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6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7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8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9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0.xml" ContentType="application/vnd.openxmlformats-officedocument.drawing+xml"/>
  <Override PartName="/xl/charts/chart34.xml" ContentType="application/vnd.openxmlformats-officedocument.drawingml.chart+xml"/>
  <Override PartName="/xl/drawings/drawing11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2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13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14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15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drawings/drawing16.xml" ContentType="application/vnd.openxmlformats-officedocument.drawing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drawings/drawing17.xml" ContentType="application/vnd.openxmlformats-officedocument.drawing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drawings/drawing18.xml" ContentType="application/vnd.openxmlformats-officedocument.drawing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drawings/drawing19.xml" ContentType="application/vnd.openxmlformats-officedocument.drawing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20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drawings/drawing21.xml" ContentType="application/vnd.openxmlformats-officedocument.drawing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drawings/drawing22.xml" ContentType="application/vnd.openxmlformats-officedocument.drawing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drawings/drawing23.xml" ContentType="application/vnd.openxmlformats-officedocument.drawing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drawings/drawing24.xml" ContentType="application/vnd.openxmlformats-officedocument.drawing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drawings/drawing25.xml" ContentType="application/vnd.openxmlformats-officedocument.drawing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drawings/drawing26.xml" ContentType="application/vnd.openxmlformats-officedocument.drawing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drawings/drawing27.xml" ContentType="application/vnd.openxmlformats-officedocument.drawing+xml"/>
  <Override PartName="/xl/charts/chart131.xml" ContentType="application/vnd.openxmlformats-officedocument.drawingml.chart+xml"/>
  <Override PartName="/xl/drawings/drawing28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29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charts/chart142.xml" ContentType="application/vnd.openxmlformats-officedocument.drawingml.chart+xml"/>
  <Override PartName="/xl/drawings/drawing30.xml" ContentType="application/vnd.openxmlformats-officedocument.drawing+xml"/>
  <Override PartName="/xl/charts/chart143.xml" ContentType="application/vnd.openxmlformats-officedocument.drawingml.chart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31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3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/>
  <mc:AlternateContent xmlns:mc="http://schemas.openxmlformats.org/markup-compatibility/2006">
    <mc:Choice Requires="x15">
      <x15ac:absPath xmlns:x15ac="http://schemas.microsoft.com/office/spreadsheetml/2010/11/ac" url="S:\NOVÁ STATISTIKA\Zprávy ELEKTRO\Čtvrtletní zprávy ELEKTRO\2025\4Q_2025_elektro\verze_2\"/>
    </mc:Choice>
  </mc:AlternateContent>
  <xr:revisionPtr revIDLastSave="0" documentId="13_ncr:1_{7CE36A74-0315-42B4-9E92-910ACC142CC8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Titulní" sheetId="141" r:id="rId1"/>
    <sheet name="Obsah" sheetId="27" r:id="rId2"/>
    <sheet name="Úvod" sheetId="129" r:id="rId3"/>
    <sheet name="1" sheetId="51" r:id="rId4"/>
    <sheet name="2" sheetId="140" r:id="rId5"/>
    <sheet name="3.1" sheetId="7" r:id="rId6"/>
    <sheet name="3.2" sheetId="53" r:id="rId7"/>
    <sheet name="4.1" sheetId="97" r:id="rId8"/>
    <sheet name="4.2" sheetId="137" r:id="rId9"/>
    <sheet name="4.3" sheetId="110" r:id="rId10"/>
    <sheet name="4.4" sheetId="46" r:id="rId11"/>
    <sheet name="4.5" sheetId="10" r:id="rId12"/>
    <sheet name="4.6" sheetId="59" r:id="rId13"/>
    <sheet name="5" sheetId="77" r:id="rId14"/>
    <sheet name="6.1, 6.2" sheetId="47" r:id="rId15"/>
    <sheet name="6.3" sheetId="57" r:id="rId16"/>
    <sheet name="6.4" sheetId="22" r:id="rId17"/>
    <sheet name="6.5" sheetId="32" r:id="rId18"/>
    <sheet name="7.1" sheetId="122" r:id="rId19"/>
    <sheet name="7.2" sheetId="111" r:id="rId20"/>
    <sheet name="7.3" sheetId="118" r:id="rId21"/>
    <sheet name="7.4" sheetId="112" r:id="rId22"/>
    <sheet name="7.5" sheetId="117" r:id="rId23"/>
    <sheet name="7.6" sheetId="119" r:id="rId24"/>
    <sheet name="7.7" sheetId="113" r:id="rId25"/>
    <sheet name="7.8" sheetId="120" r:id="rId26"/>
    <sheet name="7.9" sheetId="114" r:id="rId27"/>
    <sheet name="7.10" sheetId="121" r:id="rId28"/>
    <sheet name="7.11" sheetId="115" r:id="rId29"/>
    <sheet name="7.12" sheetId="116" r:id="rId30"/>
    <sheet name="7.13" sheetId="123" r:id="rId31"/>
    <sheet name="7.14" sheetId="124" r:id="rId32"/>
    <sheet name="8" sheetId="33" r:id="rId33"/>
    <sheet name="9.1" sheetId="94" r:id="rId34"/>
    <sheet name="9.2" sheetId="107" r:id="rId35"/>
    <sheet name="9.3" sheetId="138" r:id="rId36"/>
    <sheet name="9.4" sheetId="139" r:id="rId37"/>
    <sheet name="10" sheetId="55" r:id="rId38"/>
    <sheet name="Obálka" sheetId="143" r:id="rId39"/>
  </sheets>
  <definedNames>
    <definedName name="Datum_OTE">"31. 10. 2025"</definedName>
    <definedName name="_xlnm.Print_Area" localSheetId="4">'2'!$A$1:$G$55</definedName>
    <definedName name="_xlnm.Print_Area" localSheetId="6">'3.2'!$A$1:$N$46</definedName>
    <definedName name="_xlnm.Print_Area" localSheetId="13">'5'!$A$1:$M$47</definedName>
    <definedName name="_xlnm.Print_Area" localSheetId="18">'7.1'!$A$1:$M$45</definedName>
    <definedName name="_xlnm.Print_Area" localSheetId="27">'7.10'!$A$1:$M$46</definedName>
    <definedName name="_xlnm.Print_Area" localSheetId="28">'7.11'!$A$1:$M$46</definedName>
    <definedName name="_xlnm.Print_Area" localSheetId="29">'7.12'!$A$1:$M$46</definedName>
    <definedName name="_xlnm.Print_Area" localSheetId="30">'7.13'!$A$1:$M$46</definedName>
    <definedName name="_xlnm.Print_Area" localSheetId="31">'7.14'!$A$1:$M$46</definedName>
    <definedName name="_xlnm.Print_Area" localSheetId="19">'7.2'!$A$1:$M$45</definedName>
    <definedName name="_xlnm.Print_Area" localSheetId="20">'7.3'!$A$1:$M$45</definedName>
    <definedName name="_xlnm.Print_Area" localSheetId="21">'7.4'!$A$1:$M$46</definedName>
    <definedName name="_xlnm.Print_Area" localSheetId="22">'7.5'!$A$1:$M$45</definedName>
    <definedName name="_xlnm.Print_Area" localSheetId="23">'7.6'!$A$1:$M$46</definedName>
    <definedName name="_xlnm.Print_Area" localSheetId="24">'7.7'!$A$1:$M$46</definedName>
    <definedName name="_xlnm.Print_Area" localSheetId="25">'7.8'!$A$1:$M$46</definedName>
    <definedName name="_xlnm.Print_Area" localSheetId="26">'7.9'!$A$1:$M$46</definedName>
    <definedName name="_xlnm.Print_Area" localSheetId="33">'9.1'!$A$1:$N$44</definedName>
    <definedName name="_xlnm.Print_Area" localSheetId="35">'9.3'!$A$1:$O$46</definedName>
    <definedName name="_xlnm.Print_Area" localSheetId="36">'9.4'!$A$1:$O$46</definedName>
    <definedName name="_xlnm.Print_Area" localSheetId="1">Obsah!$A$1:$K$55</definedName>
    <definedName name="_xlnm.Print_Area" localSheetId="0">Titulní!$A$1:$B$2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5" i="107" l="1"/>
  <c r="B35" i="107" l="1"/>
  <c r="H33" i="107" l="1"/>
  <c r="H34" i="107"/>
  <c r="O54" i="138" l="1"/>
  <c r="O55" i="138"/>
  <c r="O56" i="138"/>
  <c r="O57" i="138"/>
  <c r="O58" i="138"/>
  <c r="O59" i="138"/>
  <c r="O60" i="138"/>
  <c r="O61" i="138"/>
  <c r="O62" i="138"/>
  <c r="O63" i="138"/>
  <c r="O64" i="138"/>
  <c r="O65" i="138"/>
  <c r="O66" i="138"/>
  <c r="O67" i="138"/>
  <c r="O68" i="138"/>
  <c r="O69" i="138"/>
  <c r="O70" i="138"/>
  <c r="O71" i="138"/>
  <c r="O72" i="138"/>
  <c r="O73" i="138"/>
  <c r="O74" i="138"/>
  <c r="O75" i="138"/>
  <c r="O76" i="138"/>
  <c r="O77" i="138"/>
  <c r="O78" i="138"/>
  <c r="O79" i="138"/>
  <c r="O80" i="138"/>
  <c r="O81" i="138"/>
  <c r="O82" i="138"/>
  <c r="O83" i="138"/>
  <c r="O84" i="138"/>
  <c r="O85" i="138"/>
  <c r="O86" i="138"/>
  <c r="O87" i="138"/>
  <c r="O88" i="138"/>
  <c r="O89" i="138"/>
  <c r="O90" i="138"/>
  <c r="O91" i="138"/>
  <c r="O92" i="138"/>
  <c r="O93" i="138"/>
  <c r="O94" i="138"/>
  <c r="O95" i="138"/>
  <c r="O96" i="138"/>
  <c r="O97" i="138"/>
  <c r="O98" i="138"/>
  <c r="O99" i="138"/>
  <c r="O100" i="138"/>
  <c r="O101" i="138"/>
  <c r="O102" i="138"/>
  <c r="O103" i="138"/>
  <c r="O104" i="138"/>
  <c r="O105" i="138"/>
  <c r="O106" i="138"/>
  <c r="O107" i="138"/>
  <c r="O108" i="138"/>
  <c r="O109" i="138"/>
  <c r="O110" i="138"/>
  <c r="O111" i="138"/>
  <c r="O112" i="138"/>
  <c r="O113" i="138"/>
  <c r="O114" i="138"/>
  <c r="O115" i="138"/>
  <c r="O116" i="138"/>
  <c r="O117" i="138"/>
  <c r="O118" i="138"/>
  <c r="O119" i="138"/>
  <c r="O120" i="138"/>
  <c r="O121" i="138"/>
  <c r="O122" i="138"/>
  <c r="O123" i="138"/>
  <c r="O124" i="138"/>
  <c r="O125" i="138"/>
  <c r="O126" i="138"/>
  <c r="O127" i="138"/>
  <c r="O128" i="138"/>
  <c r="O129" i="138"/>
  <c r="O130" i="138"/>
  <c r="O131" i="138"/>
  <c r="O132" i="138"/>
  <c r="O133" i="138"/>
  <c r="O134" i="138"/>
  <c r="O135" i="138"/>
  <c r="O136" i="138"/>
  <c r="O137" i="138"/>
  <c r="O138" i="138"/>
  <c r="O139" i="138"/>
  <c r="O140" i="138"/>
  <c r="O141" i="138"/>
  <c r="O142" i="138"/>
  <c r="O143" i="138"/>
  <c r="O144" i="138"/>
  <c r="O145" i="138"/>
  <c r="O146" i="138"/>
  <c r="O147" i="138"/>
  <c r="O148" i="138"/>
  <c r="O149" i="138"/>
  <c r="BA146" i="139" l="1"/>
  <c r="BA147" i="139"/>
  <c r="BA148" i="139"/>
  <c r="BA149" i="139"/>
  <c r="AZ146" i="139"/>
  <c r="AZ147" i="139"/>
  <c r="AZ148" i="139"/>
  <c r="AZ149" i="139"/>
  <c r="AY146" i="139"/>
  <c r="AY147" i="139"/>
  <c r="AY148" i="139"/>
  <c r="AY149" i="139"/>
  <c r="H7" i="107" l="1"/>
  <c r="H8" i="107"/>
  <c r="H9" i="107"/>
  <c r="H10" i="107"/>
  <c r="H11" i="107"/>
  <c r="H12" i="107"/>
  <c r="H13" i="107"/>
  <c r="H14" i="107"/>
  <c r="H15" i="107"/>
  <c r="H16" i="107"/>
  <c r="H17" i="107"/>
  <c r="H18" i="107"/>
  <c r="H19" i="107"/>
  <c r="H20" i="107"/>
  <c r="H21" i="107"/>
  <c r="H22" i="107"/>
  <c r="H23" i="107"/>
  <c r="H24" i="107"/>
  <c r="H25" i="107"/>
  <c r="H26" i="107"/>
  <c r="H27" i="107"/>
  <c r="H28" i="107"/>
  <c r="H29" i="107"/>
  <c r="H30" i="107"/>
  <c r="H31" i="107"/>
  <c r="H32" i="107"/>
  <c r="B7" i="107" l="1"/>
  <c r="B8" i="107"/>
  <c r="B9" i="107"/>
  <c r="B10" i="107"/>
  <c r="B11" i="107"/>
  <c r="B12" i="107"/>
  <c r="B13" i="107"/>
  <c r="B14" i="107"/>
  <c r="B15" i="107"/>
  <c r="B16" i="107"/>
  <c r="B17" i="107"/>
  <c r="B18" i="107"/>
  <c r="B19" i="107"/>
  <c r="B20" i="107"/>
  <c r="B21" i="107"/>
  <c r="B22" i="107"/>
  <c r="B23" i="107"/>
  <c r="B24" i="107"/>
  <c r="B25" i="107"/>
  <c r="B26" i="107"/>
  <c r="B27" i="107"/>
  <c r="B28" i="107"/>
  <c r="B29" i="107"/>
  <c r="B30" i="107"/>
  <c r="B31" i="107"/>
  <c r="B32" i="107"/>
  <c r="B33" i="107"/>
  <c r="B34" i="107"/>
  <c r="B6" i="107"/>
  <c r="B5" i="107"/>
  <c r="AY54" i="139" l="1"/>
  <c r="AZ54" i="139"/>
  <c r="BA54" i="139"/>
  <c r="AY55" i="139"/>
  <c r="AZ55" i="139"/>
  <c r="BA55" i="139"/>
  <c r="AY56" i="139"/>
  <c r="AZ56" i="139"/>
  <c r="BA56" i="139"/>
  <c r="AY57" i="139"/>
  <c r="AZ57" i="139"/>
  <c r="BA57" i="139"/>
  <c r="AY58" i="139"/>
  <c r="AZ58" i="139"/>
  <c r="BA58" i="139"/>
  <c r="AY59" i="139"/>
  <c r="AZ59" i="139"/>
  <c r="BA59" i="139"/>
  <c r="AY60" i="139"/>
  <c r="AZ60" i="139"/>
  <c r="BA60" i="139"/>
  <c r="AY61" i="139"/>
  <c r="AZ61" i="139"/>
  <c r="BA61" i="139"/>
  <c r="AY62" i="139"/>
  <c r="AZ62" i="139"/>
  <c r="BA62" i="139"/>
  <c r="AY63" i="139"/>
  <c r="AZ63" i="139"/>
  <c r="BA63" i="139"/>
  <c r="AY64" i="139"/>
  <c r="AZ64" i="139"/>
  <c r="BA64" i="139"/>
  <c r="AY65" i="139"/>
  <c r="AZ65" i="139"/>
  <c r="BA65" i="139"/>
  <c r="AY66" i="139"/>
  <c r="AZ66" i="139"/>
  <c r="BA66" i="139"/>
  <c r="AY67" i="139"/>
  <c r="AZ67" i="139"/>
  <c r="BA67" i="139"/>
  <c r="AY68" i="139"/>
  <c r="AZ68" i="139"/>
  <c r="BA68" i="139"/>
  <c r="AY69" i="139"/>
  <c r="AZ69" i="139"/>
  <c r="BA69" i="139"/>
  <c r="AY70" i="139"/>
  <c r="AZ70" i="139"/>
  <c r="BA70" i="139"/>
  <c r="AY71" i="139"/>
  <c r="AZ71" i="139"/>
  <c r="BA71" i="139"/>
  <c r="AY72" i="139"/>
  <c r="AZ72" i="139"/>
  <c r="BA72" i="139"/>
  <c r="AY73" i="139"/>
  <c r="AZ73" i="139"/>
  <c r="BA73" i="139"/>
  <c r="AY74" i="139"/>
  <c r="AZ74" i="139"/>
  <c r="BA74" i="139"/>
  <c r="AY75" i="139"/>
  <c r="AZ75" i="139"/>
  <c r="BA75" i="139"/>
  <c r="AY76" i="139"/>
  <c r="AZ76" i="139"/>
  <c r="BA76" i="139"/>
  <c r="AY77" i="139"/>
  <c r="AZ77" i="139"/>
  <c r="BA77" i="139"/>
  <c r="AY78" i="139"/>
  <c r="AZ78" i="139"/>
  <c r="BA78" i="139"/>
  <c r="AY79" i="139"/>
  <c r="AZ79" i="139"/>
  <c r="BA79" i="139"/>
  <c r="AY80" i="139"/>
  <c r="AZ80" i="139"/>
  <c r="BA80" i="139"/>
  <c r="AY81" i="139"/>
  <c r="AZ81" i="139"/>
  <c r="BA81" i="139"/>
  <c r="AY82" i="139"/>
  <c r="AZ82" i="139"/>
  <c r="BA82" i="139"/>
  <c r="AY83" i="139"/>
  <c r="AZ83" i="139"/>
  <c r="BA83" i="139"/>
  <c r="AY84" i="139"/>
  <c r="AZ84" i="139"/>
  <c r="BA84" i="139"/>
  <c r="AY85" i="139"/>
  <c r="AZ85" i="139"/>
  <c r="BA85" i="139"/>
  <c r="AY86" i="139"/>
  <c r="AZ86" i="139"/>
  <c r="BA86" i="139"/>
  <c r="AY87" i="139"/>
  <c r="AZ87" i="139"/>
  <c r="BA87" i="139"/>
  <c r="AY88" i="139"/>
  <c r="AZ88" i="139"/>
  <c r="BA88" i="139"/>
  <c r="AY89" i="139"/>
  <c r="AZ89" i="139"/>
  <c r="BA89" i="139"/>
  <c r="AY90" i="139"/>
  <c r="AZ90" i="139"/>
  <c r="BA90" i="139"/>
  <c r="AY91" i="139"/>
  <c r="AZ91" i="139"/>
  <c r="BA91" i="139"/>
  <c r="AY92" i="139"/>
  <c r="AZ92" i="139"/>
  <c r="BA92" i="139"/>
  <c r="AY93" i="139"/>
  <c r="AZ93" i="139"/>
  <c r="BA93" i="139"/>
  <c r="AY94" i="139"/>
  <c r="AZ94" i="139"/>
  <c r="BA94" i="139"/>
  <c r="AY95" i="139"/>
  <c r="AZ95" i="139"/>
  <c r="BA95" i="139"/>
  <c r="AY96" i="139"/>
  <c r="AZ96" i="139"/>
  <c r="BA96" i="139"/>
  <c r="AY97" i="139"/>
  <c r="AZ97" i="139"/>
  <c r="BA97" i="139"/>
  <c r="AY98" i="139"/>
  <c r="AZ98" i="139"/>
  <c r="BA98" i="139"/>
  <c r="AY99" i="139"/>
  <c r="AZ99" i="139"/>
  <c r="BA99" i="139"/>
  <c r="AY100" i="139"/>
  <c r="AZ100" i="139"/>
  <c r="BA100" i="139"/>
  <c r="AY101" i="139"/>
  <c r="AZ101" i="139"/>
  <c r="BA101" i="139"/>
  <c r="AY102" i="139"/>
  <c r="AZ102" i="139"/>
  <c r="BA102" i="139"/>
  <c r="AY103" i="139"/>
  <c r="AZ103" i="139"/>
  <c r="BA103" i="139"/>
  <c r="AY104" i="139"/>
  <c r="AZ104" i="139"/>
  <c r="BA104" i="139"/>
  <c r="AY105" i="139"/>
  <c r="AZ105" i="139"/>
  <c r="BA105" i="139"/>
  <c r="AY106" i="139"/>
  <c r="AZ106" i="139"/>
  <c r="BA106" i="139"/>
  <c r="AY107" i="139"/>
  <c r="AZ107" i="139"/>
  <c r="BA107" i="139"/>
  <c r="AY108" i="139"/>
  <c r="AZ108" i="139"/>
  <c r="BA108" i="139"/>
  <c r="AY109" i="139"/>
  <c r="AZ109" i="139"/>
  <c r="BA109" i="139"/>
  <c r="AY110" i="139"/>
  <c r="AZ110" i="139"/>
  <c r="BA110" i="139"/>
  <c r="AY111" i="139"/>
  <c r="AZ111" i="139"/>
  <c r="BA111" i="139"/>
  <c r="AY112" i="139"/>
  <c r="AZ112" i="139"/>
  <c r="BA112" i="139"/>
  <c r="AY113" i="139"/>
  <c r="AZ113" i="139"/>
  <c r="BA113" i="139"/>
  <c r="AY114" i="139"/>
  <c r="AZ114" i="139"/>
  <c r="BA114" i="139"/>
  <c r="AY115" i="139"/>
  <c r="AZ115" i="139"/>
  <c r="BA115" i="139"/>
  <c r="AY116" i="139"/>
  <c r="AZ116" i="139"/>
  <c r="BA116" i="139"/>
  <c r="AY117" i="139"/>
  <c r="AZ117" i="139"/>
  <c r="BA117" i="139"/>
  <c r="AY118" i="139"/>
  <c r="AZ118" i="139"/>
  <c r="BA118" i="139"/>
  <c r="AY119" i="139"/>
  <c r="AZ119" i="139"/>
  <c r="BA119" i="139"/>
  <c r="AY120" i="139"/>
  <c r="AZ120" i="139"/>
  <c r="BA120" i="139"/>
  <c r="AY121" i="139"/>
  <c r="AZ121" i="139"/>
  <c r="BA121" i="139"/>
  <c r="AY122" i="139"/>
  <c r="AZ122" i="139"/>
  <c r="BA122" i="139"/>
  <c r="AY123" i="139"/>
  <c r="AZ123" i="139"/>
  <c r="BA123" i="139"/>
  <c r="AY124" i="139"/>
  <c r="AZ124" i="139"/>
  <c r="BA124" i="139"/>
  <c r="AY125" i="139"/>
  <c r="AZ125" i="139"/>
  <c r="BA125" i="139"/>
  <c r="AY126" i="139"/>
  <c r="AZ126" i="139"/>
  <c r="BA126" i="139"/>
  <c r="AY127" i="139"/>
  <c r="AZ127" i="139"/>
  <c r="BA127" i="139"/>
  <c r="AY128" i="139"/>
  <c r="AZ128" i="139"/>
  <c r="BA128" i="139"/>
  <c r="AY129" i="139"/>
  <c r="AZ129" i="139"/>
  <c r="BA129" i="139"/>
  <c r="AY130" i="139"/>
  <c r="AZ130" i="139"/>
  <c r="BA130" i="139"/>
  <c r="AY131" i="139"/>
  <c r="AZ131" i="139"/>
  <c r="BA131" i="139"/>
  <c r="AY132" i="139"/>
  <c r="AZ132" i="139"/>
  <c r="BA132" i="139"/>
  <c r="AY133" i="139"/>
  <c r="AZ133" i="139"/>
  <c r="BA133" i="139"/>
  <c r="AY134" i="139"/>
  <c r="AZ134" i="139"/>
  <c r="BA134" i="139"/>
  <c r="AY135" i="139"/>
  <c r="AZ135" i="139"/>
  <c r="BA135" i="139"/>
  <c r="AY136" i="139"/>
  <c r="AZ136" i="139"/>
  <c r="BA136" i="139"/>
  <c r="AY137" i="139"/>
  <c r="AZ137" i="139"/>
  <c r="BA137" i="139"/>
  <c r="AY138" i="139"/>
  <c r="AZ138" i="139"/>
  <c r="BA138" i="139"/>
  <c r="AY139" i="139"/>
  <c r="AZ139" i="139"/>
  <c r="BA139" i="139"/>
  <c r="AY140" i="139"/>
  <c r="AZ140" i="139"/>
  <c r="BA140" i="139"/>
  <c r="AY141" i="139"/>
  <c r="AZ141" i="139"/>
  <c r="BA141" i="139"/>
  <c r="AY142" i="139"/>
  <c r="AZ142" i="139"/>
  <c r="BA142" i="139"/>
  <c r="AY143" i="139"/>
  <c r="AZ143" i="139"/>
  <c r="BA143" i="139"/>
  <c r="AY144" i="139"/>
  <c r="AZ144" i="139"/>
  <c r="BA144" i="139"/>
  <c r="AY145" i="139"/>
  <c r="AZ145" i="139"/>
  <c r="BA145" i="139"/>
  <c r="B50" i="143" l="1"/>
  <c r="N1" i="7" l="1"/>
  <c r="O1" i="139" l="1"/>
  <c r="A1" i="139" s="1"/>
  <c r="A1" i="140"/>
  <c r="N1" i="22"/>
  <c r="G1" i="140"/>
  <c r="N1" i="53"/>
  <c r="N1" i="32"/>
  <c r="M1" i="120"/>
  <c r="M1" i="114"/>
  <c r="M1" i="121"/>
  <c r="Q1" i="107"/>
  <c r="A1" i="107" s="1"/>
  <c r="M1" i="124"/>
  <c r="M1" i="113"/>
  <c r="P1" i="97"/>
  <c r="N1" i="33"/>
  <c r="P1" i="46"/>
  <c r="M1" i="111"/>
  <c r="M1" i="115"/>
  <c r="M1" i="59"/>
  <c r="O1" i="138"/>
  <c r="A1" i="138" s="1"/>
  <c r="M1" i="119"/>
  <c r="P1" i="137"/>
  <c r="P1" i="110"/>
  <c r="M1" i="122"/>
  <c r="N1" i="94"/>
  <c r="M1" i="10"/>
  <c r="M1" i="118"/>
  <c r="M1" i="112"/>
  <c r="M1" i="116"/>
  <c r="M1" i="77"/>
  <c r="B40" i="27"/>
  <c r="B41" i="27"/>
  <c r="B42" i="27"/>
  <c r="B17" i="27"/>
  <c r="B18" i="27"/>
  <c r="B19" i="27"/>
  <c r="B4" i="27"/>
  <c r="J1" i="47"/>
  <c r="A4" i="7"/>
  <c r="M1" i="117"/>
  <c r="M1" i="123"/>
  <c r="J1" i="57"/>
  <c r="A1" i="57" s="1"/>
  <c r="AH1" i="55"/>
  <c r="A3" i="115" l="1"/>
  <c r="A3" i="113"/>
  <c r="A3" i="118"/>
  <c r="A18" i="124"/>
  <c r="A18" i="121"/>
  <c r="A18" i="119"/>
  <c r="A18" i="111"/>
  <c r="A18" i="120"/>
  <c r="A3" i="124"/>
  <c r="A3" i="121"/>
  <c r="A3" i="119"/>
  <c r="A3" i="111"/>
  <c r="A3" i="117"/>
  <c r="A18" i="112"/>
  <c r="A3" i="112"/>
  <c r="A18" i="113"/>
  <c r="A18" i="123"/>
  <c r="A18" i="114"/>
  <c r="A18" i="117"/>
  <c r="A19" i="122"/>
  <c r="A3" i="59"/>
  <c r="A18" i="115"/>
  <c r="A3" i="123"/>
  <c r="A3" i="114"/>
  <c r="A4" i="122"/>
  <c r="A3" i="120"/>
  <c r="A18" i="118"/>
  <c r="A18" i="116"/>
  <c r="A3" i="116"/>
  <c r="A4" i="94"/>
  <c r="A17" i="77"/>
  <c r="A3" i="137"/>
  <c r="A3" i="10"/>
  <c r="A27" i="46"/>
  <c r="A3" i="46"/>
  <c r="A3" i="33"/>
  <c r="A3" i="77"/>
  <c r="A4" i="97"/>
  <c r="A3" i="22"/>
  <c r="A13" i="110"/>
  <c r="A21" i="32"/>
  <c r="A26" i="10"/>
  <c r="A3" i="53"/>
  <c r="A3" i="57"/>
  <c r="A3" i="110"/>
  <c r="A3" i="32"/>
  <c r="A24" i="47"/>
  <c r="A4" i="47"/>
  <c r="A22" i="47"/>
  <c r="A2" i="47"/>
  <c r="E35" i="139" l="1" a="1"/>
  <c r="E35" i="139" s="1"/>
  <c r="E20" i="139" a="1"/>
  <c r="E20" i="139" s="1"/>
  <c r="E35" i="138" a="1"/>
  <c r="E37" i="138" s="1"/>
  <c r="E20" i="138" a="1"/>
  <c r="E20" i="138" s="1"/>
  <c r="E5" i="139" a="1"/>
  <c r="E5" i="139" s="1"/>
  <c r="E5" i="138" a="1"/>
  <c r="E10" i="138" s="1"/>
  <c r="E37" i="139" l="1"/>
  <c r="E44" i="139"/>
  <c r="E36" i="139"/>
  <c r="E42" i="139"/>
  <c r="E41" i="139"/>
  <c r="E40" i="139"/>
  <c r="E39" i="139"/>
  <c r="E38" i="139"/>
  <c r="E43" i="139"/>
  <c r="E24" i="139"/>
  <c r="E22" i="139"/>
  <c r="E26" i="139"/>
  <c r="E29" i="139"/>
  <c r="E21" i="139"/>
  <c r="E27" i="139"/>
  <c r="E25" i="139"/>
  <c r="E23" i="139"/>
  <c r="E28" i="139"/>
  <c r="E43" i="138"/>
  <c r="E41" i="138"/>
  <c r="E36" i="138"/>
  <c r="E42" i="138"/>
  <c r="E38" i="138"/>
  <c r="E44" i="138"/>
  <c r="E35" i="138"/>
  <c r="E40" i="138"/>
  <c r="E39" i="138"/>
  <c r="E27" i="138"/>
  <c r="E26" i="138"/>
  <c r="E22" i="138"/>
  <c r="E24" i="138"/>
  <c r="E29" i="138"/>
  <c r="E21" i="138"/>
  <c r="E25" i="138"/>
  <c r="E23" i="138"/>
  <c r="E28" i="138"/>
  <c r="E8" i="139"/>
  <c r="E9" i="139"/>
  <c r="E7" i="139"/>
  <c r="E14" i="139"/>
  <c r="E6" i="139"/>
  <c r="E12" i="139"/>
  <c r="E11" i="139"/>
  <c r="E10" i="139"/>
  <c r="E13" i="139"/>
  <c r="E11" i="138"/>
  <c r="E9" i="138"/>
  <c r="E8" i="138"/>
  <c r="E7" i="138"/>
  <c r="E14" i="138"/>
  <c r="E6" i="138"/>
  <c r="E13" i="138"/>
  <c r="E5" i="138"/>
  <c r="E12" i="138"/>
  <c r="E4" i="138" l="1"/>
  <c r="F11" i="138" s="1"/>
  <c r="E34" i="139"/>
  <c r="F40" i="139" s="1"/>
  <c r="E19" i="139"/>
  <c r="F26" i="139" s="1"/>
  <c r="E4" i="139"/>
  <c r="F9" i="139" s="1"/>
  <c r="E34" i="138"/>
  <c r="F39" i="138" s="1"/>
  <c r="E19" i="138"/>
  <c r="F20" i="138" s="1"/>
  <c r="F5" i="138" l="1"/>
  <c r="F4" i="138"/>
  <c r="F7" i="138"/>
  <c r="F10" i="138"/>
  <c r="F14" i="138"/>
  <c r="F6" i="138"/>
  <c r="F13" i="138"/>
  <c r="F12" i="138"/>
  <c r="F9" i="138"/>
  <c r="F8" i="138"/>
  <c r="F35" i="139"/>
  <c r="F44" i="139"/>
  <c r="F43" i="139"/>
  <c r="F36" i="139"/>
  <c r="F41" i="139"/>
  <c r="F42" i="139"/>
  <c r="F37" i="139"/>
  <c r="F34" i="139"/>
  <c r="F38" i="139"/>
  <c r="F39" i="139"/>
  <c r="F27" i="139"/>
  <c r="F29" i="139"/>
  <c r="F20" i="139"/>
  <c r="F22" i="139"/>
  <c r="F19" i="139"/>
  <c r="F28" i="139"/>
  <c r="F21" i="139"/>
  <c r="F23" i="139"/>
  <c r="F25" i="139"/>
  <c r="F24" i="139"/>
  <c r="F7" i="139"/>
  <c r="F4" i="139"/>
  <c r="F14" i="139"/>
  <c r="F8" i="139"/>
  <c r="F6" i="139"/>
  <c r="F13" i="139"/>
  <c r="F11" i="139"/>
  <c r="F10" i="139"/>
  <c r="F12" i="139"/>
  <c r="F5" i="139"/>
  <c r="F38" i="138"/>
  <c r="F44" i="138"/>
  <c r="F41" i="138"/>
  <c r="F43" i="138"/>
  <c r="F36" i="138"/>
  <c r="F34" i="138"/>
  <c r="F42" i="138"/>
  <c r="F35" i="138"/>
  <c r="F37" i="138"/>
  <c r="F40" i="138"/>
  <c r="F21" i="138"/>
  <c r="F24" i="138"/>
  <c r="F22" i="138"/>
  <c r="F28" i="138"/>
  <c r="F26" i="138"/>
  <c r="F25" i="138"/>
  <c r="F27" i="138"/>
  <c r="F23" i="138"/>
  <c r="F19" i="138"/>
  <c r="F29" i="138"/>
  <c r="BA55" i="138" l="1"/>
  <c r="BA56" i="138"/>
  <c r="BA57" i="138"/>
  <c r="BA58" i="138"/>
  <c r="BA59" i="138"/>
  <c r="BA60" i="138"/>
  <c r="BA61" i="138"/>
  <c r="BA62" i="138"/>
  <c r="BA63" i="138"/>
  <c r="BA64" i="138"/>
  <c r="BA65" i="138"/>
  <c r="BA66" i="138"/>
  <c r="BA67" i="138"/>
  <c r="BA68" i="138"/>
  <c r="BA69" i="138"/>
  <c r="BA70" i="138"/>
  <c r="BA71" i="138"/>
  <c r="BA72" i="138"/>
  <c r="BA73" i="138"/>
  <c r="BA74" i="138"/>
  <c r="BA75" i="138"/>
  <c r="BA76" i="138"/>
  <c r="BA77" i="138"/>
  <c r="BA78" i="138"/>
  <c r="BA79" i="138"/>
  <c r="BA80" i="138"/>
  <c r="BA81" i="138"/>
  <c r="BA82" i="138"/>
  <c r="BA83" i="138"/>
  <c r="BA84" i="138"/>
  <c r="BA85" i="138"/>
  <c r="BA86" i="138"/>
  <c r="BA87" i="138"/>
  <c r="BA88" i="138"/>
  <c r="BA89" i="138"/>
  <c r="BA90" i="138"/>
  <c r="BA91" i="138"/>
  <c r="BA92" i="138"/>
  <c r="BA93" i="138"/>
  <c r="BA94" i="138"/>
  <c r="BA95" i="138"/>
  <c r="BA96" i="138"/>
  <c r="BA97" i="138"/>
  <c r="BA98" i="138"/>
  <c r="BA99" i="138"/>
  <c r="BA100" i="138"/>
  <c r="BA101" i="138"/>
  <c r="BA102" i="138"/>
  <c r="BA103" i="138"/>
  <c r="BA104" i="138"/>
  <c r="BA105" i="138"/>
  <c r="BA106" i="138"/>
  <c r="BA107" i="138"/>
  <c r="BA108" i="138"/>
  <c r="BA109" i="138"/>
  <c r="BA110" i="138"/>
  <c r="BA111" i="138"/>
  <c r="BA112" i="138"/>
  <c r="BA113" i="138"/>
  <c r="BA114" i="138"/>
  <c r="BA115" i="138"/>
  <c r="BA116" i="138"/>
  <c r="BA117" i="138"/>
  <c r="BA118" i="138"/>
  <c r="BA119" i="138"/>
  <c r="BA120" i="138"/>
  <c r="BA121" i="138"/>
  <c r="BA122" i="138"/>
  <c r="BA123" i="138"/>
  <c r="BA124" i="138"/>
  <c r="BA125" i="138"/>
  <c r="BA126" i="138"/>
  <c r="BA127" i="138"/>
  <c r="BA128" i="138"/>
  <c r="BA129" i="138"/>
  <c r="BA130" i="138"/>
  <c r="BA131" i="138"/>
  <c r="BA132" i="138"/>
  <c r="BA133" i="138"/>
  <c r="BA134" i="138"/>
  <c r="BA135" i="138"/>
  <c r="BA136" i="138"/>
  <c r="BA137" i="138"/>
  <c r="BA138" i="138"/>
  <c r="BA139" i="138"/>
  <c r="BA140" i="138"/>
  <c r="BA141" i="138"/>
  <c r="BA142" i="138"/>
  <c r="BA143" i="138"/>
  <c r="BA144" i="138"/>
  <c r="BA145" i="138"/>
  <c r="BA146" i="138"/>
  <c r="BA147" i="138"/>
  <c r="BA148" i="138"/>
  <c r="BA149" i="138"/>
  <c r="AZ55" i="138"/>
  <c r="AZ56" i="138"/>
  <c r="AZ57" i="138"/>
  <c r="AZ58" i="138"/>
  <c r="AZ59" i="138"/>
  <c r="AZ60" i="138"/>
  <c r="AZ61" i="138"/>
  <c r="AZ62" i="138"/>
  <c r="AZ63" i="138"/>
  <c r="AZ64" i="138"/>
  <c r="AZ65" i="138"/>
  <c r="AZ66" i="138"/>
  <c r="AZ67" i="138"/>
  <c r="AZ68" i="138"/>
  <c r="AZ69" i="138"/>
  <c r="AZ70" i="138"/>
  <c r="AZ71" i="138"/>
  <c r="AZ72" i="138"/>
  <c r="AZ73" i="138"/>
  <c r="AZ74" i="138"/>
  <c r="AZ75" i="138"/>
  <c r="AZ76" i="138"/>
  <c r="AZ77" i="138"/>
  <c r="AZ78" i="138"/>
  <c r="AZ79" i="138"/>
  <c r="AZ80" i="138"/>
  <c r="AZ81" i="138"/>
  <c r="AZ82" i="138"/>
  <c r="AZ83" i="138"/>
  <c r="AZ84" i="138"/>
  <c r="AZ85" i="138"/>
  <c r="AZ86" i="138"/>
  <c r="AZ87" i="138"/>
  <c r="AZ88" i="138"/>
  <c r="AZ89" i="138"/>
  <c r="AZ90" i="138"/>
  <c r="AZ91" i="138"/>
  <c r="AZ92" i="138"/>
  <c r="AZ93" i="138"/>
  <c r="AZ94" i="138"/>
  <c r="AZ95" i="138"/>
  <c r="AZ96" i="138"/>
  <c r="AZ97" i="138"/>
  <c r="AZ98" i="138"/>
  <c r="AZ99" i="138"/>
  <c r="AZ100" i="138"/>
  <c r="AZ101" i="138"/>
  <c r="AZ102" i="138"/>
  <c r="AZ103" i="138"/>
  <c r="AZ104" i="138"/>
  <c r="AZ105" i="138"/>
  <c r="AZ106" i="138"/>
  <c r="AZ107" i="138"/>
  <c r="AZ108" i="138"/>
  <c r="AZ109" i="138"/>
  <c r="AZ110" i="138"/>
  <c r="AZ111" i="138"/>
  <c r="AZ112" i="138"/>
  <c r="AZ113" i="138"/>
  <c r="AZ114" i="138"/>
  <c r="AZ115" i="138"/>
  <c r="AZ116" i="138"/>
  <c r="AZ117" i="138"/>
  <c r="AZ118" i="138"/>
  <c r="AZ119" i="138"/>
  <c r="AZ120" i="138"/>
  <c r="AZ121" i="138"/>
  <c r="AZ122" i="138"/>
  <c r="AZ123" i="138"/>
  <c r="AZ124" i="138"/>
  <c r="AZ125" i="138"/>
  <c r="AZ126" i="138"/>
  <c r="AZ127" i="138"/>
  <c r="AZ128" i="138"/>
  <c r="AZ129" i="138"/>
  <c r="AZ130" i="138"/>
  <c r="AZ131" i="138"/>
  <c r="AZ132" i="138"/>
  <c r="AZ133" i="138"/>
  <c r="AZ134" i="138"/>
  <c r="AZ135" i="138"/>
  <c r="AZ136" i="138"/>
  <c r="AZ137" i="138"/>
  <c r="AZ138" i="138"/>
  <c r="AZ139" i="138"/>
  <c r="AZ140" i="138"/>
  <c r="AZ141" i="138"/>
  <c r="AZ142" i="138"/>
  <c r="AZ143" i="138"/>
  <c r="AZ144" i="138"/>
  <c r="AZ145" i="138"/>
  <c r="AZ146" i="138"/>
  <c r="AZ147" i="138"/>
  <c r="AZ148" i="138"/>
  <c r="AZ149" i="138"/>
  <c r="AY55" i="138"/>
  <c r="AY56" i="138"/>
  <c r="AY57" i="138"/>
  <c r="AY58" i="138"/>
  <c r="AY59" i="138"/>
  <c r="AY60" i="138"/>
  <c r="AY61" i="138"/>
  <c r="AY62" i="138"/>
  <c r="AY63" i="138"/>
  <c r="AY64" i="138"/>
  <c r="AY65" i="138"/>
  <c r="AY66" i="138"/>
  <c r="AY67" i="138"/>
  <c r="AY68" i="138"/>
  <c r="AY69" i="138"/>
  <c r="AY70" i="138"/>
  <c r="AY71" i="138"/>
  <c r="AY72" i="138"/>
  <c r="AY73" i="138"/>
  <c r="AY74" i="138"/>
  <c r="AY75" i="138"/>
  <c r="AY76" i="138"/>
  <c r="AY77" i="138"/>
  <c r="AY78" i="138"/>
  <c r="AY79" i="138"/>
  <c r="AY80" i="138"/>
  <c r="AY81" i="138"/>
  <c r="AY82" i="138"/>
  <c r="AY83" i="138"/>
  <c r="AY84" i="138"/>
  <c r="AY85" i="138"/>
  <c r="AY86" i="138"/>
  <c r="AY87" i="138"/>
  <c r="AY88" i="138"/>
  <c r="AY89" i="138"/>
  <c r="AY90" i="138"/>
  <c r="AY91" i="138"/>
  <c r="AY92" i="138"/>
  <c r="AY93" i="138"/>
  <c r="AY94" i="138"/>
  <c r="AY95" i="138"/>
  <c r="AY96" i="138"/>
  <c r="AY97" i="138"/>
  <c r="AY98" i="138"/>
  <c r="AY99" i="138"/>
  <c r="AY100" i="138"/>
  <c r="AY101" i="138"/>
  <c r="AY102" i="138"/>
  <c r="AY103" i="138"/>
  <c r="AY104" i="138"/>
  <c r="AY105" i="138"/>
  <c r="AY106" i="138"/>
  <c r="AY107" i="138"/>
  <c r="AY108" i="138"/>
  <c r="AY109" i="138"/>
  <c r="AY110" i="138"/>
  <c r="AY111" i="138"/>
  <c r="AY112" i="138"/>
  <c r="AY113" i="138"/>
  <c r="AY114" i="138"/>
  <c r="AY115" i="138"/>
  <c r="AY116" i="138"/>
  <c r="AY117" i="138"/>
  <c r="AY118" i="138"/>
  <c r="AY119" i="138"/>
  <c r="AY120" i="138"/>
  <c r="AY121" i="138"/>
  <c r="AY122" i="138"/>
  <c r="AY123" i="138"/>
  <c r="AY124" i="138"/>
  <c r="AY125" i="138"/>
  <c r="AY126" i="138"/>
  <c r="AY127" i="138"/>
  <c r="AY128" i="138"/>
  <c r="AY129" i="138"/>
  <c r="AY130" i="138"/>
  <c r="AY131" i="138"/>
  <c r="AY132" i="138"/>
  <c r="AY133" i="138"/>
  <c r="AY134" i="138"/>
  <c r="AY135" i="138"/>
  <c r="AY136" i="138"/>
  <c r="AY137" i="138"/>
  <c r="AY138" i="138"/>
  <c r="AY139" i="138"/>
  <c r="AY140" i="138"/>
  <c r="AY141" i="138"/>
  <c r="AY142" i="138"/>
  <c r="AY143" i="138"/>
  <c r="AY144" i="138"/>
  <c r="AY145" i="138"/>
  <c r="AY146" i="138"/>
  <c r="AY147" i="138"/>
  <c r="AY148" i="138"/>
  <c r="AY149" i="138"/>
  <c r="AY54" i="138"/>
  <c r="BA54" i="138"/>
  <c r="AZ54" i="138"/>
  <c r="AI55" i="139"/>
  <c r="AI56" i="139"/>
  <c r="AI57" i="139"/>
  <c r="AI58" i="139"/>
  <c r="AI59" i="139"/>
  <c r="AI60" i="139"/>
  <c r="AI61" i="139"/>
  <c r="AI62" i="139"/>
  <c r="AI63" i="139"/>
  <c r="AI64" i="139"/>
  <c r="AI65" i="139"/>
  <c r="AI66" i="139"/>
  <c r="AI67" i="139"/>
  <c r="AI68" i="139"/>
  <c r="AI69" i="139"/>
  <c r="AI70" i="139"/>
  <c r="AI71" i="139"/>
  <c r="AI72" i="139"/>
  <c r="AI73" i="139"/>
  <c r="AI74" i="139"/>
  <c r="AI75" i="139"/>
  <c r="AI76" i="139"/>
  <c r="AI77" i="139"/>
  <c r="AI78" i="139"/>
  <c r="AI79" i="139"/>
  <c r="AI80" i="139"/>
  <c r="AI81" i="139"/>
  <c r="AI82" i="139"/>
  <c r="AI83" i="139"/>
  <c r="AI84" i="139"/>
  <c r="AI85" i="139"/>
  <c r="AI86" i="139"/>
  <c r="AI87" i="139"/>
  <c r="AI88" i="139"/>
  <c r="AI89" i="139"/>
  <c r="AI90" i="139"/>
  <c r="AI91" i="139"/>
  <c r="AI92" i="139"/>
  <c r="AI93" i="139"/>
  <c r="AI94" i="139"/>
  <c r="AI95" i="139"/>
  <c r="AI96" i="139"/>
  <c r="AI97" i="139"/>
  <c r="AI98" i="139"/>
  <c r="AI99" i="139"/>
  <c r="AI100" i="139"/>
  <c r="AI101" i="139"/>
  <c r="AI102" i="139"/>
  <c r="AI103" i="139"/>
  <c r="AI104" i="139"/>
  <c r="AI105" i="139"/>
  <c r="AI106" i="139"/>
  <c r="AI107" i="139"/>
  <c r="AI108" i="139"/>
  <c r="AI109" i="139"/>
  <c r="AI110" i="139"/>
  <c r="AI111" i="139"/>
  <c r="AI112" i="139"/>
  <c r="AI113" i="139"/>
  <c r="AI114" i="139"/>
  <c r="AI115" i="139"/>
  <c r="AI116" i="139"/>
  <c r="AI117" i="139"/>
  <c r="AI118" i="139"/>
  <c r="AI119" i="139"/>
  <c r="AI120" i="139"/>
  <c r="AI121" i="139"/>
  <c r="AI122" i="139"/>
  <c r="AI123" i="139"/>
  <c r="AI124" i="139"/>
  <c r="AI125" i="139"/>
  <c r="AI126" i="139"/>
  <c r="AI127" i="139"/>
  <c r="AI128" i="139"/>
  <c r="AI129" i="139"/>
  <c r="AI130" i="139"/>
  <c r="AI131" i="139"/>
  <c r="AI132" i="139"/>
  <c r="AI133" i="139"/>
  <c r="AI134" i="139"/>
  <c r="AI135" i="139"/>
  <c r="AI136" i="139"/>
  <c r="AI137" i="139"/>
  <c r="AI138" i="139"/>
  <c r="AI139" i="139"/>
  <c r="AI140" i="139"/>
  <c r="AI141" i="139"/>
  <c r="AI142" i="139"/>
  <c r="AI143" i="139"/>
  <c r="AI144" i="139"/>
  <c r="AI145" i="139"/>
  <c r="AI146" i="139"/>
  <c r="AI147" i="139"/>
  <c r="AI148" i="139"/>
  <c r="AI149" i="139"/>
  <c r="AH55" i="139"/>
  <c r="AH56" i="139"/>
  <c r="AH57" i="139"/>
  <c r="AH58" i="139"/>
  <c r="AH59" i="139"/>
  <c r="AH60" i="139"/>
  <c r="AH61" i="139"/>
  <c r="AH62" i="139"/>
  <c r="AH63" i="139"/>
  <c r="AH64" i="139"/>
  <c r="AH65" i="139"/>
  <c r="AH66" i="139"/>
  <c r="AH67" i="139"/>
  <c r="AH68" i="139"/>
  <c r="AH69" i="139"/>
  <c r="AH70" i="139"/>
  <c r="AH71" i="139"/>
  <c r="AH72" i="139"/>
  <c r="AH73" i="139"/>
  <c r="AH74" i="139"/>
  <c r="AH75" i="139"/>
  <c r="AH76" i="139"/>
  <c r="AH77" i="139"/>
  <c r="AH78" i="139"/>
  <c r="AH79" i="139"/>
  <c r="AH80" i="139"/>
  <c r="AH81" i="139"/>
  <c r="AH82" i="139"/>
  <c r="AH83" i="139"/>
  <c r="AH84" i="139"/>
  <c r="AH85" i="139"/>
  <c r="AH86" i="139"/>
  <c r="AH87" i="139"/>
  <c r="AH88" i="139"/>
  <c r="AH89" i="139"/>
  <c r="AH90" i="139"/>
  <c r="AH91" i="139"/>
  <c r="AH92" i="139"/>
  <c r="AH93" i="139"/>
  <c r="AH94" i="139"/>
  <c r="AH95" i="139"/>
  <c r="AH96" i="139"/>
  <c r="AH97" i="139"/>
  <c r="AH98" i="139"/>
  <c r="AH99" i="139"/>
  <c r="AH100" i="139"/>
  <c r="AH101" i="139"/>
  <c r="AH102" i="139"/>
  <c r="AH103" i="139"/>
  <c r="AH104" i="139"/>
  <c r="AH105" i="139"/>
  <c r="AH106" i="139"/>
  <c r="AH107" i="139"/>
  <c r="AH108" i="139"/>
  <c r="AH109" i="139"/>
  <c r="AH110" i="139"/>
  <c r="AH111" i="139"/>
  <c r="AH112" i="139"/>
  <c r="AH113" i="139"/>
  <c r="AH114" i="139"/>
  <c r="AH115" i="139"/>
  <c r="AH116" i="139"/>
  <c r="AH117" i="139"/>
  <c r="AH118" i="139"/>
  <c r="AH119" i="139"/>
  <c r="AH120" i="139"/>
  <c r="AH121" i="139"/>
  <c r="AH122" i="139"/>
  <c r="AH123" i="139"/>
  <c r="AH124" i="139"/>
  <c r="AH125" i="139"/>
  <c r="AH126" i="139"/>
  <c r="AH127" i="139"/>
  <c r="AH128" i="139"/>
  <c r="AH129" i="139"/>
  <c r="AH130" i="139"/>
  <c r="AH131" i="139"/>
  <c r="AH132" i="139"/>
  <c r="AH133" i="139"/>
  <c r="AH134" i="139"/>
  <c r="AH135" i="139"/>
  <c r="AH136" i="139"/>
  <c r="AH137" i="139"/>
  <c r="AH138" i="139"/>
  <c r="AH139" i="139"/>
  <c r="AH140" i="139"/>
  <c r="AH141" i="139"/>
  <c r="AH142" i="139"/>
  <c r="AH143" i="139"/>
  <c r="AH144" i="139"/>
  <c r="AH145" i="139"/>
  <c r="AH146" i="139"/>
  <c r="AH147" i="139"/>
  <c r="AH148" i="139"/>
  <c r="AH149" i="139"/>
  <c r="AG55" i="139"/>
  <c r="AG56" i="139"/>
  <c r="AG57" i="139"/>
  <c r="AG58" i="139"/>
  <c r="AG59" i="139"/>
  <c r="AG60" i="139"/>
  <c r="AG61" i="139"/>
  <c r="AG62" i="139"/>
  <c r="AG63" i="139"/>
  <c r="AG64" i="139"/>
  <c r="AG65" i="139"/>
  <c r="AG66" i="139"/>
  <c r="AG67" i="139"/>
  <c r="AG68" i="139"/>
  <c r="AG69" i="139"/>
  <c r="AG70" i="139"/>
  <c r="AG71" i="139"/>
  <c r="AG72" i="139"/>
  <c r="AG73" i="139"/>
  <c r="AG74" i="139"/>
  <c r="AG75" i="139"/>
  <c r="AG76" i="139"/>
  <c r="AG77" i="139"/>
  <c r="AG78" i="139"/>
  <c r="AG79" i="139"/>
  <c r="AG80" i="139"/>
  <c r="AG81" i="139"/>
  <c r="AG82" i="139"/>
  <c r="AG83" i="139"/>
  <c r="AG84" i="139"/>
  <c r="AG85" i="139"/>
  <c r="AG86" i="139"/>
  <c r="AG87" i="139"/>
  <c r="AG88" i="139"/>
  <c r="AG89" i="139"/>
  <c r="AG90" i="139"/>
  <c r="AG91" i="139"/>
  <c r="AG92" i="139"/>
  <c r="AG93" i="139"/>
  <c r="AG94" i="139"/>
  <c r="AG95" i="139"/>
  <c r="AG96" i="139"/>
  <c r="AG97" i="139"/>
  <c r="AG98" i="139"/>
  <c r="AG99" i="139"/>
  <c r="AG100" i="139"/>
  <c r="AG101" i="139"/>
  <c r="AG102" i="139"/>
  <c r="AG103" i="139"/>
  <c r="AG104" i="139"/>
  <c r="AG105" i="139"/>
  <c r="AG106" i="139"/>
  <c r="AG107" i="139"/>
  <c r="AG108" i="139"/>
  <c r="AG109" i="139"/>
  <c r="AG110" i="139"/>
  <c r="AG111" i="139"/>
  <c r="AG112" i="139"/>
  <c r="AG113" i="139"/>
  <c r="AG114" i="139"/>
  <c r="AG115" i="139"/>
  <c r="AG116" i="139"/>
  <c r="AG117" i="139"/>
  <c r="AG118" i="139"/>
  <c r="AG119" i="139"/>
  <c r="AG120" i="139"/>
  <c r="AG121" i="139"/>
  <c r="AG122" i="139"/>
  <c r="AG123" i="139"/>
  <c r="AG124" i="139"/>
  <c r="AG125" i="139"/>
  <c r="AG126" i="139"/>
  <c r="AG127" i="139"/>
  <c r="AG128" i="139"/>
  <c r="AG129" i="139"/>
  <c r="AG130" i="139"/>
  <c r="AG131" i="139"/>
  <c r="AG132" i="139"/>
  <c r="AG133" i="139"/>
  <c r="AG134" i="139"/>
  <c r="AG135" i="139"/>
  <c r="AG136" i="139"/>
  <c r="AG137" i="139"/>
  <c r="AG138" i="139"/>
  <c r="AG139" i="139"/>
  <c r="AG140" i="139"/>
  <c r="AG141" i="139"/>
  <c r="AG142" i="139"/>
  <c r="AG143" i="139"/>
  <c r="AG144" i="139"/>
  <c r="AG145" i="139"/>
  <c r="AG146" i="139"/>
  <c r="AG147" i="139"/>
  <c r="AG148" i="139"/>
  <c r="AG149" i="139"/>
  <c r="AI54" i="139"/>
  <c r="AH54" i="139"/>
  <c r="AG54" i="139"/>
  <c r="AI55" i="138"/>
  <c r="AI56" i="138"/>
  <c r="AI57" i="138"/>
  <c r="AI58" i="138"/>
  <c r="AI59" i="138"/>
  <c r="AI60" i="138"/>
  <c r="AI61" i="138"/>
  <c r="AI62" i="138"/>
  <c r="AI63" i="138"/>
  <c r="AI64" i="138"/>
  <c r="AI65" i="138"/>
  <c r="AI66" i="138"/>
  <c r="AI67" i="138"/>
  <c r="AI68" i="138"/>
  <c r="AI69" i="138"/>
  <c r="AI70" i="138"/>
  <c r="AI71" i="138"/>
  <c r="AI72" i="138"/>
  <c r="AI73" i="138"/>
  <c r="AI74" i="138"/>
  <c r="AI75" i="138"/>
  <c r="AI76" i="138"/>
  <c r="AI77" i="138"/>
  <c r="AI78" i="138"/>
  <c r="AI79" i="138"/>
  <c r="AI80" i="138"/>
  <c r="AI81" i="138"/>
  <c r="AI82" i="138"/>
  <c r="AI83" i="138"/>
  <c r="AI84" i="138"/>
  <c r="AI85" i="138"/>
  <c r="AI86" i="138"/>
  <c r="AI87" i="138"/>
  <c r="AI88" i="138"/>
  <c r="AI89" i="138"/>
  <c r="AI90" i="138"/>
  <c r="AI91" i="138"/>
  <c r="AI92" i="138"/>
  <c r="AI93" i="138"/>
  <c r="AI94" i="138"/>
  <c r="AI95" i="138"/>
  <c r="AI96" i="138"/>
  <c r="AI97" i="138"/>
  <c r="AI98" i="138"/>
  <c r="AI99" i="138"/>
  <c r="AI100" i="138"/>
  <c r="AI101" i="138"/>
  <c r="AI102" i="138"/>
  <c r="AI103" i="138"/>
  <c r="AI104" i="138"/>
  <c r="AI105" i="138"/>
  <c r="AI106" i="138"/>
  <c r="AI107" i="138"/>
  <c r="AI108" i="138"/>
  <c r="AI109" i="138"/>
  <c r="AI110" i="138"/>
  <c r="AI111" i="138"/>
  <c r="AI112" i="138"/>
  <c r="AI113" i="138"/>
  <c r="AI114" i="138"/>
  <c r="AI115" i="138"/>
  <c r="AI116" i="138"/>
  <c r="AI117" i="138"/>
  <c r="AI118" i="138"/>
  <c r="AI119" i="138"/>
  <c r="AI120" i="138"/>
  <c r="AI121" i="138"/>
  <c r="AI122" i="138"/>
  <c r="AI123" i="138"/>
  <c r="AI124" i="138"/>
  <c r="AI125" i="138"/>
  <c r="AI126" i="138"/>
  <c r="AI127" i="138"/>
  <c r="AI128" i="138"/>
  <c r="AI129" i="138"/>
  <c r="AI130" i="138"/>
  <c r="AI131" i="138"/>
  <c r="AI132" i="138"/>
  <c r="AI133" i="138"/>
  <c r="AI134" i="138"/>
  <c r="AI135" i="138"/>
  <c r="AI136" i="138"/>
  <c r="AI137" i="138"/>
  <c r="AI138" i="138"/>
  <c r="AI139" i="138"/>
  <c r="AI140" i="138"/>
  <c r="AI141" i="138"/>
  <c r="AI142" i="138"/>
  <c r="AI143" i="138"/>
  <c r="AI144" i="138"/>
  <c r="AI145" i="138"/>
  <c r="AI146" i="138"/>
  <c r="AI147" i="138"/>
  <c r="AI148" i="138"/>
  <c r="AI149" i="138"/>
  <c r="AH55" i="138"/>
  <c r="AH56" i="138"/>
  <c r="AH57" i="138"/>
  <c r="AH58" i="138"/>
  <c r="AH59" i="138"/>
  <c r="AH60" i="138"/>
  <c r="AH61" i="138"/>
  <c r="AH62" i="138"/>
  <c r="AH63" i="138"/>
  <c r="AH64" i="138"/>
  <c r="AH65" i="138"/>
  <c r="AH66" i="138"/>
  <c r="AH67" i="138"/>
  <c r="AH68" i="138"/>
  <c r="AH69" i="138"/>
  <c r="AH70" i="138"/>
  <c r="AH71" i="138"/>
  <c r="AH72" i="138"/>
  <c r="AH73" i="138"/>
  <c r="AH74" i="138"/>
  <c r="AH75" i="138"/>
  <c r="AH76" i="138"/>
  <c r="AH77" i="138"/>
  <c r="AH78" i="138"/>
  <c r="AH79" i="138"/>
  <c r="AH80" i="138"/>
  <c r="AH81" i="138"/>
  <c r="AH82" i="138"/>
  <c r="AH83" i="138"/>
  <c r="AH84" i="138"/>
  <c r="AH85" i="138"/>
  <c r="AH86" i="138"/>
  <c r="AH87" i="138"/>
  <c r="AH88" i="138"/>
  <c r="AH89" i="138"/>
  <c r="AH90" i="138"/>
  <c r="AH91" i="138"/>
  <c r="AH92" i="138"/>
  <c r="AH93" i="138"/>
  <c r="AH94" i="138"/>
  <c r="AH95" i="138"/>
  <c r="AH96" i="138"/>
  <c r="AH97" i="138"/>
  <c r="AH98" i="138"/>
  <c r="AH99" i="138"/>
  <c r="AH100" i="138"/>
  <c r="AH101" i="138"/>
  <c r="AH102" i="138"/>
  <c r="AH103" i="138"/>
  <c r="AH104" i="138"/>
  <c r="AH105" i="138"/>
  <c r="AH106" i="138"/>
  <c r="AH107" i="138"/>
  <c r="AH108" i="138"/>
  <c r="AH109" i="138"/>
  <c r="AH110" i="138"/>
  <c r="AH111" i="138"/>
  <c r="AH112" i="138"/>
  <c r="AH113" i="138"/>
  <c r="AH114" i="138"/>
  <c r="AH115" i="138"/>
  <c r="AH116" i="138"/>
  <c r="AH117" i="138"/>
  <c r="AH118" i="138"/>
  <c r="AH119" i="138"/>
  <c r="AH120" i="138"/>
  <c r="AH121" i="138"/>
  <c r="AH122" i="138"/>
  <c r="AH123" i="138"/>
  <c r="AH124" i="138"/>
  <c r="AH125" i="138"/>
  <c r="AH126" i="138"/>
  <c r="AH127" i="138"/>
  <c r="AH128" i="138"/>
  <c r="AH129" i="138"/>
  <c r="AH130" i="138"/>
  <c r="AH131" i="138"/>
  <c r="AH132" i="138"/>
  <c r="AH133" i="138"/>
  <c r="AH134" i="138"/>
  <c r="AH135" i="138"/>
  <c r="AH136" i="138"/>
  <c r="AH137" i="138"/>
  <c r="AH138" i="138"/>
  <c r="AH139" i="138"/>
  <c r="AH140" i="138"/>
  <c r="AH141" i="138"/>
  <c r="AH142" i="138"/>
  <c r="AH143" i="138"/>
  <c r="AH144" i="138"/>
  <c r="AH145" i="138"/>
  <c r="AH146" i="138"/>
  <c r="AH147" i="138"/>
  <c r="AH148" i="138"/>
  <c r="AH149" i="138"/>
  <c r="AG55" i="138"/>
  <c r="AG56" i="138"/>
  <c r="AG57" i="138"/>
  <c r="AG58" i="138"/>
  <c r="AG59" i="138"/>
  <c r="AG60" i="138"/>
  <c r="AG61" i="138"/>
  <c r="AG62" i="138"/>
  <c r="AG63" i="138"/>
  <c r="AG64" i="138"/>
  <c r="AG65" i="138"/>
  <c r="AG66" i="138"/>
  <c r="AG67" i="138"/>
  <c r="AG68" i="138"/>
  <c r="AG69" i="138"/>
  <c r="AG70" i="138"/>
  <c r="AG71" i="138"/>
  <c r="AG72" i="138"/>
  <c r="AG73" i="138"/>
  <c r="AG74" i="138"/>
  <c r="AG75" i="138"/>
  <c r="AG76" i="138"/>
  <c r="AG77" i="138"/>
  <c r="AG78" i="138"/>
  <c r="AG79" i="138"/>
  <c r="AG80" i="138"/>
  <c r="AG81" i="138"/>
  <c r="AG82" i="138"/>
  <c r="AG83" i="138"/>
  <c r="AG84" i="138"/>
  <c r="AG85" i="138"/>
  <c r="AG86" i="138"/>
  <c r="AG87" i="138"/>
  <c r="AG88" i="138"/>
  <c r="AG89" i="138"/>
  <c r="AG90" i="138"/>
  <c r="AG91" i="138"/>
  <c r="AG92" i="138"/>
  <c r="AG93" i="138"/>
  <c r="AG94" i="138"/>
  <c r="AG95" i="138"/>
  <c r="AG96" i="138"/>
  <c r="AG97" i="138"/>
  <c r="AG98" i="138"/>
  <c r="AG99" i="138"/>
  <c r="AG100" i="138"/>
  <c r="AG101" i="138"/>
  <c r="AG102" i="138"/>
  <c r="AG103" i="138"/>
  <c r="AG104" i="138"/>
  <c r="AG105" i="138"/>
  <c r="AG106" i="138"/>
  <c r="AG107" i="138"/>
  <c r="AG108" i="138"/>
  <c r="AG109" i="138"/>
  <c r="AG110" i="138"/>
  <c r="AG111" i="138"/>
  <c r="AG112" i="138"/>
  <c r="AG113" i="138"/>
  <c r="AG114" i="138"/>
  <c r="AG115" i="138"/>
  <c r="AG116" i="138"/>
  <c r="AG117" i="138"/>
  <c r="AG118" i="138"/>
  <c r="AG119" i="138"/>
  <c r="AG120" i="138"/>
  <c r="AG121" i="138"/>
  <c r="AG122" i="138"/>
  <c r="AG123" i="138"/>
  <c r="AG124" i="138"/>
  <c r="AG125" i="138"/>
  <c r="AG126" i="138"/>
  <c r="AG127" i="138"/>
  <c r="AG128" i="138"/>
  <c r="AG129" i="138"/>
  <c r="AG130" i="138"/>
  <c r="AG131" i="138"/>
  <c r="AG132" i="138"/>
  <c r="AG133" i="138"/>
  <c r="AG134" i="138"/>
  <c r="AG135" i="138"/>
  <c r="AG136" i="138"/>
  <c r="AG137" i="138"/>
  <c r="AG138" i="138"/>
  <c r="AG139" i="138"/>
  <c r="AG140" i="138"/>
  <c r="AG141" i="138"/>
  <c r="AG142" i="138"/>
  <c r="AG143" i="138"/>
  <c r="AG144" i="138"/>
  <c r="AG145" i="138"/>
  <c r="AG146" i="138"/>
  <c r="AG147" i="138"/>
  <c r="AG148" i="138"/>
  <c r="AG149" i="138"/>
  <c r="AI54" i="138"/>
  <c r="AH54" i="138"/>
  <c r="AG54" i="138"/>
  <c r="Q55" i="139"/>
  <c r="Q56" i="139"/>
  <c r="Q57" i="139"/>
  <c r="Q58" i="139"/>
  <c r="Q59" i="139"/>
  <c r="Q60" i="139"/>
  <c r="Q61" i="139"/>
  <c r="Q62" i="139"/>
  <c r="Q63" i="139"/>
  <c r="Q64" i="139"/>
  <c r="Q65" i="139"/>
  <c r="Q66" i="139"/>
  <c r="Q67" i="139"/>
  <c r="Q68" i="139"/>
  <c r="Q69" i="139"/>
  <c r="Q70" i="139"/>
  <c r="Q71" i="139"/>
  <c r="Q72" i="139"/>
  <c r="Q73" i="139"/>
  <c r="Q74" i="139"/>
  <c r="Q75" i="139"/>
  <c r="Q76" i="139"/>
  <c r="Q77" i="139"/>
  <c r="Q78" i="139"/>
  <c r="Q79" i="139"/>
  <c r="Q80" i="139"/>
  <c r="Q81" i="139"/>
  <c r="Q82" i="139"/>
  <c r="Q83" i="139"/>
  <c r="Q84" i="139"/>
  <c r="Q85" i="139"/>
  <c r="Q86" i="139"/>
  <c r="Q87" i="139"/>
  <c r="Q88" i="139"/>
  <c r="Q89" i="139"/>
  <c r="Q90" i="139"/>
  <c r="Q91" i="139"/>
  <c r="Q92" i="139"/>
  <c r="Q93" i="139"/>
  <c r="Q94" i="139"/>
  <c r="Q95" i="139"/>
  <c r="Q96" i="139"/>
  <c r="Q97" i="139"/>
  <c r="Q98" i="139"/>
  <c r="Q99" i="139"/>
  <c r="Q100" i="139"/>
  <c r="Q101" i="139"/>
  <c r="Q102" i="139"/>
  <c r="Q103" i="139"/>
  <c r="Q104" i="139"/>
  <c r="Q105" i="139"/>
  <c r="Q106" i="139"/>
  <c r="Q107" i="139"/>
  <c r="Q108" i="139"/>
  <c r="Q109" i="139"/>
  <c r="Q110" i="139"/>
  <c r="Q111" i="139"/>
  <c r="Q112" i="139"/>
  <c r="Q113" i="139"/>
  <c r="Q114" i="139"/>
  <c r="Q115" i="139"/>
  <c r="Q116" i="139"/>
  <c r="Q117" i="139"/>
  <c r="Q118" i="139"/>
  <c r="Q119" i="139"/>
  <c r="Q120" i="139"/>
  <c r="Q121" i="139"/>
  <c r="Q122" i="139"/>
  <c r="Q123" i="139"/>
  <c r="Q124" i="139"/>
  <c r="Q125" i="139"/>
  <c r="Q126" i="139"/>
  <c r="Q127" i="139"/>
  <c r="Q128" i="139"/>
  <c r="Q129" i="139"/>
  <c r="Q130" i="139"/>
  <c r="Q131" i="139"/>
  <c r="Q132" i="139"/>
  <c r="Q133" i="139"/>
  <c r="Q134" i="139"/>
  <c r="Q135" i="139"/>
  <c r="Q136" i="139"/>
  <c r="Q137" i="139"/>
  <c r="Q138" i="139"/>
  <c r="Q139" i="139"/>
  <c r="Q140" i="139"/>
  <c r="Q141" i="139"/>
  <c r="Q142" i="139"/>
  <c r="Q143" i="139"/>
  <c r="Q144" i="139"/>
  <c r="Q145" i="139"/>
  <c r="Q146" i="139"/>
  <c r="Q147" i="139"/>
  <c r="Q148" i="139"/>
  <c r="Q149" i="139"/>
  <c r="Q54" i="139"/>
  <c r="P55" i="139"/>
  <c r="P56" i="139"/>
  <c r="P57" i="139"/>
  <c r="P58" i="139"/>
  <c r="P59" i="139"/>
  <c r="P60" i="139"/>
  <c r="P61" i="139"/>
  <c r="P62" i="139"/>
  <c r="P63" i="139"/>
  <c r="P64" i="139"/>
  <c r="P65" i="139"/>
  <c r="P66" i="139"/>
  <c r="P67" i="139"/>
  <c r="P68" i="139"/>
  <c r="P69" i="139"/>
  <c r="P70" i="139"/>
  <c r="P71" i="139"/>
  <c r="P72" i="139"/>
  <c r="P73" i="139"/>
  <c r="P74" i="139"/>
  <c r="P75" i="139"/>
  <c r="P76" i="139"/>
  <c r="P77" i="139"/>
  <c r="P78" i="139"/>
  <c r="P79" i="139"/>
  <c r="P80" i="139"/>
  <c r="P81" i="139"/>
  <c r="P82" i="139"/>
  <c r="P83" i="139"/>
  <c r="P84" i="139"/>
  <c r="P85" i="139"/>
  <c r="P86" i="139"/>
  <c r="P87" i="139"/>
  <c r="P88" i="139"/>
  <c r="P89" i="139"/>
  <c r="P90" i="139"/>
  <c r="P91" i="139"/>
  <c r="P92" i="139"/>
  <c r="P93" i="139"/>
  <c r="P94" i="139"/>
  <c r="P95" i="139"/>
  <c r="P96" i="139"/>
  <c r="P97" i="139"/>
  <c r="P98" i="139"/>
  <c r="P99" i="139"/>
  <c r="P100" i="139"/>
  <c r="P101" i="139"/>
  <c r="P102" i="139"/>
  <c r="P103" i="139"/>
  <c r="P104" i="139"/>
  <c r="P105" i="139"/>
  <c r="P106" i="139"/>
  <c r="P107" i="139"/>
  <c r="P108" i="139"/>
  <c r="P109" i="139"/>
  <c r="P110" i="139"/>
  <c r="P111" i="139"/>
  <c r="P112" i="139"/>
  <c r="P113" i="139"/>
  <c r="P114" i="139"/>
  <c r="P115" i="139"/>
  <c r="P116" i="139"/>
  <c r="P117" i="139"/>
  <c r="P118" i="139"/>
  <c r="P119" i="139"/>
  <c r="P120" i="139"/>
  <c r="P121" i="139"/>
  <c r="P122" i="139"/>
  <c r="P123" i="139"/>
  <c r="P124" i="139"/>
  <c r="P125" i="139"/>
  <c r="P126" i="139"/>
  <c r="P127" i="139"/>
  <c r="P128" i="139"/>
  <c r="P129" i="139"/>
  <c r="P130" i="139"/>
  <c r="P131" i="139"/>
  <c r="P132" i="139"/>
  <c r="P133" i="139"/>
  <c r="P134" i="139"/>
  <c r="P135" i="139"/>
  <c r="P136" i="139"/>
  <c r="P137" i="139"/>
  <c r="P138" i="139"/>
  <c r="P139" i="139"/>
  <c r="P140" i="139"/>
  <c r="P141" i="139"/>
  <c r="P142" i="139"/>
  <c r="P143" i="139"/>
  <c r="P144" i="139"/>
  <c r="P145" i="139"/>
  <c r="P146" i="139"/>
  <c r="P147" i="139"/>
  <c r="P148" i="139"/>
  <c r="P149" i="139"/>
  <c r="Q54" i="138"/>
  <c r="P54" i="139"/>
  <c r="P54" i="138"/>
  <c r="O55" i="139"/>
  <c r="O56" i="139"/>
  <c r="O57" i="139"/>
  <c r="O58" i="139"/>
  <c r="O59" i="139"/>
  <c r="O60" i="139"/>
  <c r="O61" i="139"/>
  <c r="O62" i="139"/>
  <c r="O63" i="139"/>
  <c r="O64" i="139"/>
  <c r="O65" i="139"/>
  <c r="O66" i="139"/>
  <c r="O67" i="139"/>
  <c r="O68" i="139"/>
  <c r="O69" i="139"/>
  <c r="O70" i="139"/>
  <c r="O71" i="139"/>
  <c r="O72" i="139"/>
  <c r="O73" i="139"/>
  <c r="O74" i="139"/>
  <c r="O75" i="139"/>
  <c r="O76" i="139"/>
  <c r="O77" i="139"/>
  <c r="O78" i="139"/>
  <c r="O79" i="139"/>
  <c r="O80" i="139"/>
  <c r="O81" i="139"/>
  <c r="O82" i="139"/>
  <c r="O83" i="139"/>
  <c r="O84" i="139"/>
  <c r="O85" i="139"/>
  <c r="O86" i="139"/>
  <c r="O87" i="139"/>
  <c r="O88" i="139"/>
  <c r="O89" i="139"/>
  <c r="O90" i="139"/>
  <c r="O91" i="139"/>
  <c r="O92" i="139"/>
  <c r="O93" i="139"/>
  <c r="O94" i="139"/>
  <c r="O95" i="139"/>
  <c r="O96" i="139"/>
  <c r="O97" i="139"/>
  <c r="O98" i="139"/>
  <c r="O99" i="139"/>
  <c r="O100" i="139"/>
  <c r="O101" i="139"/>
  <c r="O102" i="139"/>
  <c r="O103" i="139"/>
  <c r="O104" i="139"/>
  <c r="O105" i="139"/>
  <c r="O106" i="139"/>
  <c r="O107" i="139"/>
  <c r="O108" i="139"/>
  <c r="O109" i="139"/>
  <c r="O110" i="139"/>
  <c r="O111" i="139"/>
  <c r="O112" i="139"/>
  <c r="O113" i="139"/>
  <c r="O114" i="139"/>
  <c r="O115" i="139"/>
  <c r="O116" i="139"/>
  <c r="O117" i="139"/>
  <c r="O118" i="139"/>
  <c r="O119" i="139"/>
  <c r="O120" i="139"/>
  <c r="O121" i="139"/>
  <c r="O122" i="139"/>
  <c r="O123" i="139"/>
  <c r="O124" i="139"/>
  <c r="O125" i="139"/>
  <c r="O126" i="139"/>
  <c r="O127" i="139"/>
  <c r="O128" i="139"/>
  <c r="O129" i="139"/>
  <c r="O130" i="139"/>
  <c r="O131" i="139"/>
  <c r="O132" i="139"/>
  <c r="O133" i="139"/>
  <c r="O134" i="139"/>
  <c r="O135" i="139"/>
  <c r="O136" i="139"/>
  <c r="O137" i="139"/>
  <c r="O138" i="139"/>
  <c r="O139" i="139"/>
  <c r="O140" i="139"/>
  <c r="O141" i="139"/>
  <c r="O142" i="139"/>
  <c r="O143" i="139"/>
  <c r="O144" i="139"/>
  <c r="O145" i="139"/>
  <c r="O146" i="139"/>
  <c r="O147" i="139"/>
  <c r="O148" i="139"/>
  <c r="O149" i="139"/>
  <c r="O54" i="139"/>
  <c r="Q55" i="138"/>
  <c r="Q56" i="138"/>
  <c r="Q57" i="138"/>
  <c r="Q58" i="138"/>
  <c r="Q59" i="138"/>
  <c r="Q60" i="138"/>
  <c r="Q61" i="138"/>
  <c r="Q62" i="138"/>
  <c r="Q63" i="138"/>
  <c r="Q64" i="138"/>
  <c r="Q65" i="138"/>
  <c r="Q66" i="138"/>
  <c r="Q67" i="138"/>
  <c r="Q68" i="138"/>
  <c r="Q69" i="138"/>
  <c r="Q70" i="138"/>
  <c r="Q71" i="138"/>
  <c r="Q72" i="138"/>
  <c r="Q73" i="138"/>
  <c r="Q74" i="138"/>
  <c r="Q75" i="138"/>
  <c r="Q76" i="138"/>
  <c r="Q77" i="138"/>
  <c r="Q78" i="138"/>
  <c r="Q79" i="138"/>
  <c r="Q80" i="138"/>
  <c r="Q81" i="138"/>
  <c r="Q82" i="138"/>
  <c r="Q83" i="138"/>
  <c r="Q84" i="138"/>
  <c r="Q85" i="138"/>
  <c r="Q86" i="138"/>
  <c r="Q87" i="138"/>
  <c r="Q88" i="138"/>
  <c r="Q89" i="138"/>
  <c r="Q90" i="138"/>
  <c r="Q91" i="138"/>
  <c r="Q92" i="138"/>
  <c r="Q93" i="138"/>
  <c r="Q94" i="138"/>
  <c r="Q95" i="138"/>
  <c r="Q96" i="138"/>
  <c r="Q97" i="138"/>
  <c r="Q98" i="138"/>
  <c r="Q99" i="138"/>
  <c r="Q100" i="138"/>
  <c r="Q101" i="138"/>
  <c r="Q102" i="138"/>
  <c r="Q103" i="138"/>
  <c r="Q104" i="138"/>
  <c r="Q105" i="138"/>
  <c r="Q106" i="138"/>
  <c r="Q107" i="138"/>
  <c r="Q108" i="138"/>
  <c r="Q109" i="138"/>
  <c r="Q110" i="138"/>
  <c r="Q111" i="138"/>
  <c r="Q112" i="138"/>
  <c r="Q113" i="138"/>
  <c r="Q114" i="138"/>
  <c r="Q115" i="138"/>
  <c r="Q116" i="138"/>
  <c r="Q117" i="138"/>
  <c r="Q118" i="138"/>
  <c r="Q119" i="138"/>
  <c r="Q120" i="138"/>
  <c r="Q121" i="138"/>
  <c r="Q122" i="138"/>
  <c r="Q123" i="138"/>
  <c r="Q124" i="138"/>
  <c r="Q125" i="138"/>
  <c r="Q126" i="138"/>
  <c r="Q127" i="138"/>
  <c r="Q128" i="138"/>
  <c r="Q129" i="138"/>
  <c r="Q130" i="138"/>
  <c r="Q131" i="138"/>
  <c r="Q132" i="138"/>
  <c r="Q133" i="138"/>
  <c r="Q134" i="138"/>
  <c r="Q135" i="138"/>
  <c r="Q136" i="138"/>
  <c r="Q137" i="138"/>
  <c r="Q138" i="138"/>
  <c r="Q139" i="138"/>
  <c r="Q140" i="138"/>
  <c r="Q141" i="138"/>
  <c r="Q142" i="138"/>
  <c r="Q143" i="138"/>
  <c r="Q144" i="138"/>
  <c r="Q145" i="138"/>
  <c r="Q146" i="138"/>
  <c r="Q147" i="138"/>
  <c r="Q148" i="138"/>
  <c r="Q149" i="138"/>
  <c r="P55" i="138"/>
  <c r="P56" i="138"/>
  <c r="P57" i="138"/>
  <c r="P58" i="138"/>
  <c r="P59" i="138"/>
  <c r="P60" i="138"/>
  <c r="P61" i="138"/>
  <c r="P62" i="138"/>
  <c r="P63" i="138"/>
  <c r="P64" i="138"/>
  <c r="P65" i="138"/>
  <c r="P66" i="138"/>
  <c r="P67" i="138"/>
  <c r="P68" i="138"/>
  <c r="P69" i="138"/>
  <c r="P70" i="138"/>
  <c r="P71" i="138"/>
  <c r="P72" i="138"/>
  <c r="P73" i="138"/>
  <c r="P74" i="138"/>
  <c r="P75" i="138"/>
  <c r="P76" i="138"/>
  <c r="P77" i="138"/>
  <c r="P78" i="138"/>
  <c r="P79" i="138"/>
  <c r="P80" i="138"/>
  <c r="P81" i="138"/>
  <c r="P82" i="138"/>
  <c r="P83" i="138"/>
  <c r="P84" i="138"/>
  <c r="P85" i="138"/>
  <c r="P86" i="138"/>
  <c r="P87" i="138"/>
  <c r="P88" i="138"/>
  <c r="P89" i="138"/>
  <c r="P90" i="138"/>
  <c r="P91" i="138"/>
  <c r="P92" i="138"/>
  <c r="P93" i="138"/>
  <c r="P94" i="138"/>
  <c r="P95" i="138"/>
  <c r="P96" i="138"/>
  <c r="P97" i="138"/>
  <c r="P98" i="138"/>
  <c r="P99" i="138"/>
  <c r="P100" i="138"/>
  <c r="P101" i="138"/>
  <c r="P102" i="138"/>
  <c r="P103" i="138"/>
  <c r="P104" i="138"/>
  <c r="P105" i="138"/>
  <c r="P106" i="138"/>
  <c r="P107" i="138"/>
  <c r="P108" i="138"/>
  <c r="P109" i="138"/>
  <c r="P110" i="138"/>
  <c r="P111" i="138"/>
  <c r="P112" i="138"/>
  <c r="P113" i="138"/>
  <c r="P114" i="138"/>
  <c r="P115" i="138"/>
  <c r="P116" i="138"/>
  <c r="P117" i="138"/>
  <c r="P118" i="138"/>
  <c r="P119" i="138"/>
  <c r="P120" i="138"/>
  <c r="P121" i="138"/>
  <c r="P122" i="138"/>
  <c r="P123" i="138"/>
  <c r="P124" i="138"/>
  <c r="P125" i="138"/>
  <c r="P126" i="138"/>
  <c r="P127" i="138"/>
  <c r="P128" i="138"/>
  <c r="P129" i="138"/>
  <c r="P130" i="138"/>
  <c r="P131" i="138"/>
  <c r="P132" i="138"/>
  <c r="P133" i="138"/>
  <c r="P134" i="138"/>
  <c r="P135" i="138"/>
  <c r="P136" i="138"/>
  <c r="P137" i="138"/>
  <c r="P138" i="138"/>
  <c r="P139" i="138"/>
  <c r="P140" i="138"/>
  <c r="P141" i="138"/>
  <c r="P142" i="138"/>
  <c r="P143" i="138"/>
  <c r="P144" i="138"/>
  <c r="P145" i="138"/>
  <c r="P146" i="138"/>
  <c r="P147" i="138"/>
  <c r="P148" i="138"/>
  <c r="P149" i="138"/>
  <c r="A3" i="139" l="1"/>
  <c r="A51" i="139" s="1"/>
  <c r="A3" i="138"/>
  <c r="A51" i="138" s="1"/>
  <c r="A18" i="139"/>
  <c r="S51" i="139" s="1"/>
  <c r="A18" i="138"/>
  <c r="S51" i="138" s="1"/>
  <c r="A33" i="139"/>
  <c r="AK51" i="139" s="1"/>
  <c r="A33" i="138"/>
  <c r="AK51" i="138" s="1"/>
  <c r="H5" i="107"/>
  <c r="H6" i="107"/>
  <c r="N7" i="107" l="1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6" i="107"/>
  <c r="N5" i="107"/>
  <c r="F7" i="7" l="1"/>
  <c r="A30" i="140"/>
  <c r="A5" i="140"/>
  <c r="A31" i="140"/>
  <c r="A6" i="140"/>
  <c r="A7" i="140"/>
  <c r="A32" i="140"/>
  <c r="M24" i="33" l="1"/>
  <c r="K24" i="33"/>
  <c r="I24" i="33"/>
  <c r="H24" i="33"/>
  <c r="G24" i="33"/>
  <c r="E24" i="33"/>
  <c r="D24" i="33"/>
  <c r="C24" i="33"/>
  <c r="L19" i="33"/>
  <c r="I19" i="33"/>
  <c r="H19" i="33"/>
  <c r="E19" i="33"/>
  <c r="D19" i="33"/>
  <c r="L13" i="33"/>
  <c r="K13" i="33"/>
  <c r="J13" i="33"/>
  <c r="H13" i="33"/>
  <c r="G13" i="33"/>
  <c r="F13" i="33"/>
  <c r="D13" i="33"/>
  <c r="C13" i="33"/>
  <c r="M8" i="33"/>
  <c r="L8" i="33"/>
  <c r="K8" i="33"/>
  <c r="I8" i="33"/>
  <c r="H8" i="33"/>
  <c r="E8" i="33"/>
  <c r="C8" i="33"/>
  <c r="K31" i="32"/>
  <c r="G31" i="32"/>
  <c r="M24" i="32"/>
  <c r="I24" i="32"/>
  <c r="F24" i="32"/>
  <c r="E24" i="32"/>
  <c r="B24" i="32"/>
  <c r="I11" i="32"/>
  <c r="E11" i="32"/>
  <c r="M11" i="32"/>
  <c r="J6" i="32"/>
  <c r="E6" i="32"/>
  <c r="H26" i="22"/>
  <c r="G26" i="22"/>
  <c r="C26" i="22"/>
  <c r="I21" i="22"/>
  <c r="H21" i="22"/>
  <c r="M21" i="22"/>
  <c r="J16" i="22"/>
  <c r="I16" i="22"/>
  <c r="E16" i="22"/>
  <c r="B16" i="22"/>
  <c r="G11" i="22"/>
  <c r="G6" i="22"/>
  <c r="C6" i="22"/>
  <c r="J38" i="124"/>
  <c r="H38" i="124"/>
  <c r="J37" i="124"/>
  <c r="H37" i="124"/>
  <c r="J36" i="124"/>
  <c r="H36" i="124"/>
  <c r="J35" i="124"/>
  <c r="H35" i="124"/>
  <c r="J34" i="124"/>
  <c r="H34" i="124"/>
  <c r="J33" i="124"/>
  <c r="H33" i="124"/>
  <c r="J32" i="124"/>
  <c r="H32" i="124"/>
  <c r="J31" i="124"/>
  <c r="H31" i="124"/>
  <c r="L26" i="124"/>
  <c r="J26" i="124"/>
  <c r="L25" i="124"/>
  <c r="J25" i="124"/>
  <c r="L24" i="124"/>
  <c r="J24" i="124"/>
  <c r="L23" i="124"/>
  <c r="J23" i="124"/>
  <c r="L22" i="124"/>
  <c r="J22" i="124"/>
  <c r="H22" i="124"/>
  <c r="L21" i="124"/>
  <c r="J21" i="124"/>
  <c r="H21" i="124"/>
  <c r="L20" i="124"/>
  <c r="J20" i="124"/>
  <c r="H20" i="124"/>
  <c r="L19" i="124"/>
  <c r="J19" i="124"/>
  <c r="H19" i="124"/>
  <c r="M37" i="124"/>
  <c r="L37" i="124"/>
  <c r="I37" i="124"/>
  <c r="M30" i="124"/>
  <c r="L30" i="124"/>
  <c r="K30" i="124"/>
  <c r="J38" i="123"/>
  <c r="H38" i="123"/>
  <c r="J37" i="123"/>
  <c r="H37" i="123"/>
  <c r="J36" i="123"/>
  <c r="H36" i="123"/>
  <c r="J35" i="123"/>
  <c r="H35" i="123"/>
  <c r="J34" i="123"/>
  <c r="H34" i="123"/>
  <c r="J33" i="123"/>
  <c r="H33" i="123"/>
  <c r="J32" i="123"/>
  <c r="H32" i="123"/>
  <c r="J31" i="123"/>
  <c r="H31" i="123"/>
  <c r="L26" i="123"/>
  <c r="J26" i="123"/>
  <c r="L25" i="123"/>
  <c r="J25" i="123"/>
  <c r="L24" i="123"/>
  <c r="J24" i="123"/>
  <c r="L23" i="123"/>
  <c r="J23" i="123"/>
  <c r="L22" i="123"/>
  <c r="J22" i="123"/>
  <c r="H22" i="123"/>
  <c r="L21" i="123"/>
  <c r="J21" i="123"/>
  <c r="H21" i="123"/>
  <c r="L20" i="123"/>
  <c r="J20" i="123"/>
  <c r="H20" i="123"/>
  <c r="L19" i="123"/>
  <c r="J19" i="123"/>
  <c r="H19" i="123"/>
  <c r="M37" i="123"/>
  <c r="L37" i="123"/>
  <c r="K37" i="123"/>
  <c r="I37" i="123"/>
  <c r="M30" i="123"/>
  <c r="L30" i="123"/>
  <c r="K30" i="123"/>
  <c r="J38" i="116"/>
  <c r="H38" i="116"/>
  <c r="J37" i="116"/>
  <c r="H37" i="116"/>
  <c r="J36" i="116"/>
  <c r="H36" i="116"/>
  <c r="J35" i="116"/>
  <c r="H35" i="116"/>
  <c r="J34" i="116"/>
  <c r="H34" i="116"/>
  <c r="J33" i="116"/>
  <c r="H33" i="116"/>
  <c r="J32" i="116"/>
  <c r="H32" i="116"/>
  <c r="J31" i="116"/>
  <c r="H31" i="116"/>
  <c r="L26" i="116"/>
  <c r="J26" i="116"/>
  <c r="L25" i="116"/>
  <c r="J25" i="116"/>
  <c r="L24" i="116"/>
  <c r="J24" i="116"/>
  <c r="L23" i="116"/>
  <c r="J23" i="116"/>
  <c r="L22" i="116"/>
  <c r="J22" i="116"/>
  <c r="H22" i="116"/>
  <c r="L21" i="116"/>
  <c r="J21" i="116"/>
  <c r="H21" i="116"/>
  <c r="L20" i="116"/>
  <c r="J20" i="116"/>
  <c r="H20" i="116"/>
  <c r="L19" i="116"/>
  <c r="J19" i="116"/>
  <c r="H19" i="116"/>
  <c r="M37" i="116"/>
  <c r="L37" i="116"/>
  <c r="K37" i="116"/>
  <c r="I37" i="116"/>
  <c r="M30" i="116"/>
  <c r="L30" i="116"/>
  <c r="K30" i="116"/>
  <c r="J38" i="115"/>
  <c r="H38" i="115"/>
  <c r="J37" i="115"/>
  <c r="H37" i="115"/>
  <c r="J36" i="115"/>
  <c r="H36" i="115"/>
  <c r="J35" i="115"/>
  <c r="H35" i="115"/>
  <c r="J34" i="115"/>
  <c r="H34" i="115"/>
  <c r="J33" i="115"/>
  <c r="H33" i="115"/>
  <c r="J32" i="115"/>
  <c r="H32" i="115"/>
  <c r="J31" i="115"/>
  <c r="H31" i="115"/>
  <c r="L26" i="115"/>
  <c r="J26" i="115"/>
  <c r="L25" i="115"/>
  <c r="J25" i="115"/>
  <c r="L24" i="115"/>
  <c r="J24" i="115"/>
  <c r="L23" i="115"/>
  <c r="J23" i="115"/>
  <c r="L22" i="115"/>
  <c r="J22" i="115"/>
  <c r="H22" i="115"/>
  <c r="L21" i="115"/>
  <c r="J21" i="115"/>
  <c r="H21" i="115"/>
  <c r="L20" i="115"/>
  <c r="J20" i="115"/>
  <c r="H20" i="115"/>
  <c r="L19" i="115"/>
  <c r="J19" i="115"/>
  <c r="H19" i="115"/>
  <c r="M37" i="115"/>
  <c r="K37" i="115"/>
  <c r="I37" i="115"/>
  <c r="M30" i="115"/>
  <c r="L30" i="115"/>
  <c r="K30" i="115"/>
  <c r="J38" i="121"/>
  <c r="H38" i="121"/>
  <c r="J37" i="121"/>
  <c r="H37" i="121"/>
  <c r="J36" i="121"/>
  <c r="H36" i="121"/>
  <c r="J35" i="121"/>
  <c r="H35" i="121"/>
  <c r="J34" i="121"/>
  <c r="H34" i="121"/>
  <c r="J33" i="121"/>
  <c r="H33" i="121"/>
  <c r="J32" i="121"/>
  <c r="H32" i="121"/>
  <c r="J31" i="121"/>
  <c r="H31" i="121"/>
  <c r="L26" i="121"/>
  <c r="J26" i="121"/>
  <c r="L25" i="121"/>
  <c r="J25" i="121"/>
  <c r="L24" i="121"/>
  <c r="J24" i="121"/>
  <c r="L23" i="121"/>
  <c r="J23" i="121"/>
  <c r="L22" i="121"/>
  <c r="J22" i="121"/>
  <c r="H22" i="121"/>
  <c r="L21" i="121"/>
  <c r="J21" i="121"/>
  <c r="H21" i="121"/>
  <c r="L20" i="121"/>
  <c r="J20" i="121"/>
  <c r="H20" i="121"/>
  <c r="L19" i="121"/>
  <c r="J19" i="121"/>
  <c r="H19" i="121"/>
  <c r="M37" i="121"/>
  <c r="L37" i="121"/>
  <c r="K37" i="121"/>
  <c r="I37" i="121"/>
  <c r="M30" i="121"/>
  <c r="L30" i="121"/>
  <c r="K30" i="121"/>
  <c r="J38" i="114"/>
  <c r="H38" i="114"/>
  <c r="J37" i="114"/>
  <c r="H37" i="114"/>
  <c r="J36" i="114"/>
  <c r="H36" i="114"/>
  <c r="J35" i="114"/>
  <c r="H35" i="114"/>
  <c r="J34" i="114"/>
  <c r="H34" i="114"/>
  <c r="J33" i="114"/>
  <c r="H33" i="114"/>
  <c r="J32" i="114"/>
  <c r="H32" i="114"/>
  <c r="J31" i="114"/>
  <c r="H31" i="114"/>
  <c r="L26" i="114"/>
  <c r="J26" i="114"/>
  <c r="L25" i="114"/>
  <c r="J25" i="114"/>
  <c r="L24" i="114"/>
  <c r="J24" i="114"/>
  <c r="L23" i="114"/>
  <c r="J23" i="114"/>
  <c r="L22" i="114"/>
  <c r="J22" i="114"/>
  <c r="H22" i="114"/>
  <c r="L21" i="114"/>
  <c r="J21" i="114"/>
  <c r="H21" i="114"/>
  <c r="L20" i="114"/>
  <c r="J20" i="114"/>
  <c r="H20" i="114"/>
  <c r="L19" i="114"/>
  <c r="J19" i="114"/>
  <c r="H19" i="114"/>
  <c r="M37" i="114"/>
  <c r="K37" i="114"/>
  <c r="I37" i="114"/>
  <c r="M30" i="114"/>
  <c r="L30" i="114"/>
  <c r="K30" i="114"/>
  <c r="J38" i="120"/>
  <c r="H38" i="120"/>
  <c r="J37" i="120"/>
  <c r="H37" i="120"/>
  <c r="J36" i="120"/>
  <c r="H36" i="120"/>
  <c r="J35" i="120"/>
  <c r="H35" i="120"/>
  <c r="J34" i="120"/>
  <c r="H34" i="120"/>
  <c r="J33" i="120"/>
  <c r="H33" i="120"/>
  <c r="J32" i="120"/>
  <c r="H32" i="120"/>
  <c r="J31" i="120"/>
  <c r="H31" i="120"/>
  <c r="L26" i="120"/>
  <c r="J26" i="120"/>
  <c r="L25" i="120"/>
  <c r="J25" i="120"/>
  <c r="L24" i="120"/>
  <c r="J24" i="120"/>
  <c r="L23" i="120"/>
  <c r="J23" i="120"/>
  <c r="L22" i="120"/>
  <c r="J22" i="120"/>
  <c r="H22" i="120"/>
  <c r="L21" i="120"/>
  <c r="J21" i="120"/>
  <c r="H21" i="120"/>
  <c r="L20" i="120"/>
  <c r="J20" i="120"/>
  <c r="H20" i="120"/>
  <c r="L19" i="120"/>
  <c r="J19" i="120"/>
  <c r="H19" i="120"/>
  <c r="M37" i="120"/>
  <c r="L37" i="120"/>
  <c r="K37" i="120"/>
  <c r="I37" i="120"/>
  <c r="M30" i="120"/>
  <c r="L30" i="120"/>
  <c r="K30" i="120"/>
  <c r="J38" i="113"/>
  <c r="H38" i="113"/>
  <c r="J37" i="113"/>
  <c r="H37" i="113"/>
  <c r="J36" i="113"/>
  <c r="H36" i="113"/>
  <c r="J35" i="113"/>
  <c r="H35" i="113"/>
  <c r="J34" i="113"/>
  <c r="H34" i="113"/>
  <c r="J33" i="113"/>
  <c r="H33" i="113"/>
  <c r="J32" i="113"/>
  <c r="H32" i="113"/>
  <c r="J31" i="113"/>
  <c r="H31" i="113"/>
  <c r="L26" i="113"/>
  <c r="J26" i="113"/>
  <c r="L25" i="113"/>
  <c r="J25" i="113"/>
  <c r="L24" i="113"/>
  <c r="J24" i="113"/>
  <c r="L23" i="113"/>
  <c r="J23" i="113"/>
  <c r="L22" i="113"/>
  <c r="J22" i="113"/>
  <c r="H22" i="113"/>
  <c r="L21" i="113"/>
  <c r="J21" i="113"/>
  <c r="H21" i="113"/>
  <c r="L20" i="113"/>
  <c r="J20" i="113"/>
  <c r="H20" i="113"/>
  <c r="L19" i="113"/>
  <c r="J19" i="113"/>
  <c r="H19" i="113"/>
  <c r="M37" i="113"/>
  <c r="L37" i="113"/>
  <c r="I37" i="113"/>
  <c r="M30" i="113"/>
  <c r="L30" i="113"/>
  <c r="K30" i="113"/>
  <c r="J38" i="119"/>
  <c r="H38" i="119"/>
  <c r="J37" i="119"/>
  <c r="H37" i="119"/>
  <c r="J36" i="119"/>
  <c r="H36" i="119"/>
  <c r="J35" i="119"/>
  <c r="H35" i="119"/>
  <c r="J34" i="119"/>
  <c r="H34" i="119"/>
  <c r="J33" i="119"/>
  <c r="H33" i="119"/>
  <c r="J32" i="119"/>
  <c r="H32" i="119"/>
  <c r="J31" i="119"/>
  <c r="H31" i="119"/>
  <c r="L26" i="119"/>
  <c r="J26" i="119"/>
  <c r="L25" i="119"/>
  <c r="J25" i="119"/>
  <c r="L24" i="119"/>
  <c r="J24" i="119"/>
  <c r="L23" i="119"/>
  <c r="J23" i="119"/>
  <c r="L22" i="119"/>
  <c r="J22" i="119"/>
  <c r="H22" i="119"/>
  <c r="L21" i="119"/>
  <c r="J21" i="119"/>
  <c r="H21" i="119"/>
  <c r="L20" i="119"/>
  <c r="J20" i="119"/>
  <c r="H20" i="119"/>
  <c r="L19" i="119"/>
  <c r="J19" i="119"/>
  <c r="H19" i="119"/>
  <c r="M37" i="119"/>
  <c r="L37" i="119"/>
  <c r="I37" i="119"/>
  <c r="M30" i="119"/>
  <c r="L30" i="119"/>
  <c r="K30" i="119"/>
  <c r="J38" i="117"/>
  <c r="H38" i="117"/>
  <c r="J37" i="117"/>
  <c r="H37" i="117"/>
  <c r="J36" i="117"/>
  <c r="H36" i="117"/>
  <c r="J35" i="117"/>
  <c r="H35" i="117"/>
  <c r="J34" i="117"/>
  <c r="H34" i="117"/>
  <c r="J33" i="117"/>
  <c r="H33" i="117"/>
  <c r="J32" i="117"/>
  <c r="H32" i="117"/>
  <c r="J31" i="117"/>
  <c r="H31" i="117"/>
  <c r="L26" i="117"/>
  <c r="J26" i="117"/>
  <c r="L25" i="117"/>
  <c r="J25" i="117"/>
  <c r="L24" i="117"/>
  <c r="J24" i="117"/>
  <c r="L23" i="117"/>
  <c r="J23" i="117"/>
  <c r="L22" i="117"/>
  <c r="J22" i="117"/>
  <c r="H22" i="117"/>
  <c r="L21" i="117"/>
  <c r="J21" i="117"/>
  <c r="H21" i="117"/>
  <c r="L20" i="117"/>
  <c r="J20" i="117"/>
  <c r="H20" i="117"/>
  <c r="L19" i="117"/>
  <c r="J19" i="117"/>
  <c r="H19" i="117"/>
  <c r="M37" i="117"/>
  <c r="L37" i="117"/>
  <c r="I37" i="117"/>
  <c r="M30" i="117"/>
  <c r="L30" i="117"/>
  <c r="K30" i="117"/>
  <c r="J38" i="112"/>
  <c r="H38" i="112"/>
  <c r="J37" i="112"/>
  <c r="H37" i="112"/>
  <c r="J36" i="112"/>
  <c r="H36" i="112"/>
  <c r="J35" i="112"/>
  <c r="H35" i="112"/>
  <c r="J34" i="112"/>
  <c r="H34" i="112"/>
  <c r="J33" i="112"/>
  <c r="H33" i="112"/>
  <c r="J32" i="112"/>
  <c r="H32" i="112"/>
  <c r="J31" i="112"/>
  <c r="H31" i="112"/>
  <c r="L26" i="112"/>
  <c r="J26" i="112"/>
  <c r="L25" i="112"/>
  <c r="J25" i="112"/>
  <c r="L24" i="112"/>
  <c r="J24" i="112"/>
  <c r="L23" i="112"/>
  <c r="J23" i="112"/>
  <c r="L22" i="112"/>
  <c r="J22" i="112"/>
  <c r="H22" i="112"/>
  <c r="L21" i="112"/>
  <c r="J21" i="112"/>
  <c r="H21" i="112"/>
  <c r="L20" i="112"/>
  <c r="J20" i="112"/>
  <c r="H20" i="112"/>
  <c r="L19" i="112"/>
  <c r="J19" i="112"/>
  <c r="H19" i="112"/>
  <c r="M37" i="112"/>
  <c r="L37" i="112"/>
  <c r="I37" i="112"/>
  <c r="M30" i="112"/>
  <c r="L30" i="112"/>
  <c r="K30" i="112"/>
  <c r="J38" i="118"/>
  <c r="H38" i="118"/>
  <c r="J37" i="118"/>
  <c r="H37" i="118"/>
  <c r="J36" i="118"/>
  <c r="H36" i="118"/>
  <c r="J35" i="118"/>
  <c r="H35" i="118"/>
  <c r="J34" i="118"/>
  <c r="H34" i="118"/>
  <c r="J33" i="118"/>
  <c r="H33" i="118"/>
  <c r="J32" i="118"/>
  <c r="H32" i="118"/>
  <c r="J31" i="118"/>
  <c r="H31" i="118"/>
  <c r="L26" i="118"/>
  <c r="J26" i="118"/>
  <c r="L25" i="118"/>
  <c r="J25" i="118"/>
  <c r="L24" i="118"/>
  <c r="J24" i="118"/>
  <c r="L23" i="118"/>
  <c r="J23" i="118"/>
  <c r="L22" i="118"/>
  <c r="J22" i="118"/>
  <c r="H22" i="118"/>
  <c r="L21" i="118"/>
  <c r="J21" i="118"/>
  <c r="H21" i="118"/>
  <c r="L20" i="118"/>
  <c r="J20" i="118"/>
  <c r="H20" i="118"/>
  <c r="L19" i="118"/>
  <c r="J19" i="118"/>
  <c r="H19" i="118"/>
  <c r="M37" i="118"/>
  <c r="L37" i="118"/>
  <c r="I37" i="118"/>
  <c r="M30" i="118"/>
  <c r="L30" i="118"/>
  <c r="K30" i="118"/>
  <c r="J38" i="111"/>
  <c r="H38" i="111"/>
  <c r="J37" i="111"/>
  <c r="H37" i="111"/>
  <c r="J36" i="111"/>
  <c r="H36" i="111"/>
  <c r="J35" i="111"/>
  <c r="H35" i="111"/>
  <c r="J34" i="111"/>
  <c r="H34" i="111"/>
  <c r="J33" i="111"/>
  <c r="H33" i="111"/>
  <c r="J32" i="111"/>
  <c r="H32" i="111"/>
  <c r="J31" i="111"/>
  <c r="H31" i="111"/>
  <c r="L26" i="111"/>
  <c r="J26" i="111"/>
  <c r="L25" i="111"/>
  <c r="J25" i="111"/>
  <c r="L24" i="111"/>
  <c r="J24" i="111"/>
  <c r="L23" i="111"/>
  <c r="J23" i="111"/>
  <c r="L22" i="111"/>
  <c r="J22" i="111"/>
  <c r="H22" i="111"/>
  <c r="L21" i="111"/>
  <c r="J21" i="111"/>
  <c r="H21" i="111"/>
  <c r="L20" i="111"/>
  <c r="J20" i="111"/>
  <c r="H20" i="111"/>
  <c r="L19" i="111"/>
  <c r="J19" i="111"/>
  <c r="H19" i="111"/>
  <c r="M37" i="111"/>
  <c r="L37" i="111"/>
  <c r="K37" i="111"/>
  <c r="I37" i="111"/>
  <c r="M30" i="111"/>
  <c r="L30" i="111"/>
  <c r="K30" i="111"/>
  <c r="J39" i="122"/>
  <c r="H39" i="122"/>
  <c r="J38" i="122"/>
  <c r="H38" i="122"/>
  <c r="J37" i="122"/>
  <c r="H37" i="122"/>
  <c r="J36" i="122"/>
  <c r="H36" i="122"/>
  <c r="J35" i="122"/>
  <c r="H35" i="122"/>
  <c r="J34" i="122"/>
  <c r="H34" i="122"/>
  <c r="J33" i="122"/>
  <c r="H33" i="122"/>
  <c r="J32" i="122"/>
  <c r="H32" i="122"/>
  <c r="L27" i="122"/>
  <c r="J27" i="122"/>
  <c r="L26" i="122"/>
  <c r="J26" i="122"/>
  <c r="L25" i="122"/>
  <c r="J25" i="122"/>
  <c r="L24" i="122"/>
  <c r="J24" i="122"/>
  <c r="L23" i="122"/>
  <c r="J23" i="122"/>
  <c r="H23" i="122"/>
  <c r="L22" i="122"/>
  <c r="J22" i="122"/>
  <c r="H22" i="122"/>
  <c r="L21" i="122"/>
  <c r="J21" i="122"/>
  <c r="H21" i="122"/>
  <c r="L20" i="122"/>
  <c r="J20" i="122"/>
  <c r="H20" i="122"/>
  <c r="M38" i="122"/>
  <c r="L38" i="122"/>
  <c r="K38" i="122"/>
  <c r="I38" i="122"/>
  <c r="M31" i="122"/>
  <c r="L31" i="122"/>
  <c r="K31" i="122"/>
  <c r="N39" i="53"/>
  <c r="M39" i="53"/>
  <c r="L39" i="53"/>
  <c r="K39" i="53"/>
  <c r="J39" i="53"/>
  <c r="I39" i="53"/>
  <c r="H39" i="53"/>
  <c r="G39" i="53"/>
  <c r="F39" i="53"/>
  <c r="E39" i="53"/>
  <c r="D39" i="53"/>
  <c r="C39" i="53"/>
  <c r="B39" i="53"/>
  <c r="N31" i="53"/>
  <c r="M47" i="53"/>
  <c r="L47" i="53"/>
  <c r="K47" i="53"/>
  <c r="J47" i="53"/>
  <c r="I47" i="53"/>
  <c r="H47" i="53"/>
  <c r="G47" i="53"/>
  <c r="F47" i="53"/>
  <c r="E47" i="53"/>
  <c r="D47" i="53"/>
  <c r="C47" i="53"/>
  <c r="B47" i="53"/>
  <c r="M45" i="53"/>
  <c r="L45" i="53"/>
  <c r="K45" i="53"/>
  <c r="J45" i="53"/>
  <c r="I45" i="53"/>
  <c r="H45" i="53"/>
  <c r="G45" i="53"/>
  <c r="F45" i="53"/>
  <c r="E45" i="53"/>
  <c r="D45" i="53"/>
  <c r="C45" i="53"/>
  <c r="M44" i="53"/>
  <c r="L44" i="53"/>
  <c r="K44" i="53"/>
  <c r="J44" i="53"/>
  <c r="I44" i="53"/>
  <c r="H44" i="53"/>
  <c r="G44" i="53"/>
  <c r="F44" i="53"/>
  <c r="E44" i="53"/>
  <c r="D44" i="53"/>
  <c r="C44" i="53"/>
  <c r="M43" i="53"/>
  <c r="L43" i="53"/>
  <c r="K43" i="53"/>
  <c r="J43" i="53"/>
  <c r="I43" i="53"/>
  <c r="H43" i="53"/>
  <c r="G43" i="53"/>
  <c r="F43" i="53"/>
  <c r="E43" i="53"/>
  <c r="D43" i="53"/>
  <c r="C43" i="53"/>
  <c r="M42" i="53"/>
  <c r="L42" i="53"/>
  <c r="K42" i="53"/>
  <c r="J42" i="53"/>
  <c r="I42" i="53"/>
  <c r="H42" i="53"/>
  <c r="G42" i="53"/>
  <c r="F42" i="53"/>
  <c r="E42" i="53"/>
  <c r="D42" i="53"/>
  <c r="C42" i="53"/>
  <c r="B42" i="53"/>
  <c r="M41" i="53"/>
  <c r="L41" i="53"/>
  <c r="K41" i="53"/>
  <c r="J41" i="53"/>
  <c r="I41" i="53"/>
  <c r="H41" i="53"/>
  <c r="G41" i="53"/>
  <c r="F41" i="53"/>
  <c r="E41" i="53"/>
  <c r="D41" i="53"/>
  <c r="C41" i="53"/>
  <c r="M38" i="53"/>
  <c r="L38" i="53"/>
  <c r="J38" i="53"/>
  <c r="I38" i="53"/>
  <c r="H38" i="53"/>
  <c r="F38" i="53"/>
  <c r="E38" i="53"/>
  <c r="D38" i="53"/>
  <c r="M37" i="53"/>
  <c r="L37" i="53"/>
  <c r="K37" i="53"/>
  <c r="J37" i="53"/>
  <c r="I37" i="53"/>
  <c r="H37" i="53"/>
  <c r="G37" i="53"/>
  <c r="F37" i="53"/>
  <c r="E37" i="53"/>
  <c r="D37" i="53"/>
  <c r="C37" i="53"/>
  <c r="B37" i="53"/>
  <c r="M35" i="53"/>
  <c r="L35" i="53"/>
  <c r="K35" i="53"/>
  <c r="J35" i="53"/>
  <c r="I35" i="53"/>
  <c r="H35" i="53"/>
  <c r="G35" i="53"/>
  <c r="F35" i="53"/>
  <c r="E35" i="53"/>
  <c r="D35" i="53"/>
  <c r="C35" i="53"/>
  <c r="M34" i="53"/>
  <c r="L34" i="53"/>
  <c r="K34" i="53"/>
  <c r="J34" i="53"/>
  <c r="I34" i="53"/>
  <c r="H34" i="53"/>
  <c r="G34" i="53"/>
  <c r="F34" i="53"/>
  <c r="E34" i="53"/>
  <c r="D34" i="53"/>
  <c r="C34" i="53"/>
  <c r="M33" i="53"/>
  <c r="K33" i="53"/>
  <c r="J33" i="53"/>
  <c r="I33" i="53"/>
  <c r="G33" i="53"/>
  <c r="F33" i="53"/>
  <c r="E33" i="53"/>
  <c r="C33" i="53"/>
  <c r="B33" i="53"/>
  <c r="M32" i="53"/>
  <c r="L32" i="53"/>
  <c r="K32" i="53"/>
  <c r="J32" i="53"/>
  <c r="I32" i="53"/>
  <c r="H32" i="53"/>
  <c r="G32" i="53"/>
  <c r="F32" i="53"/>
  <c r="E32" i="53"/>
  <c r="D32" i="53"/>
  <c r="C32" i="53"/>
  <c r="B32" i="53"/>
  <c r="G41" i="7"/>
  <c r="E41" i="7"/>
  <c r="D41" i="7"/>
  <c r="C41" i="7"/>
  <c r="E40" i="7"/>
  <c r="C40" i="7"/>
  <c r="J19" i="33" l="1"/>
  <c r="F41" i="7"/>
  <c r="J24" i="32"/>
  <c r="B40" i="7"/>
  <c r="F6" i="32"/>
  <c r="I6" i="32"/>
  <c r="J11" i="22"/>
  <c r="F40" i="7"/>
  <c r="G8" i="33"/>
  <c r="G7" i="33" s="1"/>
  <c r="F19" i="33"/>
  <c r="D8" i="33"/>
  <c r="D7" i="33" s="1"/>
  <c r="G40" i="7"/>
  <c r="M6" i="32"/>
  <c r="B41" i="7"/>
  <c r="M19" i="33"/>
  <c r="M18" i="33" s="1"/>
  <c r="F16" i="22"/>
  <c r="D21" i="22"/>
  <c r="C11" i="22"/>
  <c r="D26" i="22"/>
  <c r="C31" i="32"/>
  <c r="E21" i="22"/>
  <c r="L24" i="33"/>
  <c r="L18" i="33" s="1"/>
  <c r="F11" i="22"/>
  <c r="M6" i="53"/>
  <c r="D40" i="7"/>
  <c r="M41" i="7"/>
  <c r="K41" i="7"/>
  <c r="L41" i="7"/>
  <c r="M40" i="7"/>
  <c r="K40" i="7"/>
  <c r="L40" i="7"/>
  <c r="K26" i="22"/>
  <c r="M16" i="22"/>
  <c r="L21" i="22"/>
  <c r="L26" i="22"/>
  <c r="K6" i="22"/>
  <c r="K11" i="22"/>
  <c r="H18" i="77"/>
  <c r="H41" i="7"/>
  <c r="I41" i="7"/>
  <c r="J41" i="7"/>
  <c r="H40" i="7"/>
  <c r="I40" i="7"/>
  <c r="J40" i="7"/>
  <c r="H18" i="33"/>
  <c r="D18" i="33"/>
  <c r="L7" i="33"/>
  <c r="N24" i="7"/>
  <c r="N25" i="7"/>
  <c r="B12" i="53"/>
  <c r="B36" i="53" s="1"/>
  <c r="C31" i="46"/>
  <c r="G31" i="46"/>
  <c r="K31" i="46"/>
  <c r="O31" i="46"/>
  <c r="D31" i="46"/>
  <c r="B30" i="46" s="1"/>
  <c r="E26" i="140" s="1"/>
  <c r="N27" i="22"/>
  <c r="N29" i="22"/>
  <c r="N30" i="22"/>
  <c r="C7" i="33"/>
  <c r="H31" i="46"/>
  <c r="P31" i="46"/>
  <c r="L31" i="46"/>
  <c r="B31" i="46"/>
  <c r="F31" i="46"/>
  <c r="N31" i="46"/>
  <c r="J31" i="46"/>
  <c r="G6" i="53"/>
  <c r="E31" i="46"/>
  <c r="I31" i="46"/>
  <c r="M31" i="46"/>
  <c r="H5" i="47"/>
  <c r="E6" i="53"/>
  <c r="D12" i="53"/>
  <c r="D36" i="53" s="1"/>
  <c r="F12" i="53"/>
  <c r="F36" i="53" s="1"/>
  <c r="L12" i="53"/>
  <c r="L36" i="53" s="1"/>
  <c r="E18" i="33"/>
  <c r="I18" i="33"/>
  <c r="N25" i="33"/>
  <c r="N27" i="33"/>
  <c r="N28" i="33"/>
  <c r="N32" i="32"/>
  <c r="N33" i="32"/>
  <c r="K7" i="33"/>
  <c r="C6" i="53"/>
  <c r="J12" i="53"/>
  <c r="J36" i="53" s="1"/>
  <c r="N9" i="53"/>
  <c r="N34" i="53" s="1"/>
  <c r="N10" i="53"/>
  <c r="N35" i="53" s="1"/>
  <c r="N14" i="53"/>
  <c r="N38" i="53" s="1"/>
  <c r="N18" i="53"/>
  <c r="N41" i="53" s="1"/>
  <c r="K6" i="53"/>
  <c r="H12" i="53"/>
  <c r="H36" i="53" s="1"/>
  <c r="K25" i="124"/>
  <c r="N13" i="22"/>
  <c r="N14" i="22"/>
  <c r="N15" i="22"/>
  <c r="K25" i="113"/>
  <c r="N34" i="32"/>
  <c r="N35" i="32"/>
  <c r="N36" i="32"/>
  <c r="N37" i="32"/>
  <c r="N38" i="32"/>
  <c r="N39" i="32"/>
  <c r="N20" i="53"/>
  <c r="N43" i="53" s="1"/>
  <c r="C12" i="53"/>
  <c r="C36" i="53" s="1"/>
  <c r="G12" i="53"/>
  <c r="G36" i="53" s="1"/>
  <c r="K12" i="53"/>
  <c r="K36" i="53" s="1"/>
  <c r="K25" i="114"/>
  <c r="L37" i="114"/>
  <c r="K25" i="115"/>
  <c r="L37" i="115"/>
  <c r="D6" i="22"/>
  <c r="H6" i="22"/>
  <c r="L6" i="22"/>
  <c r="E11" i="22"/>
  <c r="I11" i="22"/>
  <c r="M11" i="22"/>
  <c r="N17" i="22"/>
  <c r="N18" i="22"/>
  <c r="N19" i="22"/>
  <c r="N20" i="22"/>
  <c r="C21" i="22"/>
  <c r="G21" i="22"/>
  <c r="K21" i="22"/>
  <c r="N12" i="32"/>
  <c r="N13" i="32"/>
  <c r="N14" i="32"/>
  <c r="B11" i="32"/>
  <c r="F11" i="32"/>
  <c r="J11" i="32"/>
  <c r="N16" i="32"/>
  <c r="N17" i="32"/>
  <c r="C24" i="32"/>
  <c r="G24" i="32"/>
  <c r="E23" i="32" s="1"/>
  <c r="K24" i="32"/>
  <c r="D31" i="32"/>
  <c r="H31" i="32"/>
  <c r="L31" i="32"/>
  <c r="E13" i="33"/>
  <c r="E7" i="33" s="1"/>
  <c r="I13" i="33"/>
  <c r="I7" i="33" s="1"/>
  <c r="M13" i="33"/>
  <c r="M7" i="33" s="1"/>
  <c r="N20" i="33"/>
  <c r="N21" i="33"/>
  <c r="N22" i="33"/>
  <c r="N23" i="33"/>
  <c r="K25" i="112"/>
  <c r="K25" i="119"/>
  <c r="E6" i="22"/>
  <c r="I6" i="22"/>
  <c r="M6" i="22"/>
  <c r="C16" i="22"/>
  <c r="G16" i="22"/>
  <c r="K16" i="22"/>
  <c r="E26" i="22"/>
  <c r="I26" i="22"/>
  <c r="M26" i="22"/>
  <c r="N7" i="32"/>
  <c r="N8" i="32"/>
  <c r="N9" i="32"/>
  <c r="C11" i="32"/>
  <c r="G11" i="32"/>
  <c r="K11" i="32"/>
  <c r="D24" i="32"/>
  <c r="H24" i="32"/>
  <c r="L24" i="32"/>
  <c r="E31" i="32"/>
  <c r="I31" i="32"/>
  <c r="M31" i="32"/>
  <c r="N14" i="33"/>
  <c r="N15" i="33"/>
  <c r="N16" i="33"/>
  <c r="N17" i="33"/>
  <c r="C19" i="33"/>
  <c r="C18" i="33" s="1"/>
  <c r="G19" i="33"/>
  <c r="G18" i="33" s="1"/>
  <c r="K19" i="33"/>
  <c r="K18" i="33" s="1"/>
  <c r="K25" i="121"/>
  <c r="K25" i="116"/>
  <c r="K37" i="124"/>
  <c r="N7" i="22"/>
  <c r="B6" i="22"/>
  <c r="F6" i="22"/>
  <c r="J6" i="22"/>
  <c r="N10" i="22"/>
  <c r="D16" i="22"/>
  <c r="H16" i="22"/>
  <c r="L16" i="22"/>
  <c r="B26" i="22"/>
  <c r="F26" i="22"/>
  <c r="J26" i="22"/>
  <c r="C6" i="32"/>
  <c r="G6" i="32"/>
  <c r="K6" i="32"/>
  <c r="D11" i="32"/>
  <c r="H11" i="32"/>
  <c r="L11" i="32"/>
  <c r="F31" i="32"/>
  <c r="J31" i="32"/>
  <c r="N40" i="32"/>
  <c r="N41" i="32"/>
  <c r="N42" i="32"/>
  <c r="N43" i="32"/>
  <c r="N9" i="33"/>
  <c r="B8" i="33"/>
  <c r="F8" i="33"/>
  <c r="F7" i="33" s="1"/>
  <c r="J8" i="33"/>
  <c r="J7" i="33" s="1"/>
  <c r="N11" i="33"/>
  <c r="N12" i="33"/>
  <c r="D6" i="53"/>
  <c r="H6" i="53"/>
  <c r="L6" i="53"/>
  <c r="N21" i="53"/>
  <c r="N44" i="53" s="1"/>
  <c r="N22" i="53"/>
  <c r="N45" i="53" s="1"/>
  <c r="K26" i="122"/>
  <c r="K25" i="111"/>
  <c r="K25" i="118"/>
  <c r="K25" i="117"/>
  <c r="K25" i="120"/>
  <c r="K25" i="123"/>
  <c r="D11" i="22"/>
  <c r="H11" i="22"/>
  <c r="L11" i="22"/>
  <c r="N22" i="22"/>
  <c r="N23" i="22"/>
  <c r="B21" i="22"/>
  <c r="F21" i="22"/>
  <c r="J21" i="22"/>
  <c r="N25" i="22"/>
  <c r="B6" i="32"/>
  <c r="D6" i="32"/>
  <c r="H6" i="32"/>
  <c r="L6" i="32"/>
  <c r="N25" i="32"/>
  <c r="N26" i="32"/>
  <c r="N27" i="32"/>
  <c r="N28" i="32"/>
  <c r="N29" i="32"/>
  <c r="B24" i="33"/>
  <c r="F24" i="33"/>
  <c r="J24" i="33"/>
  <c r="N14" i="7"/>
  <c r="I6" i="53"/>
  <c r="N15" i="7"/>
  <c r="B6" i="53"/>
  <c r="F6" i="53"/>
  <c r="J6" i="53"/>
  <c r="N7" i="53"/>
  <c r="N32" i="53" s="1"/>
  <c r="E12" i="53"/>
  <c r="I12" i="53"/>
  <c r="I36" i="53" s="1"/>
  <c r="M12" i="53"/>
  <c r="M36" i="53" s="1"/>
  <c r="N19" i="53"/>
  <c r="N42" i="53" s="1"/>
  <c r="N26" i="53"/>
  <c r="N47" i="53" s="1"/>
  <c r="B34" i="53"/>
  <c r="B38" i="53"/>
  <c r="B43" i="53"/>
  <c r="N8" i="53"/>
  <c r="N33" i="53" s="1"/>
  <c r="N13" i="53"/>
  <c r="D33" i="53"/>
  <c r="H33" i="53"/>
  <c r="L33" i="53"/>
  <c r="B35" i="53"/>
  <c r="C38" i="53"/>
  <c r="G38" i="53"/>
  <c r="K38" i="53"/>
  <c r="B44" i="53"/>
  <c r="B41" i="53"/>
  <c r="B45" i="53"/>
  <c r="K37" i="118"/>
  <c r="K37" i="112"/>
  <c r="K37" i="117"/>
  <c r="K37" i="119"/>
  <c r="K37" i="113"/>
  <c r="H7" i="33"/>
  <c r="N8" i="22"/>
  <c r="N12" i="22"/>
  <c r="B11" i="22"/>
  <c r="N9" i="22"/>
  <c r="B31" i="32"/>
  <c r="B13" i="33"/>
  <c r="N24" i="22"/>
  <c r="N28" i="22"/>
  <c r="N15" i="32"/>
  <c r="N10" i="33"/>
  <c r="N26" i="33"/>
  <c r="B19" i="33"/>
  <c r="H5" i="32" l="1"/>
  <c r="F18" i="33"/>
  <c r="J18" i="33"/>
  <c r="H23" i="32"/>
  <c r="E5" i="32"/>
  <c r="H10" i="32"/>
  <c r="M25" i="124"/>
  <c r="M25" i="113"/>
  <c r="C6" i="33"/>
  <c r="G6" i="33"/>
  <c r="N40" i="7"/>
  <c r="N41" i="7"/>
  <c r="H6" i="33"/>
  <c r="E6" i="33"/>
  <c r="B23" i="32"/>
  <c r="M25" i="111"/>
  <c r="M25" i="112"/>
  <c r="L6" i="33"/>
  <c r="M25" i="119"/>
  <c r="M25" i="118"/>
  <c r="M26" i="122"/>
  <c r="M25" i="116"/>
  <c r="M25" i="120"/>
  <c r="M25" i="121"/>
  <c r="M25" i="115"/>
  <c r="M25" i="114"/>
  <c r="M25" i="123"/>
  <c r="M25" i="117"/>
  <c r="B5" i="22"/>
  <c r="D6" i="33"/>
  <c r="B30" i="32"/>
  <c r="N5" i="22"/>
  <c r="K6" i="33"/>
  <c r="N8" i="33"/>
  <c r="E30" i="46"/>
  <c r="E16" i="140" s="1"/>
  <c r="K30" i="46"/>
  <c r="K23" i="32"/>
  <c r="B10" i="32"/>
  <c r="E5" i="22"/>
  <c r="N26" i="22"/>
  <c r="N24" i="32"/>
  <c r="N13" i="33"/>
  <c r="I6" i="33"/>
  <c r="K5" i="22"/>
  <c r="H30" i="32"/>
  <c r="N30" i="46"/>
  <c r="B5" i="32"/>
  <c r="N16" i="22"/>
  <c r="N11" i="22"/>
  <c r="K5" i="32"/>
  <c r="B11" i="53"/>
  <c r="N10" i="32"/>
  <c r="M6" i="33"/>
  <c r="H30" i="46"/>
  <c r="E10" i="32"/>
  <c r="N23" i="32"/>
  <c r="K30" i="32"/>
  <c r="N30" i="32"/>
  <c r="E5" i="53"/>
  <c r="K5" i="53"/>
  <c r="N24" i="33"/>
  <c r="N21" i="22"/>
  <c r="H5" i="22"/>
  <c r="N5" i="32"/>
  <c r="E30" i="32"/>
  <c r="K10" i="32"/>
  <c r="B7" i="33"/>
  <c r="H5" i="53"/>
  <c r="H11" i="53"/>
  <c r="N19" i="33"/>
  <c r="B18" i="33"/>
  <c r="E36" i="53"/>
  <c r="E11" i="53"/>
  <c r="N37" i="53"/>
  <c r="N11" i="53"/>
  <c r="N36" i="53" s="1"/>
  <c r="N5" i="53"/>
  <c r="B5" i="53"/>
  <c r="K11" i="53"/>
  <c r="F6" i="33" l="1"/>
  <c r="E5" i="33" s="1"/>
  <c r="J6" i="33"/>
  <c r="H5" i="33" s="1"/>
  <c r="N18" i="33"/>
  <c r="K5" i="33"/>
  <c r="N7" i="33"/>
  <c r="B6" i="33"/>
  <c r="N5" i="33" l="1"/>
  <c r="B5" i="33"/>
  <c r="B18" i="77" l="1"/>
  <c r="G18" i="77"/>
  <c r="F18" i="77"/>
  <c r="D18" i="77"/>
  <c r="C18" i="77"/>
  <c r="M46" i="53"/>
  <c r="H46" i="53"/>
  <c r="I46" i="53"/>
  <c r="L46" i="53"/>
  <c r="D46" i="53"/>
  <c r="G38" i="7"/>
  <c r="E35" i="7"/>
  <c r="E37" i="7"/>
  <c r="E36" i="7"/>
  <c r="D39" i="7"/>
  <c r="C36" i="7"/>
  <c r="D38" i="7"/>
  <c r="I36" i="7"/>
  <c r="F35" i="7" l="1"/>
  <c r="C35" i="7"/>
  <c r="K27" i="7"/>
  <c r="K25" i="53" s="1"/>
  <c r="K28" i="53" s="1"/>
  <c r="H36" i="7"/>
  <c r="E39" i="7"/>
  <c r="H37" i="7"/>
  <c r="C39" i="7"/>
  <c r="C38" i="7"/>
  <c r="D37" i="7"/>
  <c r="G35" i="7"/>
  <c r="H39" i="7"/>
  <c r="G27" i="7"/>
  <c r="G25" i="53" s="1"/>
  <c r="G28" i="53" s="1"/>
  <c r="J37" i="7"/>
  <c r="K35" i="7"/>
  <c r="M36" i="7"/>
  <c r="M37" i="7"/>
  <c r="L38" i="7"/>
  <c r="M39" i="7"/>
  <c r="K38" i="7"/>
  <c r="L36" i="7"/>
  <c r="J36" i="7"/>
  <c r="K36" i="7"/>
  <c r="G6" i="77"/>
  <c r="E5" i="77" s="1"/>
  <c r="J39" i="7"/>
  <c r="G37" i="7"/>
  <c r="H35" i="7"/>
  <c r="F27" i="7"/>
  <c r="F25" i="53" s="1"/>
  <c r="F28" i="53" s="1"/>
  <c r="L37" i="7"/>
  <c r="I27" i="7"/>
  <c r="I25" i="53" s="1"/>
  <c r="I28" i="53" s="1"/>
  <c r="I17" i="53" s="1"/>
  <c r="I40" i="53" s="1"/>
  <c r="J35" i="7"/>
  <c r="M35" i="7"/>
  <c r="N19" i="7"/>
  <c r="K37" i="7"/>
  <c r="C37" i="7"/>
  <c r="N30" i="7"/>
  <c r="N21" i="7"/>
  <c r="N31" i="7"/>
  <c r="M27" i="7"/>
  <c r="M25" i="53" s="1"/>
  <c r="M28" i="53" s="1"/>
  <c r="M17" i="53" s="1"/>
  <c r="M40" i="53" s="1"/>
  <c r="D35" i="7"/>
  <c r="D36" i="7"/>
  <c r="F39" i="7"/>
  <c r="C27" i="7"/>
  <c r="C25" i="53" s="1"/>
  <c r="C28" i="53" s="1"/>
  <c r="J27" i="7"/>
  <c r="J25" i="53" s="1"/>
  <c r="J28" i="53" s="1"/>
  <c r="N23" i="7"/>
  <c r="L35" i="7"/>
  <c r="F37" i="7"/>
  <c r="I37" i="7"/>
  <c r="N29" i="7"/>
  <c r="H38" i="7"/>
  <c r="M38" i="7"/>
  <c r="J38" i="7"/>
  <c r="F38" i="7"/>
  <c r="N22" i="7"/>
  <c r="M17" i="7"/>
  <c r="M24" i="53" s="1"/>
  <c r="M31" i="53" s="1"/>
  <c r="E38" i="7"/>
  <c r="I38" i="7"/>
  <c r="K39" i="7"/>
  <c r="N20" i="7"/>
  <c r="H27" i="7"/>
  <c r="F36" i="7"/>
  <c r="E27" i="7"/>
  <c r="E25" i="53" s="1"/>
  <c r="E28" i="53" s="1"/>
  <c r="I39" i="7"/>
  <c r="I17" i="7"/>
  <c r="I24" i="53" s="1"/>
  <c r="I31" i="53" s="1"/>
  <c r="L17" i="7"/>
  <c r="L24" i="53" s="1"/>
  <c r="L31" i="53" s="1"/>
  <c r="K17" i="7"/>
  <c r="K24" i="53" s="1"/>
  <c r="K31" i="53" s="1"/>
  <c r="G17" i="7"/>
  <c r="G24" i="53" s="1"/>
  <c r="G31" i="53" s="1"/>
  <c r="F17" i="7"/>
  <c r="F24" i="53" s="1"/>
  <c r="F31" i="53" s="1"/>
  <c r="C17" i="7"/>
  <c r="C24" i="53" s="1"/>
  <c r="C31" i="53" s="1"/>
  <c r="L39" i="7"/>
  <c r="J17" i="7"/>
  <c r="J24" i="53" s="1"/>
  <c r="J31" i="53" s="1"/>
  <c r="D17" i="7"/>
  <c r="D24" i="53" s="1"/>
  <c r="D31" i="53" s="1"/>
  <c r="H17" i="7"/>
  <c r="H24" i="53" s="1"/>
  <c r="H31" i="53" s="1"/>
  <c r="G36" i="7"/>
  <c r="D27" i="7"/>
  <c r="D25" i="53" s="1"/>
  <c r="D28" i="53" s="1"/>
  <c r="D49" i="53" s="1"/>
  <c r="G39" i="7"/>
  <c r="I35" i="7"/>
  <c r="E17" i="7"/>
  <c r="E24" i="53" s="1"/>
  <c r="E31" i="53" s="1"/>
  <c r="B17" i="7"/>
  <c r="N18" i="7"/>
  <c r="K34" i="7"/>
  <c r="K7" i="7"/>
  <c r="L27" i="7"/>
  <c r="L25" i="53" s="1"/>
  <c r="L28" i="53" s="1"/>
  <c r="J46" i="53"/>
  <c r="E18" i="77"/>
  <c r="D7" i="7"/>
  <c r="D34" i="7"/>
  <c r="N23" i="53"/>
  <c r="N46" i="53" s="1"/>
  <c r="B46" i="53"/>
  <c r="F34" i="7"/>
  <c r="H7" i="7"/>
  <c r="H34" i="7"/>
  <c r="I34" i="7"/>
  <c r="I7" i="7"/>
  <c r="B37" i="7"/>
  <c r="N11" i="7"/>
  <c r="N10" i="7"/>
  <c r="B36" i="7"/>
  <c r="N9" i="7"/>
  <c r="B35" i="7"/>
  <c r="K46" i="53"/>
  <c r="G46" i="53"/>
  <c r="L7" i="7"/>
  <c r="L34" i="7"/>
  <c r="N12" i="7"/>
  <c r="B38" i="7"/>
  <c r="J7" i="7"/>
  <c r="J34" i="7"/>
  <c r="C34" i="7"/>
  <c r="C7" i="7"/>
  <c r="B39" i="7"/>
  <c r="N13" i="7"/>
  <c r="G34" i="7"/>
  <c r="G7" i="7"/>
  <c r="B27" i="7"/>
  <c r="N28" i="7"/>
  <c r="M34" i="7"/>
  <c r="M7" i="7"/>
  <c r="N8" i="7"/>
  <c r="B34" i="7"/>
  <c r="B7" i="7"/>
  <c r="E34" i="7"/>
  <c r="E7" i="7"/>
  <c r="E46" i="53"/>
  <c r="F46" i="53"/>
  <c r="C46" i="53"/>
  <c r="H6" i="77"/>
  <c r="C6" i="77"/>
  <c r="J6" i="77"/>
  <c r="H5" i="77" s="1"/>
  <c r="D6" i="77"/>
  <c r="B5" i="77" s="1"/>
  <c r="E6" i="77"/>
  <c r="I6" i="77"/>
  <c r="F6" i="77"/>
  <c r="B6" i="77"/>
  <c r="E5" i="140" l="1"/>
  <c r="E6" i="140"/>
  <c r="E7" i="140"/>
  <c r="E33" i="7"/>
  <c r="I49" i="53"/>
  <c r="C33" i="7"/>
  <c r="M49" i="53"/>
  <c r="J33" i="7"/>
  <c r="G33" i="7"/>
  <c r="L33" i="7"/>
  <c r="N37" i="7"/>
  <c r="N36" i="7"/>
  <c r="E26" i="7"/>
  <c r="M6" i="77"/>
  <c r="K5" i="77" s="1"/>
  <c r="K6" i="77"/>
  <c r="L6" i="77"/>
  <c r="D17" i="53"/>
  <c r="D40" i="53" s="1"/>
  <c r="N39" i="7"/>
  <c r="I33" i="7"/>
  <c r="D27" i="53"/>
  <c r="N26" i="7"/>
  <c r="N35" i="7"/>
  <c r="D33" i="7"/>
  <c r="H26" i="7"/>
  <c r="K26" i="7"/>
  <c r="K33" i="7"/>
  <c r="N38" i="7"/>
  <c r="K16" i="7"/>
  <c r="B6" i="7"/>
  <c r="M33" i="7"/>
  <c r="E6" i="7"/>
  <c r="M27" i="53"/>
  <c r="H33" i="7"/>
  <c r="N16" i="7"/>
  <c r="F33" i="7"/>
  <c r="H25" i="53"/>
  <c r="H28" i="53" s="1"/>
  <c r="H49" i="53" s="1"/>
  <c r="E16" i="7"/>
  <c r="H16" i="7"/>
  <c r="I27" i="53"/>
  <c r="K49" i="53"/>
  <c r="K27" i="53"/>
  <c r="K17" i="53"/>
  <c r="F49" i="53"/>
  <c r="F27" i="53"/>
  <c r="F17" i="53"/>
  <c r="F40" i="53" s="1"/>
  <c r="K6" i="7"/>
  <c r="N34" i="7"/>
  <c r="B33" i="7"/>
  <c r="B25" i="53"/>
  <c r="B26" i="7"/>
  <c r="G27" i="53"/>
  <c r="G17" i="53"/>
  <c r="G40" i="53" s="1"/>
  <c r="G49" i="53"/>
  <c r="J17" i="53"/>
  <c r="J40" i="53" s="1"/>
  <c r="J49" i="53"/>
  <c r="J27" i="53"/>
  <c r="C17" i="53"/>
  <c r="C40" i="53" s="1"/>
  <c r="C49" i="53"/>
  <c r="C27" i="53"/>
  <c r="E49" i="53"/>
  <c r="E17" i="53"/>
  <c r="E27" i="53"/>
  <c r="N6" i="7"/>
  <c r="H6" i="7"/>
  <c r="L27" i="53"/>
  <c r="L17" i="53"/>
  <c r="L40" i="53" s="1"/>
  <c r="L49" i="53"/>
  <c r="B16" i="7"/>
  <c r="B24" i="53"/>
  <c r="E31" i="140" l="1"/>
  <c r="E4" i="140"/>
  <c r="E32" i="140"/>
  <c r="J29" i="53"/>
  <c r="I29" i="53"/>
  <c r="F48" i="53"/>
  <c r="G48" i="53"/>
  <c r="D48" i="53"/>
  <c r="C48" i="53"/>
  <c r="E32" i="7"/>
  <c r="K32" i="7"/>
  <c r="N32" i="7"/>
  <c r="B32" i="7"/>
  <c r="M48" i="53"/>
  <c r="L48" i="53"/>
  <c r="K48" i="53"/>
  <c r="D29" i="53"/>
  <c r="H32" i="7"/>
  <c r="H17" i="53"/>
  <c r="H40" i="53" s="1"/>
  <c r="M29" i="53"/>
  <c r="F29" i="53"/>
  <c r="H27" i="53"/>
  <c r="I48" i="53"/>
  <c r="J48" i="53"/>
  <c r="G29" i="53"/>
  <c r="C29" i="53"/>
  <c r="E29" i="53"/>
  <c r="E48" i="53"/>
  <c r="N25" i="53"/>
  <c r="B28" i="53"/>
  <c r="E40" i="53"/>
  <c r="E16" i="53"/>
  <c r="L29" i="53"/>
  <c r="K16" i="53"/>
  <c r="K40" i="53"/>
  <c r="N24" i="53"/>
  <c r="B31" i="53"/>
  <c r="K29" i="53"/>
  <c r="H29" i="53" l="1"/>
  <c r="H16" i="53"/>
  <c r="H48" i="53"/>
  <c r="B49" i="53"/>
  <c r="B17" i="53"/>
  <c r="N28" i="53"/>
  <c r="N49" i="53" s="1"/>
  <c r="B27" i="53"/>
  <c r="E30" i="140" l="1"/>
  <c r="E29" i="140" s="1"/>
  <c r="B29" i="53"/>
  <c r="N29" i="53" s="1"/>
  <c r="B48" i="53"/>
  <c r="N27" i="53"/>
  <c r="N48" i="53" s="1"/>
  <c r="B40" i="53"/>
  <c r="N16" i="53"/>
  <c r="N40" i="53" s="1"/>
  <c r="B16" i="53"/>
  <c r="C7" i="110" l="1"/>
  <c r="I7" i="110"/>
  <c r="O7" i="110"/>
  <c r="F7" i="110"/>
  <c r="E7" i="110"/>
  <c r="H7" i="110"/>
  <c r="B7" i="110"/>
  <c r="N7" i="110"/>
  <c r="D7" i="110"/>
  <c r="B6" i="110" s="1"/>
  <c r="E24" i="140" s="1"/>
  <c r="N6" i="137"/>
  <c r="E22" i="140" s="1"/>
  <c r="N7" i="97"/>
  <c r="E20" i="140" s="1"/>
  <c r="B16" i="110"/>
  <c r="E25" i="140" s="1"/>
  <c r="J7" i="110"/>
  <c r="P7" i="110"/>
  <c r="G7" i="110"/>
  <c r="G30" i="10"/>
  <c r="E16" i="55" l="1"/>
  <c r="D15" i="55"/>
  <c r="D16" i="55"/>
  <c r="E17" i="55"/>
  <c r="D12" i="55"/>
  <c r="D18" i="55"/>
  <c r="E12" i="55"/>
  <c r="D17" i="55"/>
  <c r="D13" i="55"/>
  <c r="D19" i="55"/>
  <c r="D10" i="55"/>
  <c r="D11" i="55"/>
  <c r="E15" i="55"/>
  <c r="D8" i="55"/>
  <c r="E9" i="55"/>
  <c r="E11" i="55"/>
  <c r="D9" i="55"/>
  <c r="E8" i="55"/>
  <c r="E19" i="55"/>
  <c r="D14" i="55"/>
  <c r="E18" i="55"/>
  <c r="E13" i="55"/>
  <c r="E14" i="55"/>
  <c r="E10" i="55"/>
  <c r="I29" i="59"/>
  <c r="J35" i="59"/>
  <c r="H30" i="10"/>
  <c r="C30" i="10"/>
  <c r="H21" i="137"/>
  <c r="J21" i="137"/>
  <c r="G7" i="10"/>
  <c r="J10" i="97"/>
  <c r="D7" i="10"/>
  <c r="G5" i="47"/>
  <c r="B7" i="137"/>
  <c r="H7" i="137"/>
  <c r="I36" i="59"/>
  <c r="K37" i="59"/>
  <c r="K31" i="59"/>
  <c r="C11" i="55"/>
  <c r="N6" i="110"/>
  <c r="I32" i="59"/>
  <c r="K33" i="59"/>
  <c r="K27" i="59"/>
  <c r="B30" i="10"/>
  <c r="E10" i="97"/>
  <c r="I37" i="59"/>
  <c r="J33" i="59"/>
  <c r="J27" i="59"/>
  <c r="B7" i="97"/>
  <c r="E10" i="140" s="1"/>
  <c r="B20" i="55"/>
  <c r="H7" i="97"/>
  <c r="H16" i="110"/>
  <c r="H6" i="59"/>
  <c r="K26" i="59"/>
  <c r="K34" i="59"/>
  <c r="I7" i="137"/>
  <c r="F21" i="137"/>
  <c r="I6" i="59"/>
  <c r="F5" i="47"/>
  <c r="E5" i="47"/>
  <c r="G6" i="59"/>
  <c r="G10" i="97"/>
  <c r="J36" i="59"/>
  <c r="I30" i="59"/>
  <c r="E30" i="10"/>
  <c r="E7" i="137"/>
  <c r="J32" i="59"/>
  <c r="J34" i="59"/>
  <c r="I28" i="59"/>
  <c r="K29" i="59"/>
  <c r="N16" i="110"/>
  <c r="C19" i="55"/>
  <c r="E6" i="110"/>
  <c r="E14" i="140" s="1"/>
  <c r="C15" i="55"/>
  <c r="I33" i="59"/>
  <c r="I27" i="59"/>
  <c r="C10" i="97"/>
  <c r="C21" i="137"/>
  <c r="F7" i="10"/>
  <c r="C6" i="59"/>
  <c r="C5" i="47"/>
  <c r="D21" i="137"/>
  <c r="G21" i="137"/>
  <c r="D10" i="97"/>
  <c r="D7" i="137"/>
  <c r="D5" i="47"/>
  <c r="G7" i="137"/>
  <c r="J30" i="10"/>
  <c r="J6" i="59"/>
  <c r="E21" i="137"/>
  <c r="C12" i="55"/>
  <c r="C14" i="55"/>
  <c r="B21" i="137"/>
  <c r="K36" i="59"/>
  <c r="K30" i="59"/>
  <c r="C16" i="55"/>
  <c r="E16" i="110"/>
  <c r="E15" i="140" s="1"/>
  <c r="K32" i="59"/>
  <c r="I35" i="59"/>
  <c r="H10" i="97"/>
  <c r="J28" i="59"/>
  <c r="J30" i="59"/>
  <c r="E7" i="10"/>
  <c r="C10" i="55"/>
  <c r="E7" i="97"/>
  <c r="B6" i="59"/>
  <c r="I26" i="59"/>
  <c r="J29" i="59"/>
  <c r="K35" i="59"/>
  <c r="I21" i="137"/>
  <c r="I10" i="97"/>
  <c r="I7" i="10"/>
  <c r="F7" i="137"/>
  <c r="I30" i="10"/>
  <c r="C7" i="137"/>
  <c r="B5" i="47"/>
  <c r="D30" i="10"/>
  <c r="J7" i="137"/>
  <c r="J7" i="10"/>
  <c r="D6" i="59"/>
  <c r="B7" i="10"/>
  <c r="C18" i="55"/>
  <c r="C13" i="55"/>
  <c r="J37" i="59"/>
  <c r="J31" i="59"/>
  <c r="C17" i="55"/>
  <c r="C9" i="55"/>
  <c r="K28" i="59"/>
  <c r="I31" i="59"/>
  <c r="H6" i="110"/>
  <c r="H7" i="10"/>
  <c r="C8" i="55"/>
  <c r="B10" i="97"/>
  <c r="J26" i="59"/>
  <c r="E6" i="59"/>
  <c r="I34" i="59"/>
  <c r="C7" i="10"/>
  <c r="F30" i="10"/>
  <c r="F10" i="97"/>
  <c r="F6" i="59"/>
  <c r="L7" i="110"/>
  <c r="N20" i="137"/>
  <c r="E23" i="140" s="1"/>
  <c r="N9" i="97"/>
  <c r="E21" i="140" s="1"/>
  <c r="I34" i="122"/>
  <c r="K7" i="110"/>
  <c r="M7" i="110"/>
  <c r="L30" i="10" l="1"/>
  <c r="H29" i="10"/>
  <c r="H20" i="137"/>
  <c r="B9" i="97"/>
  <c r="E11" i="140" s="1"/>
  <c r="H6" i="10"/>
  <c r="M30" i="10"/>
  <c r="E5" i="59"/>
  <c r="B6" i="137"/>
  <c r="E12" i="140" s="1"/>
  <c r="K16" i="110"/>
  <c r="H5" i="59"/>
  <c r="K21" i="137"/>
  <c r="E29" i="10"/>
  <c r="K6" i="59"/>
  <c r="M10" i="97"/>
  <c r="K22" i="113"/>
  <c r="M22" i="113" s="1"/>
  <c r="K34" i="113"/>
  <c r="K36" i="118"/>
  <c r="K24" i="118"/>
  <c r="M24" i="118" s="1"/>
  <c r="K19" i="116"/>
  <c r="M19" i="116" s="1"/>
  <c r="K31" i="116"/>
  <c r="K21" i="116"/>
  <c r="M21" i="116" s="1"/>
  <c r="K33" i="116"/>
  <c r="K36" i="123"/>
  <c r="K24" i="123"/>
  <c r="M24" i="123" s="1"/>
  <c r="K24" i="121"/>
  <c r="M24" i="121" s="1"/>
  <c r="K36" i="121"/>
  <c r="K37" i="122"/>
  <c r="K25" i="122"/>
  <c r="M25" i="122" s="1"/>
  <c r="K19" i="113"/>
  <c r="M19" i="113" s="1"/>
  <c r="K31" i="113"/>
  <c r="K23" i="118"/>
  <c r="M23" i="118" s="1"/>
  <c r="K35" i="118"/>
  <c r="K19" i="121"/>
  <c r="M19" i="121" s="1"/>
  <c r="K31" i="121"/>
  <c r="K33" i="114"/>
  <c r="K21" i="114"/>
  <c r="M21" i="114" s="1"/>
  <c r="K36" i="117"/>
  <c r="K24" i="117"/>
  <c r="M24" i="117" s="1"/>
  <c r="K24" i="113"/>
  <c r="M24" i="113" s="1"/>
  <c r="K36" i="113"/>
  <c r="K19" i="124"/>
  <c r="M19" i="124" s="1"/>
  <c r="K31" i="124"/>
  <c r="K23" i="112"/>
  <c r="M23" i="112" s="1"/>
  <c r="K35" i="112"/>
  <c r="K20" i="117"/>
  <c r="M20" i="117" s="1"/>
  <c r="K32" i="117"/>
  <c r="K20" i="119"/>
  <c r="M20" i="119" s="1"/>
  <c r="K32" i="119"/>
  <c r="K23" i="119"/>
  <c r="M23" i="119" s="1"/>
  <c r="K35" i="119"/>
  <c r="K23" i="122"/>
  <c r="M23" i="122" s="1"/>
  <c r="K35" i="122"/>
  <c r="K33" i="112"/>
  <c r="K21" i="112"/>
  <c r="M21" i="112" s="1"/>
  <c r="K31" i="120"/>
  <c r="K19" i="120"/>
  <c r="M19" i="120" s="1"/>
  <c r="K19" i="114"/>
  <c r="M19" i="114" s="1"/>
  <c r="K31" i="114"/>
  <c r="K32" i="114"/>
  <c r="K20" i="114"/>
  <c r="M20" i="114" s="1"/>
  <c r="K23" i="114"/>
  <c r="M23" i="114" s="1"/>
  <c r="K35" i="114"/>
  <c r="M7" i="137"/>
  <c r="M31" i="111"/>
  <c r="I37" i="122"/>
  <c r="I33" i="114"/>
  <c r="I33" i="117"/>
  <c r="I32" i="117"/>
  <c r="I35" i="121"/>
  <c r="M34" i="123"/>
  <c r="I32" i="124"/>
  <c r="I35" i="111"/>
  <c r="I33" i="122"/>
  <c r="I35" i="114"/>
  <c r="M31" i="114"/>
  <c r="M31" i="115"/>
  <c r="M33" i="124"/>
  <c r="I32" i="115"/>
  <c r="I36" i="120"/>
  <c r="I32" i="113"/>
  <c r="M34" i="115"/>
  <c r="M36" i="116"/>
  <c r="M37" i="122"/>
  <c r="I33" i="113"/>
  <c r="M32" i="117"/>
  <c r="M35" i="122"/>
  <c r="M34" i="118"/>
  <c r="M33" i="121"/>
  <c r="I33" i="124"/>
  <c r="M33" i="118"/>
  <c r="M35" i="111"/>
  <c r="I33" i="123"/>
  <c r="M36" i="120"/>
  <c r="M31" i="113"/>
  <c r="I34" i="112"/>
  <c r="M34" i="111"/>
  <c r="M32" i="111"/>
  <c r="I36" i="119"/>
  <c r="M31" i="121"/>
  <c r="I34" i="114"/>
  <c r="M33" i="113"/>
  <c r="M35" i="116"/>
  <c r="M35" i="120"/>
  <c r="I32" i="116"/>
  <c r="L33" i="124"/>
  <c r="L33" i="116"/>
  <c r="L36" i="123"/>
  <c r="L36" i="114"/>
  <c r="L31" i="124"/>
  <c r="L36" i="118"/>
  <c r="L34" i="113"/>
  <c r="L31" i="123"/>
  <c r="L37" i="122"/>
  <c r="L34" i="124"/>
  <c r="L33" i="122"/>
  <c r="L34" i="114"/>
  <c r="L34" i="123"/>
  <c r="L33" i="111"/>
  <c r="L33" i="112"/>
  <c r="L32" i="121"/>
  <c r="L34" i="120"/>
  <c r="L32" i="114"/>
  <c r="L35" i="116"/>
  <c r="L35" i="115"/>
  <c r="L34" i="111"/>
  <c r="L31" i="114"/>
  <c r="K10" i="97"/>
  <c r="B6" i="10"/>
  <c r="L10" i="97"/>
  <c r="K36" i="122"/>
  <c r="K24" i="122"/>
  <c r="M24" i="122" s="1"/>
  <c r="K33" i="123"/>
  <c r="K21" i="123"/>
  <c r="M21" i="123" s="1"/>
  <c r="L6" i="59"/>
  <c r="L21" i="137"/>
  <c r="K35" i="115"/>
  <c r="K23" i="115"/>
  <c r="M23" i="115" s="1"/>
  <c r="K19" i="115"/>
  <c r="M19" i="115" s="1"/>
  <c r="K31" i="115"/>
  <c r="K20" i="121"/>
  <c r="M20" i="121" s="1"/>
  <c r="K32" i="121"/>
  <c r="K20" i="112"/>
  <c r="M20" i="112" s="1"/>
  <c r="K32" i="112"/>
  <c r="K32" i="113"/>
  <c r="K20" i="113"/>
  <c r="M20" i="113" s="1"/>
  <c r="K35" i="124"/>
  <c r="K23" i="124"/>
  <c r="M23" i="124" s="1"/>
  <c r="K20" i="116"/>
  <c r="M20" i="116" s="1"/>
  <c r="K32" i="116"/>
  <c r="K34" i="123"/>
  <c r="K22" i="123"/>
  <c r="M22" i="123" s="1"/>
  <c r="K23" i="113"/>
  <c r="M23" i="113" s="1"/>
  <c r="K35" i="113"/>
  <c r="K20" i="120"/>
  <c r="M20" i="120" s="1"/>
  <c r="K32" i="120"/>
  <c r="K21" i="120"/>
  <c r="M21" i="120" s="1"/>
  <c r="K33" i="120"/>
  <c r="K22" i="112"/>
  <c r="M22" i="112" s="1"/>
  <c r="K34" i="112"/>
  <c r="K22" i="114"/>
  <c r="M22" i="114" s="1"/>
  <c r="K34" i="114"/>
  <c r="K21" i="118"/>
  <c r="M21" i="118" s="1"/>
  <c r="K33" i="118"/>
  <c r="K35" i="120"/>
  <c r="K23" i="120"/>
  <c r="M23" i="120" s="1"/>
  <c r="K23" i="116"/>
  <c r="M23" i="116" s="1"/>
  <c r="K35" i="116"/>
  <c r="K34" i="121"/>
  <c r="K22" i="121"/>
  <c r="M22" i="121" s="1"/>
  <c r="K20" i="124"/>
  <c r="M20" i="124" s="1"/>
  <c r="K32" i="124"/>
  <c r="K24" i="116"/>
  <c r="M24" i="116" s="1"/>
  <c r="K36" i="116"/>
  <c r="K34" i="118"/>
  <c r="K22" i="118"/>
  <c r="M22" i="118" s="1"/>
  <c r="K36" i="111"/>
  <c r="K24" i="111"/>
  <c r="M24" i="111" s="1"/>
  <c r="K34" i="115"/>
  <c r="K22" i="115"/>
  <c r="M22" i="115" s="1"/>
  <c r="K33" i="117"/>
  <c r="K21" i="117"/>
  <c r="M21" i="117" s="1"/>
  <c r="K36" i="114"/>
  <c r="K24" i="114"/>
  <c r="M24" i="114" s="1"/>
  <c r="K36" i="112"/>
  <c r="K24" i="112"/>
  <c r="M24" i="112" s="1"/>
  <c r="K19" i="118"/>
  <c r="M19" i="118" s="1"/>
  <c r="K31" i="118"/>
  <c r="K6" i="110"/>
  <c r="I32" i="114"/>
  <c r="I33" i="116"/>
  <c r="M34" i="117"/>
  <c r="I34" i="123"/>
  <c r="M35" i="123"/>
  <c r="M32" i="114"/>
  <c r="I34" i="115"/>
  <c r="M33" i="120"/>
  <c r="M33" i="123"/>
  <c r="I35" i="115"/>
  <c r="I33" i="120"/>
  <c r="M32" i="116"/>
  <c r="M35" i="117"/>
  <c r="M33" i="115"/>
  <c r="I35" i="117"/>
  <c r="M34" i="114"/>
  <c r="I35" i="123"/>
  <c r="M31" i="112"/>
  <c r="I35" i="112"/>
  <c r="M31" i="124"/>
  <c r="I35" i="122"/>
  <c r="M33" i="114"/>
  <c r="M36" i="119"/>
  <c r="I36" i="118"/>
  <c r="I34" i="121"/>
  <c r="I34" i="113"/>
  <c r="I35" i="124"/>
  <c r="I35" i="116"/>
  <c r="M34" i="119"/>
  <c r="M36" i="123"/>
  <c r="I32" i="123"/>
  <c r="I35" i="113"/>
  <c r="M32" i="115"/>
  <c r="I33" i="118"/>
  <c r="M35" i="115"/>
  <c r="I35" i="119"/>
  <c r="K7" i="97"/>
  <c r="L7" i="137"/>
  <c r="L35" i="123"/>
  <c r="L36" i="113"/>
  <c r="L34" i="122"/>
  <c r="L31" i="116"/>
  <c r="L31" i="115"/>
  <c r="L35" i="122"/>
  <c r="L35" i="119"/>
  <c r="L32" i="120"/>
  <c r="L35" i="112"/>
  <c r="L35" i="114"/>
  <c r="L31" i="111"/>
  <c r="L32" i="112"/>
  <c r="L34" i="121"/>
  <c r="L36" i="111"/>
  <c r="L36" i="120"/>
  <c r="L34" i="112"/>
  <c r="L31" i="112"/>
  <c r="L33" i="115"/>
  <c r="L34" i="115"/>
  <c r="L34" i="116"/>
  <c r="L33" i="113"/>
  <c r="E20" i="137"/>
  <c r="E9" i="97"/>
  <c r="K36" i="124"/>
  <c r="K24" i="124"/>
  <c r="M24" i="124" s="1"/>
  <c r="K19" i="112"/>
  <c r="M19" i="112" s="1"/>
  <c r="K31" i="112"/>
  <c r="K22" i="116"/>
  <c r="M22" i="116" s="1"/>
  <c r="K34" i="116"/>
  <c r="K31" i="111"/>
  <c r="K19" i="111"/>
  <c r="M19" i="111" s="1"/>
  <c r="K32" i="111"/>
  <c r="K20" i="111"/>
  <c r="M20" i="111" s="1"/>
  <c r="K23" i="123"/>
  <c r="M23" i="123" s="1"/>
  <c r="K35" i="123"/>
  <c r="K34" i="124"/>
  <c r="K22" i="124"/>
  <c r="M22" i="124" s="1"/>
  <c r="K34" i="117"/>
  <c r="K22" i="117"/>
  <c r="M22" i="117" s="1"/>
  <c r="K34" i="122"/>
  <c r="K22" i="122"/>
  <c r="M22" i="122" s="1"/>
  <c r="K24" i="119"/>
  <c r="M24" i="119" s="1"/>
  <c r="K36" i="119"/>
  <c r="K36" i="120"/>
  <c r="K24" i="120"/>
  <c r="M24" i="120" s="1"/>
  <c r="K32" i="122"/>
  <c r="K20" i="122"/>
  <c r="M20" i="122" s="1"/>
  <c r="K22" i="120"/>
  <c r="M22" i="120" s="1"/>
  <c r="K34" i="120"/>
  <c r="K21" i="115"/>
  <c r="M21" i="115" s="1"/>
  <c r="K33" i="115"/>
  <c r="K31" i="123"/>
  <c r="K19" i="123"/>
  <c r="M19" i="123" s="1"/>
  <c r="I34" i="117"/>
  <c r="I34" i="118"/>
  <c r="M31" i="120"/>
  <c r="M36" i="112"/>
  <c r="M33" i="116"/>
  <c r="M36" i="115"/>
  <c r="M35" i="124"/>
  <c r="I33" i="119"/>
  <c r="I32" i="111"/>
  <c r="M35" i="113"/>
  <c r="M33" i="111"/>
  <c r="I34" i="120"/>
  <c r="M36" i="117"/>
  <c r="M36" i="118"/>
  <c r="M36" i="111"/>
  <c r="I31" i="111"/>
  <c r="I36" i="113"/>
  <c r="M35" i="121"/>
  <c r="M32" i="123"/>
  <c r="I33" i="112"/>
  <c r="M31" i="119"/>
  <c r="M33" i="112"/>
  <c r="M32" i="112"/>
  <c r="I32" i="120"/>
  <c r="I32" i="118"/>
  <c r="M33" i="122"/>
  <c r="I36" i="114"/>
  <c r="M34" i="116"/>
  <c r="I33" i="121"/>
  <c r="M32" i="121"/>
  <c r="I35" i="120"/>
  <c r="M36" i="114"/>
  <c r="M32" i="118"/>
  <c r="M31" i="118"/>
  <c r="M32" i="113"/>
  <c r="I36" i="124"/>
  <c r="I36" i="117"/>
  <c r="I33" i="111"/>
  <c r="I36" i="115"/>
  <c r="K30" i="10"/>
  <c r="L35" i="117"/>
  <c r="L31" i="118"/>
  <c r="L36" i="116"/>
  <c r="L36" i="115"/>
  <c r="L32" i="111"/>
  <c r="L31" i="120"/>
  <c r="L33" i="118"/>
  <c r="L35" i="120"/>
  <c r="L35" i="121"/>
  <c r="L34" i="119"/>
  <c r="L31" i="119"/>
  <c r="L36" i="124"/>
  <c r="L32" i="116"/>
  <c r="L31" i="117"/>
  <c r="L31" i="113"/>
  <c r="L35" i="118"/>
  <c r="L35" i="111"/>
  <c r="L32" i="118"/>
  <c r="L33" i="114"/>
  <c r="L34" i="118"/>
  <c r="E6" i="10"/>
  <c r="H9" i="97"/>
  <c r="B20" i="137"/>
  <c r="E13" i="140" s="1"/>
  <c r="E6" i="137"/>
  <c r="K22" i="119"/>
  <c r="M22" i="119" s="1"/>
  <c r="K34" i="119"/>
  <c r="K32" i="118"/>
  <c r="K20" i="118"/>
  <c r="M20" i="118" s="1"/>
  <c r="K21" i="119"/>
  <c r="M21" i="119" s="1"/>
  <c r="K33" i="119"/>
  <c r="K33" i="113"/>
  <c r="K21" i="113"/>
  <c r="M21" i="113" s="1"/>
  <c r="K23" i="111"/>
  <c r="M23" i="111" s="1"/>
  <c r="K35" i="111"/>
  <c r="K24" i="115"/>
  <c r="M24" i="115" s="1"/>
  <c r="K36" i="115"/>
  <c r="K31" i="117"/>
  <c r="K19" i="117"/>
  <c r="M19" i="117" s="1"/>
  <c r="K22" i="111"/>
  <c r="M22" i="111" s="1"/>
  <c r="K34" i="111"/>
  <c r="K32" i="115"/>
  <c r="K20" i="115"/>
  <c r="M20" i="115" s="1"/>
  <c r="K33" i="124"/>
  <c r="K21" i="124"/>
  <c r="M21" i="124" s="1"/>
  <c r="K21" i="121"/>
  <c r="M21" i="121" s="1"/>
  <c r="K33" i="121"/>
  <c r="K35" i="121"/>
  <c r="K23" i="121"/>
  <c r="M23" i="121" s="1"/>
  <c r="K21" i="111"/>
  <c r="M21" i="111" s="1"/>
  <c r="K33" i="111"/>
  <c r="K21" i="122"/>
  <c r="M21" i="122" s="1"/>
  <c r="K33" i="122"/>
  <c r="K35" i="117"/>
  <c r="K23" i="117"/>
  <c r="M23" i="117" s="1"/>
  <c r="K32" i="123"/>
  <c r="K20" i="123"/>
  <c r="M20" i="123" s="1"/>
  <c r="K31" i="119"/>
  <c r="K19" i="119"/>
  <c r="M19" i="119" s="1"/>
  <c r="M34" i="124"/>
  <c r="M36" i="113"/>
  <c r="M31" i="116"/>
  <c r="M34" i="112"/>
  <c r="M34" i="122"/>
  <c r="M34" i="121"/>
  <c r="I36" i="112"/>
  <c r="M36" i="121"/>
  <c r="I36" i="111"/>
  <c r="M33" i="117"/>
  <c r="M33" i="119"/>
  <c r="M35" i="112"/>
  <c r="M34" i="113"/>
  <c r="M32" i="120"/>
  <c r="I36" i="123"/>
  <c r="I34" i="119"/>
  <c r="I32" i="119"/>
  <c r="M36" i="124"/>
  <c r="M32" i="119"/>
  <c r="M31" i="123"/>
  <c r="M35" i="114"/>
  <c r="M31" i="117"/>
  <c r="I34" i="124"/>
  <c r="M32" i="122"/>
  <c r="I32" i="112"/>
  <c r="I36" i="121"/>
  <c r="M32" i="124"/>
  <c r="I32" i="121"/>
  <c r="I34" i="111"/>
  <c r="I36" i="122"/>
  <c r="M35" i="119"/>
  <c r="M35" i="118"/>
  <c r="I36" i="116"/>
  <c r="I33" i="115"/>
  <c r="I35" i="118"/>
  <c r="M36" i="122"/>
  <c r="M34" i="120"/>
  <c r="M7" i="10"/>
  <c r="L7" i="10"/>
  <c r="K7" i="137"/>
  <c r="M6" i="59"/>
  <c r="L35" i="124"/>
  <c r="L36" i="119"/>
  <c r="L36" i="112"/>
  <c r="L34" i="117"/>
  <c r="L33" i="117"/>
  <c r="L36" i="117"/>
  <c r="L32" i="113"/>
  <c r="L36" i="122"/>
  <c r="L33" i="120"/>
  <c r="L32" i="122"/>
  <c r="L32" i="119"/>
  <c r="L32" i="124"/>
  <c r="L33" i="121"/>
  <c r="L32" i="117"/>
  <c r="L32" i="123"/>
  <c r="L33" i="123"/>
  <c r="L33" i="119"/>
  <c r="L36" i="121"/>
  <c r="L31" i="121"/>
  <c r="L35" i="113"/>
  <c r="L32" i="115"/>
  <c r="K7" i="10"/>
  <c r="M21" i="137"/>
  <c r="B5" i="59"/>
  <c r="B29" i="10"/>
  <c r="H6" i="137"/>
  <c r="I34" i="116"/>
  <c r="I31" i="118"/>
  <c r="K20" i="137" l="1"/>
  <c r="K29" i="10"/>
  <c r="K6" i="137"/>
  <c r="K6" i="10"/>
  <c r="K9" i="97"/>
  <c r="K5" i="59"/>
  <c r="B39" i="10"/>
  <c r="B38" i="10"/>
  <c r="B37" i="10"/>
  <c r="B22" i="10"/>
  <c r="B21" i="10"/>
  <c r="B16" i="10"/>
  <c r="B20" i="10"/>
  <c r="B17" i="10"/>
  <c r="B18" i="10"/>
  <c r="B19" i="10"/>
  <c r="I31" i="112"/>
  <c r="I31" i="119" l="1"/>
  <c r="I31" i="113" l="1"/>
  <c r="I31" i="120" l="1"/>
  <c r="I31" i="114" l="1"/>
  <c r="I31" i="121" l="1"/>
  <c r="I31" i="115" l="1"/>
  <c r="I32" i="122" l="1"/>
  <c r="I31" i="116" l="1"/>
  <c r="I31" i="123" l="1"/>
  <c r="I31" i="117" l="1"/>
  <c r="I31" i="124" l="1"/>
  <c r="B23" i="113" l="1"/>
  <c r="J11" i="57"/>
  <c r="F4" i="57"/>
  <c r="J10" i="57"/>
  <c r="J13" i="57"/>
  <c r="I4" i="57"/>
  <c r="J16" i="57"/>
  <c r="J12" i="57"/>
  <c r="J9" i="57"/>
  <c r="B23" i="118"/>
  <c r="J7" i="57"/>
  <c r="J15" i="57"/>
  <c r="J8" i="57"/>
  <c r="E4" i="57"/>
  <c r="G4" i="57"/>
  <c r="B23" i="112"/>
  <c r="B23" i="116"/>
  <c r="B23" i="121"/>
  <c r="B23" i="120"/>
  <c r="D23" i="119"/>
  <c r="J17" i="57"/>
  <c r="J14" i="57"/>
  <c r="F23" i="117" l="1"/>
  <c r="F29" i="47"/>
  <c r="F32" i="47"/>
  <c r="F31" i="47"/>
  <c r="F30" i="47"/>
  <c r="F34" i="47"/>
  <c r="D23" i="111"/>
  <c r="F38" i="47"/>
  <c r="F35" i="47"/>
  <c r="F33" i="47"/>
  <c r="B23" i="114"/>
  <c r="D4" i="57"/>
  <c r="F36" i="47"/>
  <c r="F23" i="113"/>
  <c r="F37" i="47"/>
  <c r="F23" i="118"/>
  <c r="C25" i="47"/>
  <c r="I20" i="123" s="1"/>
  <c r="F27" i="47"/>
  <c r="F28" i="47"/>
  <c r="D23" i="116"/>
  <c r="F23" i="120"/>
  <c r="E25" i="47"/>
  <c r="I22" i="114" s="1"/>
  <c r="F26" i="47"/>
  <c r="B25" i="47"/>
  <c r="I19" i="114" s="1"/>
  <c r="F23" i="112"/>
  <c r="D23" i="114"/>
  <c r="F39" i="47"/>
  <c r="B23" i="117"/>
  <c r="B23" i="111"/>
  <c r="F23" i="116"/>
  <c r="D23" i="115"/>
  <c r="D25" i="47"/>
  <c r="I21" i="119" s="1"/>
  <c r="F23" i="124"/>
  <c r="F24" i="122"/>
  <c r="B23" i="124"/>
  <c r="D23" i="117"/>
  <c r="B24" i="122"/>
  <c r="D23" i="123"/>
  <c r="I22" i="124" l="1"/>
  <c r="I20" i="115"/>
  <c r="I22" i="123"/>
  <c r="I19" i="119"/>
  <c r="I19" i="124"/>
  <c r="I23" i="122"/>
  <c r="I22" i="112"/>
  <c r="I20" i="120"/>
  <c r="I22" i="116"/>
  <c r="I20" i="124"/>
  <c r="D23" i="118"/>
  <c r="I21" i="122"/>
  <c r="I21" i="116"/>
  <c r="I20" i="121"/>
  <c r="I20" i="112"/>
  <c r="D24" i="122"/>
  <c r="I20" i="113"/>
  <c r="I19" i="115"/>
  <c r="I22" i="115"/>
  <c r="F23" i="111"/>
  <c r="I21" i="123"/>
  <c r="I21" i="124"/>
  <c r="I20" i="118"/>
  <c r="B22" i="116"/>
  <c r="F23" i="119"/>
  <c r="I21" i="118"/>
  <c r="D23" i="121"/>
  <c r="I19" i="121"/>
  <c r="I21" i="113"/>
  <c r="I21" i="111"/>
  <c r="F23" i="121"/>
  <c r="I20" i="117"/>
  <c r="I21" i="117"/>
  <c r="I19" i="111"/>
  <c r="F25" i="47"/>
  <c r="I19" i="112"/>
  <c r="I19" i="116"/>
  <c r="I19" i="117"/>
  <c r="I20" i="111"/>
  <c r="D23" i="124"/>
  <c r="I22" i="118"/>
  <c r="I22" i="122"/>
  <c r="I21" i="114"/>
  <c r="I22" i="119"/>
  <c r="I22" i="113"/>
  <c r="B23" i="119"/>
  <c r="B23" i="123"/>
  <c r="I19" i="123"/>
  <c r="I20" i="119"/>
  <c r="F23" i="123"/>
  <c r="B22" i="117"/>
  <c r="D23" i="112"/>
  <c r="H4" i="57"/>
  <c r="J5" i="57"/>
  <c r="J6" i="57"/>
  <c r="B4" i="57"/>
  <c r="F23" i="115"/>
  <c r="I20" i="114"/>
  <c r="I22" i="117"/>
  <c r="I20" i="116"/>
  <c r="I19" i="118"/>
  <c r="I21" i="112"/>
  <c r="D23" i="113"/>
  <c r="I19" i="113"/>
  <c r="J18" i="57"/>
  <c r="C4" i="57"/>
  <c r="I21" i="121"/>
  <c r="I22" i="111"/>
  <c r="D23" i="120"/>
  <c r="I19" i="120"/>
  <c r="F23" i="114"/>
  <c r="I21" i="115"/>
  <c r="I22" i="121"/>
  <c r="I21" i="120"/>
  <c r="I22" i="120"/>
  <c r="I20" i="122"/>
  <c r="B23" i="115"/>
  <c r="B22" i="124" l="1"/>
  <c r="B22" i="114"/>
  <c r="B22" i="120"/>
  <c r="B22" i="113"/>
  <c r="B22" i="112"/>
  <c r="B22" i="118"/>
  <c r="B23" i="122"/>
  <c r="B22" i="111"/>
  <c r="B22" i="119"/>
  <c r="B22" i="121"/>
  <c r="J4" i="57"/>
  <c r="B22" i="115"/>
  <c r="B22" i="123"/>
  <c r="G7" i="46" l="1"/>
  <c r="F7" i="46" l="1"/>
  <c r="I7" i="46"/>
  <c r="O7" i="46"/>
  <c r="C7" i="46"/>
  <c r="B7" i="46"/>
  <c r="P7" i="46"/>
  <c r="E7" i="46"/>
  <c r="D7" i="46"/>
  <c r="B6" i="46" s="1"/>
  <c r="E27" i="140" s="1"/>
  <c r="E19" i="140" s="1"/>
  <c r="H7" i="46"/>
  <c r="J7" i="46"/>
  <c r="E6" i="46" l="1"/>
  <c r="E17" i="140" s="1"/>
  <c r="K7" i="46"/>
  <c r="L38" i="116"/>
  <c r="J8" i="116"/>
  <c r="F8" i="118"/>
  <c r="F8" i="114"/>
  <c r="F8" i="123"/>
  <c r="F8" i="117"/>
  <c r="K38" i="116"/>
  <c r="K26" i="116"/>
  <c r="H8" i="116"/>
  <c r="B8" i="115"/>
  <c r="B8" i="124"/>
  <c r="K38" i="114"/>
  <c r="K26" i="114"/>
  <c r="H8" i="114"/>
  <c r="M7" i="46"/>
  <c r="D8" i="111"/>
  <c r="L38" i="121"/>
  <c r="J8" i="121"/>
  <c r="D8" i="112"/>
  <c r="F8" i="120"/>
  <c r="F8" i="116"/>
  <c r="M38" i="111"/>
  <c r="L8" i="111"/>
  <c r="M38" i="118"/>
  <c r="L8" i="118"/>
  <c r="B8" i="117"/>
  <c r="K38" i="118"/>
  <c r="K26" i="118"/>
  <c r="H8" i="118"/>
  <c r="B8" i="119"/>
  <c r="D8" i="113"/>
  <c r="L38" i="123"/>
  <c r="J8" i="123"/>
  <c r="D8" i="114"/>
  <c r="F9" i="122"/>
  <c r="M38" i="113"/>
  <c r="L8" i="113"/>
  <c r="M38" i="120"/>
  <c r="L8" i="120"/>
  <c r="B8" i="121"/>
  <c r="K38" i="115"/>
  <c r="K26" i="115"/>
  <c r="H8" i="115"/>
  <c r="K38" i="120"/>
  <c r="K26" i="120"/>
  <c r="H8" i="120"/>
  <c r="B8" i="123"/>
  <c r="L7" i="46"/>
  <c r="L38" i="114"/>
  <c r="J8" i="114"/>
  <c r="L38" i="120"/>
  <c r="J8" i="120"/>
  <c r="N7" i="46"/>
  <c r="N6" i="46" s="1"/>
  <c r="L38" i="124"/>
  <c r="J8" i="124"/>
  <c r="D8" i="120"/>
  <c r="D8" i="116"/>
  <c r="F8" i="124"/>
  <c r="M38" i="119"/>
  <c r="L8" i="119"/>
  <c r="M38" i="115"/>
  <c r="L8" i="115"/>
  <c r="M39" i="122"/>
  <c r="L9" i="122"/>
  <c r="K38" i="119"/>
  <c r="K26" i="119"/>
  <c r="H8" i="119"/>
  <c r="B8" i="118"/>
  <c r="K39" i="122"/>
  <c r="K27" i="122"/>
  <c r="H9" i="122"/>
  <c r="L38" i="112"/>
  <c r="J8" i="112"/>
  <c r="D8" i="115"/>
  <c r="D8" i="117"/>
  <c r="D8" i="124"/>
  <c r="L38" i="118"/>
  <c r="J8" i="118"/>
  <c r="M38" i="112"/>
  <c r="L8" i="112"/>
  <c r="M38" i="121"/>
  <c r="L8" i="121"/>
  <c r="M38" i="117"/>
  <c r="L8" i="117"/>
  <c r="M38" i="124"/>
  <c r="L8" i="124"/>
  <c r="K38" i="121"/>
  <c r="K26" i="121"/>
  <c r="H8" i="121"/>
  <c r="B9" i="122"/>
  <c r="K38" i="124"/>
  <c r="K26" i="124"/>
  <c r="H8" i="124"/>
  <c r="H6" i="46"/>
  <c r="L38" i="117"/>
  <c r="J8" i="117"/>
  <c r="D8" i="119"/>
  <c r="D8" i="123"/>
  <c r="L38" i="119"/>
  <c r="J8" i="119"/>
  <c r="L38" i="111"/>
  <c r="J8" i="111"/>
  <c r="L39" i="122"/>
  <c r="J9" i="122"/>
  <c r="M38" i="114"/>
  <c r="L8" i="114"/>
  <c r="M38" i="123"/>
  <c r="L8" i="123"/>
  <c r="F8" i="111"/>
  <c r="K38" i="123"/>
  <c r="K26" i="123"/>
  <c r="H8" i="123"/>
  <c r="K38" i="113"/>
  <c r="K26" i="113"/>
  <c r="H8" i="113"/>
  <c r="B8" i="112"/>
  <c r="D8" i="118"/>
  <c r="L38" i="113"/>
  <c r="J8" i="113"/>
  <c r="D8" i="121"/>
  <c r="M38" i="116"/>
  <c r="L8" i="116"/>
  <c r="F8" i="119"/>
  <c r="F8" i="113"/>
  <c r="K38" i="111"/>
  <c r="K26" i="111"/>
  <c r="H8" i="111"/>
  <c r="B8" i="111"/>
  <c r="K38" i="117"/>
  <c r="K26" i="117"/>
  <c r="H8" i="117"/>
  <c r="B8" i="114"/>
  <c r="D9" i="122"/>
  <c r="L38" i="115"/>
  <c r="J8" i="115"/>
  <c r="F8" i="112"/>
  <c r="F8" i="121"/>
  <c r="F8" i="115"/>
  <c r="K38" i="112"/>
  <c r="K26" i="112"/>
  <c r="H8" i="112"/>
  <c r="B8" i="113"/>
  <c r="B8" i="120"/>
  <c r="B8" i="116"/>
  <c r="K6" i="46" l="1"/>
  <c r="I38" i="121"/>
  <c r="H7" i="111"/>
  <c r="H7" i="123"/>
  <c r="H7" i="118"/>
  <c r="H7" i="114"/>
  <c r="H7" i="116"/>
  <c r="B7" i="114"/>
  <c r="H7" i="112"/>
  <c r="B7" i="112"/>
  <c r="H7" i="115"/>
  <c r="I38" i="114"/>
  <c r="I38" i="112"/>
  <c r="H7" i="117"/>
  <c r="B7" i="124"/>
  <c r="B7" i="118"/>
  <c r="H7" i="121"/>
  <c r="I38" i="124"/>
  <c r="I38" i="118"/>
  <c r="B7" i="113"/>
  <c r="H7" i="113"/>
  <c r="B7" i="111"/>
  <c r="B7" i="116"/>
  <c r="B7" i="117"/>
  <c r="B7" i="115"/>
  <c r="I38" i="113"/>
  <c r="I38" i="111"/>
  <c r="H7" i="124"/>
  <c r="H7" i="119"/>
  <c r="H7" i="120"/>
  <c r="B8" i="122"/>
  <c r="I38" i="116"/>
  <c r="I38" i="117"/>
  <c r="I38" i="115"/>
  <c r="B7" i="119"/>
  <c r="I39" i="122"/>
  <c r="B7" i="120"/>
  <c r="B7" i="123"/>
  <c r="B7" i="121"/>
  <c r="I38" i="119"/>
  <c r="H8" i="122"/>
  <c r="I38" i="120"/>
  <c r="I38" i="123"/>
  <c r="J7" i="47" l="1"/>
  <c r="J8" i="47"/>
  <c r="J9" i="47"/>
  <c r="J11" i="47"/>
  <c r="J12" i="47"/>
  <c r="J13" i="47"/>
  <c r="J14" i="47"/>
  <c r="J15" i="47"/>
  <c r="J16" i="47"/>
  <c r="J17" i="47"/>
  <c r="J18" i="47"/>
  <c r="J10" i="47"/>
  <c r="J19" i="47"/>
  <c r="I5" i="47" l="1"/>
  <c r="J6" i="47"/>
  <c r="J5" i="47" l="1"/>
  <c r="M26" i="118"/>
  <c r="M26" i="111"/>
  <c r="M26" i="123"/>
  <c r="M26" i="114"/>
  <c r="M26" i="117"/>
  <c r="M26" i="121"/>
  <c r="M26" i="124"/>
  <c r="M26" i="120"/>
  <c r="M26" i="116"/>
  <c r="M26" i="115"/>
  <c r="M26" i="113"/>
  <c r="M27" i="122"/>
  <c r="M26" i="112"/>
  <c r="M26" i="119"/>
  <c r="J22" i="77" l="1"/>
  <c r="J27" i="77"/>
  <c r="J30" i="77"/>
  <c r="J24" i="77"/>
  <c r="J28" i="77"/>
  <c r="J31" i="77"/>
  <c r="J25" i="77"/>
  <c r="J29" i="77"/>
  <c r="J23" i="77"/>
  <c r="J21" i="77"/>
  <c r="J26" i="77"/>
  <c r="J32" i="77"/>
  <c r="J19" i="77" l="1"/>
  <c r="J20" i="77"/>
  <c r="I18" i="77" l="1"/>
  <c r="J18" i="77" s="1"/>
  <c r="F4" i="140" l="1"/>
  <c r="F29" i="140" l="1"/>
</calcChain>
</file>

<file path=xl/sharedStrings.xml><?xml version="1.0" encoding="utf-8"?>
<sst xmlns="http://schemas.openxmlformats.org/spreadsheetml/2006/main" count="1950" uniqueCount="442">
  <si>
    <t>Jaderné (JE)</t>
  </si>
  <si>
    <t>Větrné (VTE)</t>
  </si>
  <si>
    <t>Fotovoltaické (FVE)</t>
  </si>
  <si>
    <t>Vodní (VE)</t>
  </si>
  <si>
    <t>[MW]</t>
  </si>
  <si>
    <t>[MWh]</t>
  </si>
  <si>
    <t>Výroba elektřiny netto</t>
  </si>
  <si>
    <t>JE</t>
  </si>
  <si>
    <t>VO z vvn</t>
  </si>
  <si>
    <t>VO z vn</t>
  </si>
  <si>
    <t>Celkem ČR</t>
  </si>
  <si>
    <t>Energetika</t>
  </si>
  <si>
    <t>Doprava</t>
  </si>
  <si>
    <t>Stavebnictví</t>
  </si>
  <si>
    <t>Ostatní</t>
  </si>
  <si>
    <t>Parní (PE)</t>
  </si>
  <si>
    <t>Paroplynové (PPE)</t>
  </si>
  <si>
    <t>Plynové a spalovací (PSE)</t>
  </si>
  <si>
    <t>Přečerpávací (PVE)</t>
  </si>
  <si>
    <t>Výroba elektřiny brutto</t>
  </si>
  <si>
    <t>PE</t>
  </si>
  <si>
    <t>PPE</t>
  </si>
  <si>
    <t>PSE</t>
  </si>
  <si>
    <t>Dodávka elektřiny ze sítě PPS</t>
  </si>
  <si>
    <t>Dodávka elektřiny ze sousedních regionálních PDS</t>
  </si>
  <si>
    <t>Dodávka elektřiny od výrobců</t>
  </si>
  <si>
    <t>Dodávka elektřiny z LDS</t>
  </si>
  <si>
    <t>Dodávka elektřiny do sítě PPS</t>
  </si>
  <si>
    <t>Dodávka elektřiny sousedním regionálním PDS</t>
  </si>
  <si>
    <t>Dodávka elektřiny do LDS</t>
  </si>
  <si>
    <t>Dodávka elektřiny výrobcům (kromě PVE)</t>
  </si>
  <si>
    <t xml:space="preserve">Odběr elektřiny PVE v režimu čerpání </t>
  </si>
  <si>
    <t>Dodávka elektřiny zákazníkům VO na hladině vvn</t>
  </si>
  <si>
    <t>Dodávka elektřiny zákazníkům VO na hladině vn</t>
  </si>
  <si>
    <t>Dodávka elektřiny zákazníkům MOP</t>
  </si>
  <si>
    <t>Dodávka elektřiny zákazníkům MOO</t>
  </si>
  <si>
    <t>Ostatní spotřeba elektřiny PDS</t>
  </si>
  <si>
    <t>Dodávka elektřiny ze sítí RDS</t>
  </si>
  <si>
    <t>Dodávka elektřiny do sítí RDS</t>
  </si>
  <si>
    <t>Export elektřiny (dodávka do zahraničí)</t>
  </si>
  <si>
    <t>Import elektřiny (dodávka ze zahraničí)</t>
  </si>
  <si>
    <t>Dodávka elektřiny zákazníkům připojeným do PS</t>
  </si>
  <si>
    <t>Saldo</t>
  </si>
  <si>
    <t>VE</t>
  </si>
  <si>
    <t>PVE</t>
  </si>
  <si>
    <t>VTE</t>
  </si>
  <si>
    <t>FVE</t>
  </si>
  <si>
    <t>Obchod, služby, školství, zdravotnictví</t>
  </si>
  <si>
    <t>Datum</t>
  </si>
  <si>
    <t>Import elektřiny na úrovni PS</t>
  </si>
  <si>
    <t>Import elektřiny na úrovni DS</t>
  </si>
  <si>
    <t>Export elektřiny na úrovni PS</t>
  </si>
  <si>
    <t>Export elektřiny na úrovni DS</t>
  </si>
  <si>
    <t>Celkem</t>
  </si>
  <si>
    <t>Měsíční maximum [MW]</t>
  </si>
  <si>
    <t>Hodina</t>
  </si>
  <si>
    <t>PREdistribuce, a.s.</t>
  </si>
  <si>
    <t>Měsíční minimum [MW]</t>
  </si>
  <si>
    <t>v přenosové soustavě</t>
  </si>
  <si>
    <t>v distribučních soustavách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</si>
  <si>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</si>
  <si>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</si>
  <si>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</si>
  <si>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</si>
  <si>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</si>
  <si>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</si>
  <si>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</si>
  <si>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</si>
  <si>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</si>
  <si>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</si>
  <si>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</si>
  <si>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</si>
  <si>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Export na úrovni PS</t>
  </si>
  <si>
    <t>do Polska</t>
  </si>
  <si>
    <t>do Německa</t>
  </si>
  <si>
    <t>do Rakouska</t>
  </si>
  <si>
    <t>na Slovensko</t>
  </si>
  <si>
    <t>Export na úrovni DS</t>
  </si>
  <si>
    <t>Import na úrovni PS</t>
  </si>
  <si>
    <t>Import na úrovni DS</t>
  </si>
  <si>
    <t>z Polska</t>
  </si>
  <si>
    <t>z Německa</t>
  </si>
  <si>
    <t>z Rakouska</t>
  </si>
  <si>
    <t>ze Slovenska</t>
  </si>
  <si>
    <t>Export celkem</t>
  </si>
  <si>
    <t>Import celkem</t>
  </si>
  <si>
    <t>Celkem RDS</t>
  </si>
  <si>
    <t>Brikety a pelety</t>
  </si>
  <si>
    <t>Kapalná biopaliva</t>
  </si>
  <si>
    <t>Ostatní biomasa</t>
  </si>
  <si>
    <t>Palivové dříví</t>
  </si>
  <si>
    <t>Piliny, kůra, štěpky, dřevní odpad</t>
  </si>
  <si>
    <t>Čerpání PVE</t>
  </si>
  <si>
    <t>Celkové ztráty v sítích</t>
  </si>
  <si>
    <t>Domácnosti</t>
  </si>
  <si>
    <t>Průmysl</t>
  </si>
  <si>
    <t>Vstup do PS [GWh]</t>
  </si>
  <si>
    <t>Výstup z PS  [GWh]</t>
  </si>
  <si>
    <t>Vstup do DS  [GWh]</t>
  </si>
  <si>
    <t>Výstup z DS  [GWh]</t>
  </si>
  <si>
    <t>Skládkový plyn</t>
  </si>
  <si>
    <t>Kalový plyn (ČOV)</t>
  </si>
  <si>
    <t>Ostatní bioplyn</t>
  </si>
  <si>
    <t xml:space="preserve"> [MWh]</t>
  </si>
  <si>
    <t>ES ČR</t>
  </si>
  <si>
    <t>elektrizační soustava České republiky</t>
  </si>
  <si>
    <t xml:space="preserve">PE </t>
  </si>
  <si>
    <t>parní elektrárny</t>
  </si>
  <si>
    <t xml:space="preserve">PPE </t>
  </si>
  <si>
    <t>paroplynové elektrárny</t>
  </si>
  <si>
    <t>plynové a spalovací elektrárny</t>
  </si>
  <si>
    <t xml:space="preserve">VE </t>
  </si>
  <si>
    <t>vodní elektrárny</t>
  </si>
  <si>
    <t>jaderné elektrárny</t>
  </si>
  <si>
    <t xml:space="preserve">VTE </t>
  </si>
  <si>
    <t>větrné elektrárny</t>
  </si>
  <si>
    <t>fotovoltaické elektrárny</t>
  </si>
  <si>
    <t>přečerpávací vodní elektrárny</t>
  </si>
  <si>
    <t xml:space="preserve">KVET </t>
  </si>
  <si>
    <t>kombinovaná výroba elektřiny a tepla</t>
  </si>
  <si>
    <t>PS</t>
  </si>
  <si>
    <t>přenosová soustava</t>
  </si>
  <si>
    <t>PPS</t>
  </si>
  <si>
    <t>provozovatel přenosové soustavy</t>
  </si>
  <si>
    <t>RDS</t>
  </si>
  <si>
    <t>regionální distribuční soustava</t>
  </si>
  <si>
    <t>LDS</t>
  </si>
  <si>
    <t>lokální distribuční soustava</t>
  </si>
  <si>
    <t xml:space="preserve">VO </t>
  </si>
  <si>
    <t>velkoodběr elektřiny</t>
  </si>
  <si>
    <t>MOO</t>
  </si>
  <si>
    <t>maloodběr elektřiny obyvatelstvo</t>
  </si>
  <si>
    <t>MOP</t>
  </si>
  <si>
    <t>maloodběr elektřiny podnikatelé</t>
  </si>
  <si>
    <t>vysoké napětí od 1 kV do 52 kV (podle ČSN 330010)</t>
  </si>
  <si>
    <t>velmi vysoké napětí nad 52 kV (podle ČSN 330010)</t>
  </si>
  <si>
    <t>VN</t>
  </si>
  <si>
    <t>VVN</t>
  </si>
  <si>
    <t>Výroba elektřiny brutto =</t>
  </si>
  <si>
    <t>Instalované výkony =</t>
  </si>
  <si>
    <t>Zemní plyn</t>
  </si>
  <si>
    <t>Topné oleje</t>
  </si>
  <si>
    <t>Ostatní plyny</t>
  </si>
  <si>
    <t>Ostatní pevná paliva</t>
  </si>
  <si>
    <t>Ostatní kapalná paliva</t>
  </si>
  <si>
    <t>Odpadní teplo</t>
  </si>
  <si>
    <t>Koks</t>
  </si>
  <si>
    <t>Hnědé uhlí</t>
  </si>
  <si>
    <t>Černé uhlí</t>
  </si>
  <si>
    <t>Bioplyn</t>
  </si>
  <si>
    <t>Biomasa</t>
  </si>
  <si>
    <t>Velkoodběr (VO) z hladiny vvn</t>
  </si>
  <si>
    <t>Velkoodběr (VO) z hladiny vn</t>
  </si>
  <si>
    <t>Maloodběr podnikatelé (MOP)</t>
  </si>
  <si>
    <t>Maloodběr domácnosti (MOO)</t>
  </si>
  <si>
    <t>Spotřeba PPS a PDS</t>
  </si>
  <si>
    <t>Spotřeba na přečerpávání PVE</t>
  </si>
  <si>
    <t>Tuzemská brutto spotřeba (TBS)</t>
  </si>
  <si>
    <t>Tuzemská netto spotřeba (TNS)</t>
  </si>
  <si>
    <t>Lokální spotřeba</t>
  </si>
  <si>
    <t>Lokální spotřeba =</t>
  </si>
  <si>
    <t>Celkové saldo</t>
  </si>
  <si>
    <t>PDS</t>
  </si>
  <si>
    <t>provozovatel distribuční soustavy</t>
  </si>
  <si>
    <t>Rostlinné materiály neaglomerované (včetně aglomerátů)</t>
  </si>
  <si>
    <t>Spotřeba elektřiny ČR *)</t>
  </si>
  <si>
    <t>KVET celkem</t>
  </si>
  <si>
    <t xml:space="preserve">Spotřeba elektřiny v jednotlivých soustavách RDS </t>
  </si>
  <si>
    <r>
      <t>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</si>
  <si>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KVET do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</si>
  <si>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b/>
        <vertAlign val="subscript"/>
        <sz val="9"/>
        <rFont val="Arial"/>
        <family val="2"/>
        <charset val="238"/>
        <scheme val="minor"/>
      </rPr>
      <t>e</t>
    </r>
  </si>
  <si>
    <t>Celulózové výluhy</t>
  </si>
  <si>
    <t>DS</t>
  </si>
  <si>
    <t>distribuční soustava</t>
  </si>
  <si>
    <t>Celková výroba elektřiny na svorkách generátorů (zdrojů).</t>
  </si>
  <si>
    <r>
      <t>KVET nad 1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do 5 MW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 xml:space="preserve"> včetně</t>
    </r>
  </si>
  <si>
    <t>Celkové ztráty =</t>
  </si>
  <si>
    <t>Ztráty v sítích provozovatelů jednotlivých distribučních soustav a provozovatele přenosové soustavy.</t>
  </si>
  <si>
    <t>Zatížení brutto =</t>
  </si>
  <si>
    <t>I. čtvrtletí</t>
  </si>
  <si>
    <t>Dodávka elektřiny do ES</t>
  </si>
  <si>
    <t>II. čtvrtletí</t>
  </si>
  <si>
    <t>III. čtvrtletí</t>
  </si>
  <si>
    <t>IV. čtvrtletí</t>
  </si>
  <si>
    <r>
      <t>TVS</t>
    </r>
    <r>
      <rPr>
        <vertAlign val="subscript"/>
        <sz val="9"/>
        <rFont val="Arial"/>
        <family val="2"/>
        <charset val="238"/>
        <scheme val="minor"/>
      </rPr>
      <t>e</t>
    </r>
  </si>
  <si>
    <r>
      <t>TVS</t>
    </r>
    <r>
      <rPr>
        <vertAlign val="subscript"/>
        <sz val="9"/>
        <rFont val="Arial"/>
        <family val="2"/>
        <charset val="238"/>
        <scheme val="minor"/>
      </rPr>
      <t>t</t>
    </r>
  </si>
  <si>
    <t>Celkový instalovaný výkon</t>
  </si>
  <si>
    <t>&gt; 10 a ≤ 30 kW</t>
  </si>
  <si>
    <t>&gt; 100 kW a ≤ 1 MW</t>
  </si>
  <si>
    <t>&gt; 1 a ≤ 5 MW</t>
  </si>
  <si>
    <t>&gt; 5 MW</t>
  </si>
  <si>
    <t>&lt; 1 MW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</si>
  <si>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e</t>
    </r>
  </si>
  <si>
    <t>Maloodběr obyvatelstvo (MOO)</t>
  </si>
  <si>
    <r>
      <t>TVS</t>
    </r>
    <r>
      <rPr>
        <b/>
        <vertAlign val="subscript"/>
        <sz val="9"/>
        <rFont val="Arial"/>
        <family val="2"/>
        <charset val="238"/>
        <scheme val="minor"/>
      </rPr>
      <t>t</t>
    </r>
  </si>
  <si>
    <r>
      <t>Technologická vlastní spotřeba elektřiny na výrobu elektřiny (TVS</t>
    </r>
    <r>
      <rPr>
        <b/>
        <vertAlign val="subscript"/>
        <sz val="9"/>
        <rFont val="Arial"/>
        <family val="2"/>
        <charset val="238"/>
        <scheme val="minor"/>
      </rPr>
      <t>e</t>
    </r>
    <r>
      <rPr>
        <b/>
        <sz val="9"/>
        <rFont val="Arial"/>
        <family val="2"/>
        <charset val="238"/>
        <scheme val="minor"/>
      </rPr>
      <t>)</t>
    </r>
  </si>
  <si>
    <r>
      <t>Technologická vlastní spotřeba elektřiny na výrobu tepla  (TVS</t>
    </r>
    <r>
      <rPr>
        <b/>
        <vertAlign val="subscript"/>
        <sz val="9"/>
        <rFont val="Arial"/>
        <family val="2"/>
        <charset val="238"/>
        <scheme val="minor"/>
      </rPr>
      <t>t</t>
    </r>
    <r>
      <rPr>
        <b/>
        <sz val="9"/>
        <rFont val="Arial"/>
        <family val="2"/>
        <charset val="238"/>
        <scheme val="minor"/>
      </rPr>
      <t>)</t>
    </r>
  </si>
  <si>
    <t>Spotřeba elektřiny na čerpání</t>
  </si>
  <si>
    <t>≤ 0,5 MW</t>
  </si>
  <si>
    <t>&gt; 0,5 a ≤ 1 MW</t>
  </si>
  <si>
    <t>&gt; 30 a ≤ 100 kW</t>
  </si>
  <si>
    <t xml:space="preserve">&gt; 1 a ≤ 2 MW </t>
  </si>
  <si>
    <t>&gt; 2 MW</t>
  </si>
  <si>
    <t>Jaderné palivo</t>
  </si>
  <si>
    <r>
      <t>Výroba elektřiny brutto</t>
    </r>
    <r>
      <rPr>
        <sz val="9"/>
        <rFont val="Arial"/>
        <family val="2"/>
        <charset val="238"/>
        <scheme val="minor"/>
      </rPr>
      <t xml:space="preserve"> [GWh]</t>
    </r>
  </si>
  <si>
    <t>Instalovaný elektrický výkon</t>
  </si>
  <si>
    <t>Ostatní dodávky</t>
  </si>
  <si>
    <t>Podíl v ČR</t>
  </si>
  <si>
    <t>Kraj</t>
  </si>
  <si>
    <t>Tech. vl. spotřeba el. na výrobu elektřiny</t>
  </si>
  <si>
    <t>Výroba a spotřeba: Jihočeský kraj</t>
  </si>
  <si>
    <t>Výroba a spotřeba: Jihomoravský kraj</t>
  </si>
  <si>
    <t>Výroba a spotřeba: Karlovarský kraj</t>
  </si>
  <si>
    <t>Výroba a spotřeba: Královéhradecký kraj</t>
  </si>
  <si>
    <t>Výroba a spotřeba: Liberecký kraj</t>
  </si>
  <si>
    <t>Výroba a spotřeba: Moravskoslezský kraj</t>
  </si>
  <si>
    <t>Výroba a spotřeba: Olomoucký kraj</t>
  </si>
  <si>
    <t>Výroba a spotřeba: Pardubický kraj</t>
  </si>
  <si>
    <t>Výroba a spotřeba: Plzeňský kraj</t>
  </si>
  <si>
    <t>Výroba a spotřeba: Středočeský kraj</t>
  </si>
  <si>
    <t>Výroba a spotřeba: Ústecký kraj</t>
  </si>
  <si>
    <t>Výroba a spotřeba: Zlínský kraj</t>
  </si>
  <si>
    <t>≤ 10 kW</t>
  </si>
  <si>
    <t>Spotřeba elektřiny
brutto</t>
  </si>
  <si>
    <t>≥ 1 a &lt; 10 MW</t>
  </si>
  <si>
    <t>≥ 10 MW</t>
  </si>
  <si>
    <t>[GWh]</t>
  </si>
  <si>
    <t>Celkové ztráty</t>
  </si>
  <si>
    <t>Spotřeba elektřiny ČR</t>
  </si>
  <si>
    <r>
      <t>Celkový instalovaný elektrický výkon [MW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>]</t>
    </r>
  </si>
  <si>
    <r>
      <t>Celkový instalovaný tepelný výkon [MW</t>
    </r>
    <r>
      <rPr>
        <vertAlign val="subscript"/>
        <sz val="9"/>
        <rFont val="Arial"/>
        <family val="2"/>
        <charset val="238"/>
        <scheme val="minor"/>
      </rPr>
      <t>t</t>
    </r>
    <r>
      <rPr>
        <sz val="9"/>
        <rFont val="Arial"/>
        <family val="2"/>
        <charset val="238"/>
        <scheme val="minor"/>
      </rPr>
      <t>]</t>
    </r>
  </si>
  <si>
    <t>Spotřeba elektřiny netto</t>
  </si>
  <si>
    <t>Bilance fyzických toků PS a RDS</t>
  </si>
  <si>
    <t>Hlavní město Praha</t>
  </si>
  <si>
    <t>Kraj Vysočina</t>
  </si>
  <si>
    <t>Jihočeský kraj</t>
  </si>
  <si>
    <t>Jihomoravský kraj</t>
  </si>
  <si>
    <t>Karlovarský kraj</t>
  </si>
  <si>
    <t>Královéhradecký kraj</t>
  </si>
  <si>
    <t>Liberecký kraj</t>
  </si>
  <si>
    <t>Moravskoslezský kraj</t>
  </si>
  <si>
    <t>Olomoucký kraj</t>
  </si>
  <si>
    <t>Pardubický kraj</t>
  </si>
  <si>
    <t>Plzeňský kraj</t>
  </si>
  <si>
    <t>Středočeský kraj</t>
  </si>
  <si>
    <t>Ústecký kraj</t>
  </si>
  <si>
    <t>Zlínský kraj</t>
  </si>
  <si>
    <t>Výroba a spotřeba: Hlavní město Praha</t>
  </si>
  <si>
    <t>Výroba a spotřeba: Kraj Vysočina</t>
  </si>
  <si>
    <r>
      <t>KVET do 1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</si>
  <si>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r>
      <t>KVET nad 5 MW</t>
    </r>
    <r>
      <rPr>
        <vertAlign val="subscript"/>
        <sz val="9"/>
        <rFont val="Arial"/>
        <family val="2"/>
        <charset val="238"/>
        <scheme val="minor"/>
      </rPr>
      <t>e</t>
    </r>
  </si>
  <si>
    <t>Bilanční rozdíl =</t>
  </si>
  <si>
    <t>Výroba elektřiny brutto + přeshraniční saldo - tuzemská brutto spotřeba (TBS).</t>
  </si>
  <si>
    <t>Bilanční rozdíl</t>
  </si>
  <si>
    <t>UCED Chomutov s.r.o.</t>
  </si>
  <si>
    <t>Bilance elektřiny - zdroje</t>
  </si>
  <si>
    <t>Bilance elektřiny - spotřeba</t>
  </si>
  <si>
    <t>Zatížení brutto</t>
  </si>
  <si>
    <t>Vodní a přečerpávací vodní elektrárny</t>
  </si>
  <si>
    <t>Kombinovaná výroba elektřiny a tepla</t>
  </si>
  <si>
    <r>
      <t>Technologická vlastní spotřeba elektřiny na výrobu elektřiny (TVS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</si>
  <si>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Technologická vlastní spotřeba elektřiny na výrobu tepla (TVS</t>
    </r>
    <r>
      <rPr>
        <b/>
        <vertAlign val="subscript"/>
        <sz val="11"/>
        <rFont val="Arial"/>
        <family val="2"/>
        <charset val="238"/>
        <scheme val="minor"/>
      </rPr>
      <t>t</t>
    </r>
    <r>
      <rPr>
        <b/>
        <sz val="11"/>
        <rFont val="Arial"/>
        <family val="2"/>
        <charset val="238"/>
        <scheme val="minor"/>
      </rPr>
      <t>) =</t>
    </r>
  </si>
  <si>
    <r>
      <t>Obdoba viz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</si>
  <si>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TNS + spotřeba na přečerpávání PVE + celkové ztráty +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</si>
  <si>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r>
      <t>VO z vvn + VO z vn + MOO + MOP + spotřeba PPS a PDS + lokální spotřeba +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</si>
  <si>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TNS - TVS</t>
    </r>
    <r>
      <rPr>
        <vertAlign val="subscript"/>
        <sz val="11"/>
        <rFont val="Arial"/>
        <family val="2"/>
        <charset val="238"/>
        <scheme val="minor"/>
      </rPr>
      <t>t</t>
    </r>
    <r>
      <rPr>
        <sz val="11"/>
        <rFont val="Arial"/>
        <family val="2"/>
        <charset val="238"/>
        <scheme val="minor"/>
      </rPr>
      <t>.</t>
    </r>
  </si>
  <si>
    <r>
      <t>Výroba elektřiny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</si>
  <si>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>Bilanční suma zahraničních výměn elektrické energie v daném období. Je to rozdíl mezi celkovým dovozem elektřiny a celkovým vývozem elektřiny v daném období. Kladná hodnota představuje převahu dovozu elektřiny nad vývozem a záporná převahu vývozu nad dovozem.</t>
  </si>
  <si>
    <t>Spotřeba brutto</t>
  </si>
  <si>
    <t>Přeshraniční saldo</t>
  </si>
  <si>
    <t>+</t>
  </si>
  <si>
    <t>-</t>
  </si>
  <si>
    <t>Jaderné elektrárny (JE)</t>
  </si>
  <si>
    <t>Parní elektrárny (PE)</t>
  </si>
  <si>
    <t>Vodní elektrárny (VE)</t>
  </si>
  <si>
    <t>zdroj dat: výkaz ERÚ-E3</t>
  </si>
  <si>
    <t>Paroplynové elektrárny (PPE)</t>
  </si>
  <si>
    <t>Plynové a spalovací elektrárny (PSE)</t>
  </si>
  <si>
    <t>Přečerpávací vodní elektrárny (PVE)</t>
  </si>
  <si>
    <t>Fotovoltaické elektrárny (FVE)</t>
  </si>
  <si>
    <t>Větrné elektrárny (VTE)</t>
  </si>
  <si>
    <r>
      <t>*)</t>
    </r>
    <r>
      <rPr>
        <i/>
        <sz val="8"/>
        <rFont val="Arial"/>
        <family val="2"/>
        <charset val="238"/>
        <scheme val="minor"/>
      </rPr>
      <t xml:space="preserve"> zahrnuty údaje PS, RDS a vybraných LDS (fyzické toky)</t>
    </r>
  </si>
  <si>
    <r>
      <t xml:space="preserve">Přeshraniční saldo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</si>
  <si>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Jaderné a parní elektrárny</t>
  </si>
  <si>
    <t>Výroba z biomasy a bioplynu</t>
  </si>
  <si>
    <t>Fotovoltaické a větrné elektrárny</t>
  </si>
  <si>
    <t>Paroplynové a plynové a spalovací elektrárny</t>
  </si>
  <si>
    <t>Dosažené denní maximum zatížení brutto</t>
  </si>
  <si>
    <t>Dosažené denní minimum zatížení brutto</t>
  </si>
  <si>
    <r>
      <t xml:space="preserve">Vodní (VE)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</si>
  <si>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Fotovoltaické (FVE)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</si>
  <si>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r>
      <t xml:space="preserve">Větrné (VTE) </t>
    </r>
    <r>
      <rPr>
        <b/>
        <vertAlign val="superscript"/>
        <sz val="9"/>
        <rFont val="Arial"/>
        <family val="2"/>
        <charset val="238"/>
        <scheme val="minor"/>
      </rPr>
      <t>*)</t>
    </r>
  </si>
  <si>
    <t>Měsíční maxima a minima zatížení brutto ES ČR</t>
  </si>
  <si>
    <t>ČEZ Distribuce, a. s.</t>
  </si>
  <si>
    <t>Odpovídají skutečnému zapojení zdrojů v PS a DS, nejedná se tedy o součet výkonů z vydaných licencí na příslušnou kategorii výroby elektřiny.</t>
  </si>
  <si>
    <t>Zemědělství a lesnictví</t>
  </si>
  <si>
    <t>zdroj dat: výkaz ERÚ-E1, OTE, a.s.</t>
  </si>
  <si>
    <t>zdroj dat: výkaz ERÚ-E2</t>
  </si>
  <si>
    <t>zdroj dat: výkaz ERÚ-E2, ERÚ-E3</t>
  </si>
  <si>
    <t>Hodinová hodnota elektrického výkonu dodávaného do ES ČR připojenými výrobci elektřiny +/- saldo - čerpání PVE.</t>
  </si>
  <si>
    <r>
      <t>Zatížení (bez TVS</t>
    </r>
    <r>
      <rPr>
        <b/>
        <vertAlign val="subscript"/>
        <sz val="11"/>
        <rFont val="Arial"/>
        <family val="2"/>
        <charset val="238"/>
        <scheme val="minor"/>
      </rPr>
      <t>e</t>
    </r>
    <r>
      <rPr>
        <b/>
        <sz val="11"/>
        <rFont val="Arial"/>
        <family val="2"/>
        <charset val="238"/>
        <scheme val="minor"/>
      </rPr>
      <t>) =</t>
    </r>
  </si>
  <si>
    <r>
      <t>Zatížení brutto – TVS</t>
    </r>
    <r>
      <rPr>
        <vertAlign val="subscript"/>
        <sz val="11"/>
        <rFont val="Arial"/>
        <family val="2"/>
        <charset val="238"/>
        <scheme val="minor"/>
      </rPr>
      <t>e</t>
    </r>
    <r>
      <rPr>
        <sz val="11"/>
        <rFont val="Arial"/>
        <family val="2"/>
        <charset val="238"/>
        <scheme val="minor"/>
      </rPr>
      <t>.</t>
    </r>
  </si>
  <si>
    <t xml:space="preserve"> *)</t>
  </si>
  <si>
    <t>Meziroční změna</t>
  </si>
  <si>
    <t>Jaderné</t>
  </si>
  <si>
    <t>Parní</t>
  </si>
  <si>
    <t>Paroplynové</t>
  </si>
  <si>
    <t>Plynové a spalovací</t>
  </si>
  <si>
    <t>Vodní</t>
  </si>
  <si>
    <t>Přečerpávací</t>
  </si>
  <si>
    <t>Větrné</t>
  </si>
  <si>
    <t>Fotovoltaické</t>
  </si>
  <si>
    <t>Spotřeba velkoodběru z vvn</t>
  </si>
  <si>
    <t>Spotřeba velkoodběru z vn</t>
  </si>
  <si>
    <t>Spotřeba maloodběru podnikatelů</t>
  </si>
  <si>
    <t>Spotřeba maloodběru obyvatel</t>
  </si>
  <si>
    <t>Import</t>
  </si>
  <si>
    <t>Export</t>
  </si>
  <si>
    <t>Den</t>
  </si>
  <si>
    <t>Maximum</t>
  </si>
  <si>
    <t>Minimum</t>
  </si>
  <si>
    <t>Čas</t>
  </si>
  <si>
    <t xml:space="preserve"> </t>
  </si>
  <si>
    <t>OBSAH</t>
  </si>
  <si>
    <t>3.1</t>
  </si>
  <si>
    <t>3.2</t>
  </si>
  <si>
    <t>4</t>
  </si>
  <si>
    <t>4.1</t>
  </si>
  <si>
    <t>4.2</t>
  </si>
  <si>
    <t>4.3</t>
  </si>
  <si>
    <t>4.4</t>
  </si>
  <si>
    <t>4.5</t>
  </si>
  <si>
    <t>4.6</t>
  </si>
  <si>
    <t>5</t>
  </si>
  <si>
    <t>6</t>
  </si>
  <si>
    <t>6.1</t>
  </si>
  <si>
    <t>6.2</t>
  </si>
  <si>
    <t>6.3</t>
  </si>
  <si>
    <t>6.4</t>
  </si>
  <si>
    <t>6.5</t>
  </si>
  <si>
    <t>7</t>
  </si>
  <si>
    <t>7.1</t>
  </si>
  <si>
    <t>7.2</t>
  </si>
  <si>
    <t>7.3</t>
  </si>
  <si>
    <t>7.4</t>
  </si>
  <si>
    <t>7.5</t>
  </si>
  <si>
    <t>7.6</t>
  </si>
  <si>
    <t>7.7</t>
  </si>
  <si>
    <t>7.8</t>
  </si>
  <si>
    <t>7.9</t>
  </si>
  <si>
    <t>7.10</t>
  </si>
  <si>
    <t>7.11</t>
  </si>
  <si>
    <t>7.12</t>
  </si>
  <si>
    <t>7.13</t>
  </si>
  <si>
    <t>7.14</t>
  </si>
  <si>
    <t>8</t>
  </si>
  <si>
    <t>9</t>
  </si>
  <si>
    <t>9.1</t>
  </si>
  <si>
    <t>9.2</t>
  </si>
  <si>
    <t>9.3</t>
  </si>
  <si>
    <t>9.4</t>
  </si>
  <si>
    <t>10</t>
  </si>
  <si>
    <t>ZKRATKY, POJMY A ZÁKLADNÍ VZTAHY</t>
  </si>
  <si>
    <t>BILANCE, VÝROBA A SPOTŘEBA ELEKTŘINY</t>
  </si>
  <si>
    <t>VÝROBA ELEKTŘINY PODLE TECHNOLOGIÍ A PALIV</t>
  </si>
  <si>
    <t>INSTALOVANÝ VÝKON V ES ČR A ROZDĚLENÍ DO JEDNOTLIVÝCH KRAJŮ V ČR</t>
  </si>
  <si>
    <t>VÝROBA A SPOTŘEBA ELEKTŘINY V KRAJÍCH ČR A RDS</t>
  </si>
  <si>
    <t>VÝROBA A SPOTŘEBA ELEKTŘINY V JEDNOTLIVÝCH KRAJÍCH ČR</t>
  </si>
  <si>
    <t>PŘESHRANIČNÍ FYZICKÉ TOKY</t>
  </si>
  <si>
    <t>MAXIMA A MINIMA ZATÍŽENÍ</t>
  </si>
  <si>
    <t>DOPLŇUJÍCÍ GRAFY</t>
  </si>
  <si>
    <t>ÚVOD</t>
  </si>
  <si>
    <t>1 ZKRATKY, POJMY A ZÁKLADNÍ VZTAHY</t>
  </si>
  <si>
    <t>3  BILANCE, VÝROBA A SPOTŘEBA ELEKTŘINY</t>
  </si>
  <si>
    <t>3.2  Bilance elektřiny - spotřeba [GWh]</t>
  </si>
  <si>
    <t>4 VÝROBA ELEKTŘINY PODLE TECHNOLOGIÍ A PALIV</t>
  </si>
  <si>
    <t>4.1  Jaderné a parní elektrárny</t>
  </si>
  <si>
    <t>3.1  Bilance elektřiny - zdroje [GWh]</t>
  </si>
  <si>
    <t>5 INSTALOVANÝ VÝKON V ES ČR A ROZDĚLENÍ DO JEDNOTLIVÝCH KRAJŮ V ČR [MW]</t>
  </si>
  <si>
    <t>6 VÝROBA A SPOTŘEBA ELEKTŘINY V KRAJÍCH ČR A RDS</t>
  </si>
  <si>
    <t>4.2  Paroplynové a plynové a spalovací elektrárny</t>
  </si>
  <si>
    <t>4.3 Vodní a přečerpávací vodní elektrárny</t>
  </si>
  <si>
    <t>4.4 Fotovoltaické a větrné elektrárny</t>
  </si>
  <si>
    <t>4.5 Výroba z biomasy a bioplynu</t>
  </si>
  <si>
    <t>4.6 Kombinovaná výroba elektřiny a tepla</t>
  </si>
  <si>
    <r>
      <rPr>
        <vertAlign val="superscript"/>
        <sz val="8"/>
        <rFont val="Arial"/>
        <family val="2"/>
        <charset val="238"/>
        <scheme val="minor"/>
      </rPr>
      <t>*)</t>
    </r>
    <r>
      <rPr>
        <sz val="8"/>
        <rFont val="Arial"/>
        <family val="2"/>
        <charset val="238"/>
        <scheme val="minor"/>
      </rPr>
      <t xml:space="preserve"> členěno do kategorií dle instalovaného výkonu provozovny</t>
    </r>
  </si>
  <si>
    <t>6.4 Spotřeba elektřiny netto v jednotlivých soustavách RDS [MWh]</t>
  </si>
  <si>
    <t>6.5 Bilance fyzických toků PS a RDS</t>
  </si>
  <si>
    <t>7 VÝROBA A SPOTŘEBA ELEKTŘINY V JEDNOTLIVÝCH KRAJÍCH ČR</t>
  </si>
  <si>
    <t>7.1 Výroba a spotřeba: Hlavní město Praha</t>
  </si>
  <si>
    <t>7.2 Výroba a spotřeba: Jihočeský kraj</t>
  </si>
  <si>
    <t>7.3 Výroba a spotřeba: Jihomoravský kraj</t>
  </si>
  <si>
    <t>7.5 Výroba a spotřeba: Kraj Vysočina</t>
  </si>
  <si>
    <t>7.4 Výroba a spotřeba: Karlovarský kraj</t>
  </si>
  <si>
    <t>7.6 Výroba a spotřeba: Královéhradecký kraj</t>
  </si>
  <si>
    <t>7.7 Výroba a spotřeba: Liberecký kraj</t>
  </si>
  <si>
    <t>7.8 Výroba a spotřeba: Moravskoslezský kraj</t>
  </si>
  <si>
    <t>7.9 Výroba a spotřeba: Olomoucký kraj</t>
  </si>
  <si>
    <t>7.10 Výroba a spotřeba: Pardubický kraj</t>
  </si>
  <si>
    <t>7.11 Výroba a spotřeba: Plzeňský kraj</t>
  </si>
  <si>
    <t>7.12 Výroba a spotřeba: Středočeský kraj</t>
  </si>
  <si>
    <t>7.13 Výroba a spotřeba: Ústecký kraj</t>
  </si>
  <si>
    <t>7.14 Výroba a spotřeba: Zlínský kraj</t>
  </si>
  <si>
    <t>9.1 Měsíční maxima a minima zatížení brutto ES ČR</t>
  </si>
  <si>
    <t>8 PŘESHRANIČNÍ FYZICKÉ TOKY [GWH]</t>
  </si>
  <si>
    <t>9 MAXIMA A MINIMA ZATÍŽENÍ</t>
  </si>
  <si>
    <t>10 DOPLŇUJÍCÍ GRAFY</t>
  </si>
  <si>
    <t>Oddělení statistiky a sledování kvality</t>
  </si>
  <si>
    <r>
      <t xml:space="preserve">Přeshraniční toky [GWh] </t>
    </r>
    <r>
      <rPr>
        <sz val="11"/>
        <color theme="1"/>
        <rFont val="Arial"/>
        <family val="2"/>
        <charset val="238"/>
        <scheme val="minor"/>
      </rPr>
      <t>(kapitola 8)</t>
    </r>
  </si>
  <si>
    <r>
      <t xml:space="preserve">Maxima a minima zatížení [MW] </t>
    </r>
    <r>
      <rPr>
        <sz val="11"/>
        <color theme="1"/>
        <rFont val="Arial"/>
        <family val="2"/>
        <charset val="238"/>
        <scheme val="minor"/>
      </rPr>
      <t>(kapitola 9)</t>
    </r>
  </si>
  <si>
    <t>Výroba elektřiny brutto podle technologií</t>
  </si>
  <si>
    <t>Spotřeba elektřiny netto podle kategorie spotřeb</t>
  </si>
  <si>
    <r>
      <t xml:space="preserve">Výroba elektřiny brutto [GWh] </t>
    </r>
    <r>
      <rPr>
        <sz val="11"/>
        <color theme="1"/>
        <rFont val="Arial"/>
        <family val="2"/>
        <charset val="238"/>
        <scheme val="minor"/>
      </rPr>
      <t>(kapitola 3)</t>
    </r>
  </si>
  <si>
    <r>
      <t xml:space="preserve">Instalovaný výkon [MW] </t>
    </r>
    <r>
      <rPr>
        <sz val="11"/>
        <color theme="1"/>
        <rFont val="Arial"/>
        <family val="2"/>
        <charset val="238"/>
        <scheme val="minor"/>
      </rPr>
      <t>(kapitola 5)</t>
    </r>
  </si>
  <si>
    <r>
      <t xml:space="preserve">Tuzemská brutto spotřeba [GWh] </t>
    </r>
    <r>
      <rPr>
        <sz val="11"/>
        <color theme="1"/>
        <rFont val="Arial"/>
        <family val="2"/>
        <charset val="238"/>
        <scheme val="minor"/>
      </rPr>
      <t>(kapitola 3)</t>
    </r>
  </si>
  <si>
    <t>Vydání</t>
  </si>
  <si>
    <r>
      <t>KVET nad 1 Mwe
do 5 MW</t>
    </r>
    <r>
      <rPr>
        <vertAlign val="subscript"/>
        <sz val="9"/>
        <rFont val="Arial"/>
        <family val="2"/>
        <charset val="238"/>
        <scheme val="minor"/>
      </rPr>
      <t>e</t>
    </r>
    <r>
      <rPr>
        <sz val="9"/>
        <rFont val="Arial"/>
        <family val="2"/>
        <charset val="238"/>
        <scheme val="minor"/>
      </rPr>
      <t xml:space="preserve"> včetně</t>
    </r>
  </si>
  <si>
    <t>Přeshraniční saldo =</t>
  </si>
  <si>
    <t>Spotřeba elektřiny v ČR =</t>
  </si>
  <si>
    <t>Tuzemská brutto spotřeba (TBS) =</t>
  </si>
  <si>
    <t>Tuzemská netto spotřeba (TNS) =</t>
  </si>
  <si>
    <t>Výroba elektřiny netto =</t>
  </si>
  <si>
    <t>Označuje spotřebu elektřiny, která je nezbytná pro zajištění procesu výroby elektřiny. Jsou zde zahrnuty veškeré provozy, které jsou pro výrobu elektřiny nepostradatelné, včetně ztrát při výrobě elektřiny. Tato definice vychází z technologické vlastní spotřeby uvedené v § 2 odst. 1 písm. x) zákona č. 165/2012 Sb., o podporovaných zdrojích energie a o změně některých zákonů, ve znění pozdějších předpisů.</t>
  </si>
  <si>
    <r>
      <t>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</si>
  <si>
    <r>
      <t>Zatížení (bez TVS</t>
    </r>
    <r>
      <rPr>
        <b/>
        <vertAlign val="subscript"/>
        <sz val="9"/>
        <color theme="0"/>
        <rFont val="Arial"/>
        <family val="2"/>
        <charset val="238"/>
        <scheme val="minor"/>
      </rPr>
      <t>e</t>
    </r>
    <r>
      <rPr>
        <b/>
        <sz val="9"/>
        <color theme="0"/>
        <rFont val="Arial"/>
        <family val="2"/>
        <charset val="238"/>
        <scheme val="minor"/>
      </rPr>
      <t>)</t>
    </r>
  </si>
  <si>
    <t>Spotřeba výrobců a subjektů přímo napojených na danou výrobnu. Spotřeba výrobců z nelicencovaných výroben zde není zahrnuta a je součástí spotřeby MOO a MOP.</t>
  </si>
  <si>
    <t>elektro.statistika@eru.gov.cz</t>
  </si>
  <si>
    <t>EG.D, s.r.o.</t>
  </si>
  <si>
    <r>
      <t xml:space="preserve">ČTVRTLETNÍ ZPRÁVA O PROVOZU 
ELEKTRIZAČNÍ SOUSTAVY
ČESKÉ REPUBLIKY
</t>
    </r>
    <r>
      <rPr>
        <b/>
        <sz val="24"/>
        <color theme="8"/>
        <rFont val="Arial"/>
        <family val="2"/>
        <charset val="238"/>
      </rPr>
      <t>IV. ČTVRTLETÍ 2025</t>
    </r>
  </si>
  <si>
    <t>IV. čtvrtletí 2025</t>
  </si>
  <si>
    <r>
      <t xml:space="preserve">Energetický regulační úřad (ERÚ) zveřejňuje čtvrtletní zprávu o provozu elektrizační soustavy ČR za dané čtvrtletí v souladu s § 17 odst. 7 písm. m) zákona č. 458/2000 Sb., o podmínkách podnikání a o výkonu státní správy v energetických odvětvích a o změně některých zákonů (energetický zákon), ve znění pozdějších předpisů. Údaje obsažené v této zprávě jsou určeny především pro státní orgány či instituce v rámci ČR nebo Evropské unie a odbornou veřejnost.
ERÚ v této zprávě uvádí všechna dostupná provozně technická data, která představují fyzické toky elektřiny. Údaje pro čtvrtletní zprávu ERÚ získává na základě vyhlášky č. 404/2016 Sb., o náležitostech a členění výkazů nezbytných pro zpracování zpráv o provozu soustav v energetických odvětvích, včetně termínů, rozsahu a pravidel pro sestavování výkazů (statistická vyhláška), ve znění pozdějších předpisů, která nabyla účinnost dnem 1. ledna 2017. V rámci svých kompetencí, určených § 20a odst. 4 písm. e) energetického zákona, zpracovává operátor trhu své měsíční a roční statistiky o trhu s elektřinou a o trhu s plynem, které doplňují statistiky Energetického regulačního úřadu o obchodní údaje.
Veškerá data vycházejí z podkladů od licencovaných subjektů: výrobců elektřiny, provozovatelů distribučních soustav a přenosové soustavy a operátora trhu.
</t>
    </r>
    <r>
      <rPr>
        <b/>
        <sz val="11"/>
        <rFont val="Arial"/>
        <family val="2"/>
        <charset val="238"/>
        <scheme val="minor"/>
      </rPr>
      <t>Na základě podkladů od provozovatelů distribučních soustav jsou ve zprávě zahrnuty i údaje týkající se nelicencovaných výroben, které jsou propojeny s distribuční soustavou. Jedná se o instalovaný elektrický výkon, a z něj, za pomocí údajů za licencované výrobny od operátora trhu, dopočítanou výrobu elektřiny, z které je pak dále odečtena dodávka do sítě, a z toho odvozena spotřeba v místě výroby, o kterou je doplněna na základě distribučních sazeb spotřeba domácností a malých podniků, případně sektoru ostatní.</t>
    </r>
    <r>
      <rPr>
        <sz val="11"/>
        <rFont val="Arial"/>
        <family val="2"/>
        <charset val="238"/>
        <scheme val="minor"/>
      </rPr>
      <t xml:space="preserve">
Čtvrtletní zpráva přináší informace o základních ukazatelích elektroenergetiky. Jednotlivé kapitoly obsahují statistická data o bilanci, výrobě a spotřebě elektřiny podle příslušných kategorií včetně výroby elektřiny z obnovitelných zdrojů a kombinované výroby elektřiny a tepla. Zpráva dále obsahuje vyhodnocení instalovaného výkonu ES ČR, přeshraničních toků elektřiny a některá krajská vyhodnocení.
</t>
    </r>
    <r>
      <rPr>
        <b/>
        <sz val="11"/>
        <rFont val="Arial"/>
        <family val="2"/>
        <charset val="238"/>
        <scheme val="minor"/>
      </rPr>
      <t xml:space="preserve">Ve čtvrtletních zprávách nejsou nadále zahrnuty údaje týkající se výroben elektřiny z obnovitelných zdrojů s instalovaným výkonem nad 50 kW, které nebyly předány operátorovi trhu ke dni zpracování zprávy. Souhrnný instalovaný výkon těchto výroben k 31. 12. 2025 představoval 445,8 MW (425,3 MW FVE, 7,6 MW VE, 12,9 MW VTE). </t>
    </r>
    <r>
      <rPr>
        <sz val="11"/>
        <rFont val="Arial"/>
        <family val="2"/>
        <charset val="238"/>
        <scheme val="minor"/>
      </rPr>
      <t>Zjištěné a opravené chyby v obdržených datech, zpětné korekce výkazů a doplněné údaje od operátora trhu jsou průběžně promítány do statistiky a projeví se vždy v dalších zveřejněných zprávách. Roční zprávu o provozu ES ČR za rok 2025 předpokládá ERÚ zveřejnit do konce května roku 2026.</t>
    </r>
  </si>
  <si>
    <t>3:30</t>
  </si>
  <si>
    <t>8:45</t>
  </si>
  <si>
    <t>13:15</t>
  </si>
  <si>
    <t>12:15</t>
  </si>
  <si>
    <t>11:45</t>
  </si>
  <si>
    <t>13:30</t>
  </si>
  <si>
    <t>9:15</t>
  </si>
  <si>
    <t>3:45</t>
  </si>
  <si>
    <t>1:30</t>
  </si>
  <si>
    <t>2:15</t>
  </si>
  <si>
    <t>5:45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</si>
</sst>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#,##0.0"/>
    <numFmt numFmtId="165" formatCode="0.0_ "/>
    <numFmt numFmtId="166" formatCode="h:mm;@"/>
    <numFmt numFmtId="167" formatCode="#,##0.00\ &quot;Kč&quot;"/>
    <numFmt numFmtId="168" formatCode="#,##0.0&quot; GWh&quot;"/>
    <numFmt numFmtId="169" formatCode="ddd"/>
    <numFmt numFmtId="170" formatCode="0.0"/>
    <numFmt numFmtId="171" formatCode="0.0%"/>
    <numFmt numFmtId="172" formatCode="d/\ m/"/>
    <numFmt numFmtId="173" formatCode="#,##0.0_ ;[Red]\-#,##0.0\ "/>
    <numFmt numFmtId="174" formatCode="0.0&quot; &quot;%"/>
    <numFmt numFmtId="175" formatCode="mm\/yyyy"/>
  </numFmts>
  <fonts count="90">
    <font>
      <sz val="10"/>
      <name val="Arial"/>
      <charset val="238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1"/>
      <color theme="1"/>
      <name val="Arial"/>
      <family val="2"/>
      <charset val="238"/>
      <scheme val="minor"/>
    </font>
    <font>
      <sz val="10"/>
      <name val="Arial"/>
      <family val="2"/>
      <charset val="238"/>
    </font>
    <font>
      <sz val="10"/>
      <name val="Arial CE"/>
      <family val="2"/>
      <charset val="238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62"/>
      <name val="Calibri"/>
      <family val="2"/>
      <charset val="238"/>
    </font>
    <font>
      <b/>
      <sz val="13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indexed="19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8"/>
      <name val="Arial"/>
      <family val="2"/>
      <charset val="238"/>
    </font>
    <font>
      <sz val="9"/>
      <name val="Arial"/>
      <family val="2"/>
      <charset val="238"/>
    </font>
    <font>
      <sz val="10"/>
      <name val="Arial"/>
      <family val="2"/>
      <charset val="238"/>
      <scheme val="minor"/>
    </font>
    <font>
      <sz val="10"/>
      <name val="Arial"/>
      <family val="2"/>
      <charset val="238"/>
    </font>
    <font>
      <sz val="9"/>
      <name val="Arial"/>
      <family val="2"/>
      <charset val="238"/>
      <scheme val="minor"/>
    </font>
    <font>
      <sz val="8"/>
      <name val="Arial"/>
      <family val="2"/>
      <charset val="238"/>
      <scheme val="minor"/>
    </font>
    <font>
      <b/>
      <sz val="9"/>
      <name val="Arial"/>
      <family val="2"/>
      <charset val="238"/>
      <scheme val="minor"/>
    </font>
    <font>
      <b/>
      <sz val="9"/>
      <color theme="0"/>
      <name val="Arial"/>
      <family val="2"/>
      <charset val="238"/>
      <scheme val="minor"/>
    </font>
    <font>
      <sz val="9"/>
      <color theme="0"/>
      <name val="Arial"/>
      <family val="2"/>
      <charset val="238"/>
      <scheme val="minor"/>
    </font>
    <font>
      <i/>
      <sz val="8"/>
      <name val="Arial"/>
      <family val="2"/>
      <charset val="238"/>
      <scheme val="minor"/>
    </font>
    <font>
      <i/>
      <sz val="9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b/>
      <sz val="9"/>
      <color rgb="FFFF0000"/>
      <name val="Arial"/>
      <family val="2"/>
      <charset val="238"/>
      <scheme val="minor"/>
    </font>
    <font>
      <b/>
      <sz val="9"/>
      <color indexed="8"/>
      <name val="Arial"/>
      <family val="2"/>
      <charset val="238"/>
      <scheme val="minor"/>
    </font>
    <font>
      <sz val="9"/>
      <color indexed="8"/>
      <name val="Arial"/>
      <family val="2"/>
      <charset val="238"/>
      <scheme val="minor"/>
    </font>
    <font>
      <i/>
      <sz val="8"/>
      <color theme="0"/>
      <name val="Arial"/>
      <family val="2"/>
      <charset val="238"/>
      <scheme val="minor"/>
    </font>
    <font>
      <sz val="10"/>
      <color theme="3"/>
      <name val="Arial"/>
      <family val="2"/>
      <charset val="238"/>
      <scheme val="minor"/>
    </font>
    <font>
      <sz val="10"/>
      <color rgb="FF005DA2"/>
      <name val="Arial"/>
      <family val="2"/>
      <charset val="238"/>
      <scheme val="minor"/>
    </font>
    <font>
      <sz val="10"/>
      <color theme="0"/>
      <name val="Arial"/>
      <family val="2"/>
      <charset val="238"/>
      <scheme val="minor"/>
    </font>
    <font>
      <b/>
      <sz val="10"/>
      <name val="Arial"/>
      <family val="2"/>
      <charset val="238"/>
      <scheme val="minor"/>
    </font>
    <font>
      <b/>
      <sz val="10"/>
      <color theme="3"/>
      <name val="Arial"/>
      <family val="2"/>
      <charset val="238"/>
      <scheme val="minor"/>
    </font>
    <font>
      <sz val="10"/>
      <color theme="4"/>
      <name val="Arial"/>
      <family val="2"/>
      <charset val="238"/>
      <scheme val="minor"/>
    </font>
    <font>
      <b/>
      <sz val="14"/>
      <color theme="2" tint="-0.499984740745262"/>
      <name val="Arial"/>
      <family val="2"/>
      <charset val="238"/>
      <scheme val="minor"/>
    </font>
    <font>
      <b/>
      <sz val="10"/>
      <color theme="2" tint="-0.499984740745262"/>
      <name val="Arial"/>
      <family val="2"/>
      <charset val="238"/>
      <scheme val="minor"/>
    </font>
    <font>
      <b/>
      <sz val="11"/>
      <name val="Arial"/>
      <family val="2"/>
      <charset val="238"/>
      <scheme val="minor"/>
    </font>
    <font>
      <sz val="11"/>
      <name val="Arial"/>
      <family val="2"/>
      <charset val="238"/>
      <scheme val="minor"/>
    </font>
    <font>
      <b/>
      <sz val="14"/>
      <name val="Arial"/>
      <family val="2"/>
      <charset val="238"/>
      <scheme val="minor"/>
    </font>
    <font>
      <sz val="14"/>
      <name val="Arial"/>
      <family val="2"/>
      <charset val="238"/>
      <scheme val="minor"/>
    </font>
    <font>
      <sz val="11"/>
      <color theme="3" tint="0.39997558519241921"/>
      <name val="Arial"/>
      <family val="2"/>
      <charset val="238"/>
      <scheme val="minor"/>
    </font>
    <font>
      <sz val="14"/>
      <name val="Arial"/>
      <family val="2"/>
      <charset val="238"/>
    </font>
    <font>
      <b/>
      <vertAlign val="subscript"/>
      <sz val="9"/>
      <name val="Arial"/>
      <family val="2"/>
      <charset val="238"/>
      <scheme val="minor"/>
    </font>
    <font>
      <b/>
      <vertAlign val="superscript"/>
      <sz val="9"/>
      <name val="Arial"/>
      <family val="2"/>
      <charset val="238"/>
      <scheme val="minor"/>
    </font>
    <font>
      <vertAlign val="subscript"/>
      <sz val="9"/>
      <name val="Arial"/>
      <family val="2"/>
      <charset val="238"/>
      <scheme val="minor"/>
    </font>
    <font>
      <sz val="9"/>
      <name val="Calibri"/>
      <family val="2"/>
      <charset val="238"/>
    </font>
    <font>
      <b/>
      <sz val="9"/>
      <color theme="2" tint="-0.499984740745262"/>
      <name val="Arial"/>
      <family val="2"/>
      <charset val="238"/>
      <scheme val="minor"/>
    </font>
    <font>
      <i/>
      <sz val="9"/>
      <color theme="0"/>
      <name val="Arial"/>
      <family val="2"/>
      <charset val="238"/>
      <scheme val="minor"/>
    </font>
    <font>
      <b/>
      <sz val="8"/>
      <name val="Arial"/>
      <family val="2"/>
      <charset val="238"/>
      <scheme val="minor"/>
    </font>
    <font>
      <b/>
      <sz val="10"/>
      <color rgb="FF005DA2"/>
      <name val="Arial"/>
      <family val="2"/>
      <charset val="238"/>
      <scheme val="minor"/>
    </font>
    <font>
      <sz val="12"/>
      <name val="Arial"/>
      <family val="2"/>
      <charset val="238"/>
      <scheme val="minor"/>
    </font>
    <font>
      <b/>
      <vertAlign val="subscript"/>
      <sz val="11"/>
      <name val="Arial"/>
      <family val="2"/>
      <charset val="238"/>
      <scheme val="minor"/>
    </font>
    <font>
      <vertAlign val="subscript"/>
      <sz val="11"/>
      <name val="Arial"/>
      <family val="2"/>
      <charset val="238"/>
      <scheme val="minor"/>
    </font>
    <font>
      <sz val="9"/>
      <color rgb="FFFF0000"/>
      <name val="Arial"/>
      <family val="2"/>
      <charset val="238"/>
      <scheme val="minor"/>
    </font>
    <font>
      <sz val="9"/>
      <color theme="2" tint="-0.499984740745262"/>
      <name val="Arial"/>
      <family val="2"/>
      <charset val="238"/>
      <scheme val="minor"/>
    </font>
    <font>
      <b/>
      <sz val="9"/>
      <color theme="2"/>
      <name val="Arial"/>
      <family val="2"/>
      <charset val="238"/>
      <scheme val="minor"/>
    </font>
    <font>
      <b/>
      <sz val="17"/>
      <color rgb="FF153366"/>
      <name val="Arial"/>
      <family val="2"/>
      <charset val="238"/>
      <scheme val="minor"/>
    </font>
    <font>
      <b/>
      <sz val="20"/>
      <color theme="0"/>
      <name val="Arial"/>
      <family val="2"/>
      <charset val="238"/>
      <scheme val="minor"/>
    </font>
    <font>
      <b/>
      <sz val="11"/>
      <color theme="1"/>
      <name val="Arial"/>
      <family val="2"/>
      <charset val="238"/>
      <scheme val="minor"/>
    </font>
    <font>
      <b/>
      <sz val="24"/>
      <color rgb="FF1A3366"/>
      <name val="Arial"/>
      <family val="2"/>
      <charset val="238"/>
    </font>
    <font>
      <sz val="16"/>
      <name val="Arial"/>
      <family val="2"/>
      <charset val="238"/>
    </font>
    <font>
      <sz val="10"/>
      <color rgb="FFFF0000"/>
      <name val="Arial"/>
      <family val="2"/>
      <charset val="238"/>
      <scheme val="minor"/>
    </font>
    <font>
      <b/>
      <sz val="24"/>
      <color theme="8"/>
      <name val="Arial"/>
      <family val="2"/>
      <charset val="238"/>
    </font>
    <font>
      <b/>
      <sz val="11"/>
      <color rgb="FF233060"/>
      <name val="Arial"/>
      <family val="2"/>
      <charset val="238"/>
      <scheme val="minor"/>
    </font>
    <font>
      <b/>
      <sz val="16"/>
      <color rgb="FF233060"/>
      <name val="Arial"/>
      <family val="2"/>
      <charset val="238"/>
      <scheme val="minor"/>
    </font>
    <font>
      <b/>
      <strike/>
      <sz val="11"/>
      <color rgb="FF233060"/>
      <name val="Arial"/>
      <family val="2"/>
      <charset val="238"/>
      <scheme val="minor"/>
    </font>
    <font>
      <b/>
      <sz val="16"/>
      <color theme="3"/>
      <name val="Arial"/>
      <family val="2"/>
      <charset val="238"/>
      <scheme val="minor"/>
    </font>
    <font>
      <b/>
      <sz val="14"/>
      <color rgb="FF233060"/>
      <name val="Arial"/>
      <family val="2"/>
      <charset val="238"/>
      <scheme val="minor"/>
    </font>
    <font>
      <b/>
      <sz val="14"/>
      <color theme="4"/>
      <name val="Arial"/>
      <family val="2"/>
      <charset val="238"/>
      <scheme val="minor"/>
    </font>
    <font>
      <vertAlign val="superscript"/>
      <sz val="8"/>
      <name val="Arial"/>
      <family val="2"/>
      <charset val="238"/>
      <scheme val="minor"/>
    </font>
    <font>
      <b/>
      <sz val="11"/>
      <color rgb="FFE53A2E"/>
      <name val="Arial"/>
      <family val="2"/>
      <charset val="238"/>
    </font>
    <font>
      <sz val="11"/>
      <name val="Arial"/>
      <family val="2"/>
      <charset val="238"/>
    </font>
    <font>
      <b/>
      <sz val="9"/>
      <color theme="1"/>
      <name val="Arial"/>
      <family val="2"/>
      <charset val="238"/>
      <scheme val="minor"/>
    </font>
    <font>
      <sz val="11"/>
      <color theme="3"/>
      <name val="Arial"/>
      <family val="2"/>
      <charset val="238"/>
    </font>
    <font>
      <b/>
      <sz val="9"/>
      <color theme="8"/>
      <name val="Arial"/>
      <family val="2"/>
      <charset val="238"/>
      <scheme val="minor"/>
    </font>
    <font>
      <b/>
      <sz val="9"/>
      <color theme="4"/>
      <name val="Arial"/>
      <family val="2"/>
      <charset val="238"/>
      <scheme val="minor"/>
    </font>
    <font>
      <b/>
      <vertAlign val="subscript"/>
      <sz val="9"/>
      <color theme="0"/>
      <name val="Arial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46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2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1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4">
    <xf numFmtId="0" fontId="0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6" borderId="0" applyNumberFormat="0" applyBorder="0" applyAlignment="0" applyProtection="0"/>
    <xf numFmtId="0" fontId="10" fillId="4" borderId="0" applyNumberFormat="0" applyBorder="0" applyAlignment="0" applyProtection="0"/>
    <xf numFmtId="0" fontId="11" fillId="6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8" borderId="0" applyNumberFormat="0" applyBorder="0" applyAlignment="0" applyProtection="0"/>
    <xf numFmtId="0" fontId="11" fillId="6" borderId="0" applyNumberFormat="0" applyBorder="0" applyAlignment="0" applyProtection="0"/>
    <xf numFmtId="0" fontId="11" fillId="3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1" applyNumberFormat="0" applyAlignment="0" applyProtection="0"/>
    <xf numFmtId="0" fontId="14" fillId="0" borderId="2" applyNumberFormat="0" applyFill="0" applyAlignment="0" applyProtection="0"/>
    <xf numFmtId="0" fontId="15" fillId="0" borderId="3" applyNumberFormat="0" applyFill="0" applyAlignment="0" applyProtection="0"/>
    <xf numFmtId="0" fontId="16" fillId="0" borderId="4" applyNumberFormat="0" applyFill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7" borderId="0" applyNumberFormat="0" applyBorder="0" applyAlignment="0" applyProtection="0"/>
    <xf numFmtId="0" fontId="9" fillId="4" borderId="5" applyNumberFormat="0" applyFont="0" applyAlignment="0" applyProtection="0"/>
    <xf numFmtId="0" fontId="19" fillId="0" borderId="6" applyNumberFormat="0" applyFill="0" applyAlignment="0" applyProtection="0"/>
    <xf numFmtId="0" fontId="20" fillId="6" borderId="0" applyNumberFormat="0" applyBorder="0" applyAlignment="0" applyProtection="0"/>
    <xf numFmtId="0" fontId="19" fillId="0" borderId="0" applyNumberFormat="0" applyFill="0" applyBorder="0" applyAlignment="0" applyProtection="0"/>
    <xf numFmtId="0" fontId="21" fillId="7" borderId="7" applyNumberFormat="0" applyAlignment="0" applyProtection="0"/>
    <xf numFmtId="0" fontId="22" fillId="13" borderId="7" applyNumberFormat="0" applyAlignment="0" applyProtection="0"/>
    <xf numFmtId="0" fontId="23" fillId="13" borderId="8" applyNumberFormat="0" applyAlignment="0" applyProtection="0"/>
    <xf numFmtId="0" fontId="24" fillId="0" borderId="0" applyNumberFormat="0" applyFill="0" applyBorder="0" applyAlignment="0" applyProtection="0"/>
    <xf numFmtId="0" fontId="11" fillId="14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9" fontId="28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7" fillId="0" borderId="0"/>
    <xf numFmtId="0" fontId="8" fillId="0" borderId="0"/>
    <xf numFmtId="0" fontId="8" fillId="0" borderId="0"/>
    <xf numFmtId="0" fontId="6" fillId="0" borderId="0"/>
    <xf numFmtId="9" fontId="6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8" fillId="0" borderId="0"/>
  </cellStyleXfs>
  <cellXfs count="543">
    <xf numFmtId="0" fontId="0" fillId="0" borderId="0" xfId="0"/>
    <xf numFmtId="0" fontId="26" fillId="0" borderId="0" xfId="0" applyFont="1"/>
    <xf numFmtId="0" fontId="27" fillId="0" borderId="0" xfId="0" applyFont="1"/>
    <xf numFmtId="0" fontId="27" fillId="18" borderId="0" xfId="0" applyFont="1" applyFill="1"/>
    <xf numFmtId="0" fontId="30" fillId="18" borderId="0" xfId="0" applyFont="1" applyFill="1"/>
    <xf numFmtId="0" fontId="31" fillId="18" borderId="0" xfId="0" applyFont="1" applyFill="1"/>
    <xf numFmtId="0" fontId="29" fillId="18" borderId="0" xfId="0" applyFont="1" applyFill="1"/>
    <xf numFmtId="164" fontId="29" fillId="18" borderId="0" xfId="0" applyNumberFormat="1" applyFont="1" applyFill="1"/>
    <xf numFmtId="0" fontId="34" fillId="18" borderId="0" xfId="0" applyFont="1" applyFill="1" applyAlignment="1">
      <alignment horizontal="right" vertical="top"/>
    </xf>
    <xf numFmtId="0" fontId="29" fillId="0" borderId="0" xfId="0" applyFont="1"/>
    <xf numFmtId="164" fontId="31" fillId="0" borderId="0" xfId="0" applyNumberFormat="1" applyFont="1"/>
    <xf numFmtId="49" fontId="31" fillId="0" borderId="0" xfId="0" applyNumberFormat="1" applyFont="1" applyAlignment="1">
      <alignment horizontal="right"/>
    </xf>
    <xf numFmtId="0" fontId="34" fillId="0" borderId="0" xfId="0" applyFont="1" applyAlignment="1">
      <alignment horizontal="right" vertical="top"/>
    </xf>
    <xf numFmtId="0" fontId="30" fillId="0" borderId="0" xfId="0" applyFont="1"/>
    <xf numFmtId="0" fontId="35" fillId="0" borderId="0" xfId="0" applyFont="1" applyAlignment="1">
      <alignment horizontal="right" vertical="top"/>
    </xf>
    <xf numFmtId="0" fontId="29" fillId="0" borderId="0" xfId="0" applyFont="1" applyAlignment="1">
      <alignment vertical="center"/>
    </xf>
    <xf numFmtId="0" fontId="31" fillId="0" borderId="0" xfId="0" applyFont="1"/>
    <xf numFmtId="0" fontId="31" fillId="0" borderId="0" xfId="0" applyFont="1" applyAlignment="1">
      <alignment vertical="center"/>
    </xf>
    <xf numFmtId="0" fontId="29" fillId="0" borderId="0" xfId="0" applyFont="1" applyAlignment="1">
      <alignment horizontal="center"/>
    </xf>
    <xf numFmtId="164" fontId="29" fillId="0" borderId="0" xfId="0" applyNumberFormat="1" applyFont="1"/>
    <xf numFmtId="0" fontId="31" fillId="0" borderId="0" xfId="0" applyFont="1" applyAlignment="1">
      <alignment horizontal="right"/>
    </xf>
    <xf numFmtId="0" fontId="33" fillId="0" borderId="0" xfId="0" applyFont="1" applyAlignment="1">
      <alignment vertical="center"/>
    </xf>
    <xf numFmtId="0" fontId="33" fillId="0" borderId="0" xfId="0" applyFont="1"/>
    <xf numFmtId="49" fontId="38" fillId="0" borderId="0" xfId="0" applyNumberFormat="1" applyFont="1" applyAlignment="1">
      <alignment horizontal="center" vertical="center"/>
    </xf>
    <xf numFmtId="3" fontId="39" fillId="0" borderId="0" xfId="0" applyNumberFormat="1" applyFont="1" applyAlignment="1">
      <alignment horizontal="center"/>
    </xf>
    <xf numFmtId="49" fontId="39" fillId="0" borderId="0" xfId="0" applyNumberFormat="1" applyFont="1" applyAlignment="1">
      <alignment horizontal="center"/>
    </xf>
    <xf numFmtId="0" fontId="33" fillId="0" borderId="0" xfId="0" applyFont="1" applyAlignment="1">
      <alignment horizontal="right" vertical="center"/>
    </xf>
    <xf numFmtId="9" fontId="33" fillId="0" borderId="0" xfId="41" applyFont="1" applyFill="1" applyBorder="1"/>
    <xf numFmtId="0" fontId="43" fillId="18" borderId="0" xfId="0" applyFont="1" applyFill="1"/>
    <xf numFmtId="164" fontId="43" fillId="18" borderId="0" xfId="0" applyNumberFormat="1" applyFont="1" applyFill="1"/>
    <xf numFmtId="165" fontId="29" fillId="18" borderId="0" xfId="0" applyNumberFormat="1" applyFont="1" applyFill="1" applyAlignment="1">
      <alignment horizontal="right"/>
    </xf>
    <xf numFmtId="0" fontId="25" fillId="0" borderId="0" xfId="0" applyFont="1"/>
    <xf numFmtId="0" fontId="52" fillId="0" borderId="0" xfId="0" applyFont="1"/>
    <xf numFmtId="0" fontId="50" fillId="0" borderId="0" xfId="0" applyFont="1"/>
    <xf numFmtId="0" fontId="49" fillId="0" borderId="0" xfId="0" applyFont="1"/>
    <xf numFmtId="49" fontId="53" fillId="0" borderId="0" xfId="0" applyNumberFormat="1" applyFont="1" applyAlignment="1">
      <alignment vertical="center"/>
    </xf>
    <xf numFmtId="0" fontId="51" fillId="18" borderId="0" xfId="0" applyFont="1" applyFill="1"/>
    <xf numFmtId="0" fontId="54" fillId="0" borderId="0" xfId="0" applyFont="1"/>
    <xf numFmtId="0" fontId="47" fillId="0" borderId="0" xfId="0" applyFont="1"/>
    <xf numFmtId="0" fontId="50" fillId="0" borderId="0" xfId="0" applyFont="1" applyAlignment="1">
      <alignment vertical="top"/>
    </xf>
    <xf numFmtId="0" fontId="44" fillId="0" borderId="0" xfId="0" applyFont="1"/>
    <xf numFmtId="0" fontId="33" fillId="18" borderId="0" xfId="0" applyFont="1" applyFill="1"/>
    <xf numFmtId="49" fontId="33" fillId="18" borderId="0" xfId="0" applyNumberFormat="1" applyFont="1" applyFill="1"/>
    <xf numFmtId="49" fontId="48" fillId="18" borderId="0" xfId="0" applyNumberFormat="1" applyFont="1" applyFill="1" applyAlignment="1">
      <alignment horizontal="right"/>
    </xf>
    <xf numFmtId="0" fontId="29" fillId="0" borderId="0" xfId="0" applyFont="1" applyAlignment="1">
      <alignment horizontal="left" vertical="center" indent="1"/>
    </xf>
    <xf numFmtId="49" fontId="37" fillId="18" borderId="0" xfId="0" applyNumberFormat="1" applyFont="1" applyFill="1" applyAlignment="1">
      <alignment horizontal="right"/>
    </xf>
    <xf numFmtId="0" fontId="31" fillId="18" borderId="0" xfId="0" applyFont="1" applyFill="1" applyAlignment="1">
      <alignment vertical="center"/>
    </xf>
    <xf numFmtId="0" fontId="29" fillId="18" borderId="0" xfId="0" applyFont="1" applyFill="1" applyAlignment="1">
      <alignment horizontal="center"/>
    </xf>
    <xf numFmtId="166" fontId="29" fillId="0" borderId="0" xfId="0" applyNumberFormat="1" applyFont="1" applyAlignment="1">
      <alignment horizontal="center"/>
    </xf>
    <xf numFmtId="0" fontId="33" fillId="0" borderId="0" xfId="0" applyFont="1" applyAlignment="1">
      <alignment wrapText="1"/>
    </xf>
    <xf numFmtId="164" fontId="33" fillId="0" borderId="0" xfId="0" applyNumberFormat="1" applyFont="1"/>
    <xf numFmtId="0" fontId="34" fillId="18" borderId="0" xfId="0" applyFont="1" applyFill="1"/>
    <xf numFmtId="0" fontId="34" fillId="0" borderId="0" xfId="0" applyFont="1"/>
    <xf numFmtId="0" fontId="31" fillId="0" borderId="0" xfId="0" applyFont="1" applyAlignment="1">
      <alignment horizontal="center"/>
    </xf>
    <xf numFmtId="170" fontId="29" fillId="0" borderId="0" xfId="0" applyNumberFormat="1" applyFont="1"/>
    <xf numFmtId="0" fontId="34" fillId="0" borderId="0" xfId="0" applyFont="1" applyAlignment="1">
      <alignment horizontal="right"/>
    </xf>
    <xf numFmtId="0" fontId="29" fillId="0" borderId="0" xfId="0" applyFont="1" applyAlignment="1">
      <alignment horizontal="left" vertical="center"/>
    </xf>
    <xf numFmtId="0" fontId="29" fillId="0" borderId="0" xfId="0" applyFont="1" applyAlignment="1">
      <alignment horizontal="right"/>
    </xf>
    <xf numFmtId="164" fontId="31" fillId="0" borderId="0" xfId="0" applyNumberFormat="1" applyFont="1" applyAlignment="1">
      <alignment horizontal="center"/>
    </xf>
    <xf numFmtId="171" fontId="29" fillId="0" borderId="0" xfId="41" applyNumberFormat="1" applyFont="1" applyFill="1" applyBorder="1"/>
    <xf numFmtId="171" fontId="29" fillId="0" borderId="0" xfId="0" applyNumberFormat="1" applyFont="1"/>
    <xf numFmtId="0" fontId="33" fillId="0" borderId="0" xfId="41" applyNumberFormat="1" applyFont="1" applyFill="1" applyBorder="1"/>
    <xf numFmtId="0" fontId="40" fillId="0" borderId="0" xfId="0" applyFont="1" applyAlignment="1">
      <alignment horizontal="right"/>
    </xf>
    <xf numFmtId="170" fontId="33" fillId="0" borderId="0" xfId="0" applyNumberFormat="1" applyFont="1"/>
    <xf numFmtId="0" fontId="32" fillId="0" borderId="0" xfId="0" applyFont="1" applyAlignment="1">
      <alignment horizontal="right"/>
    </xf>
    <xf numFmtId="0" fontId="33" fillId="0" borderId="0" xfId="0" applyFont="1" applyAlignment="1">
      <alignment horizontal="right"/>
    </xf>
    <xf numFmtId="0" fontId="32" fillId="0" borderId="0" xfId="0" applyFont="1" applyAlignment="1">
      <alignment horizontal="center"/>
    </xf>
    <xf numFmtId="164" fontId="32" fillId="0" borderId="0" xfId="0" applyNumberFormat="1" applyFont="1" applyAlignment="1">
      <alignment horizontal="center"/>
    </xf>
    <xf numFmtId="164" fontId="32" fillId="0" borderId="0" xfId="0" applyNumberFormat="1" applyFont="1"/>
    <xf numFmtId="171" fontId="33" fillId="0" borderId="0" xfId="41" applyNumberFormat="1" applyFont="1"/>
    <xf numFmtId="171" fontId="33" fillId="0" borderId="0" xfId="41" applyNumberFormat="1" applyFont="1" applyBorder="1"/>
    <xf numFmtId="171" fontId="33" fillId="0" borderId="0" xfId="0" applyNumberFormat="1" applyFont="1"/>
    <xf numFmtId="0" fontId="29" fillId="0" borderId="0" xfId="0" applyFont="1" applyAlignment="1">
      <alignment vertical="center" wrapText="1"/>
    </xf>
    <xf numFmtId="0" fontId="33" fillId="0" borderId="0" xfId="41" applyNumberFormat="1" applyFont="1" applyFill="1" applyBorder="1" applyAlignment="1"/>
    <xf numFmtId="0" fontId="33" fillId="0" borderId="0" xfId="41" applyNumberFormat="1" applyFont="1" applyAlignment="1"/>
    <xf numFmtId="0" fontId="33" fillId="0" borderId="0" xfId="41" applyNumberFormat="1" applyFont="1" applyBorder="1" applyAlignment="1"/>
    <xf numFmtId="0" fontId="29" fillId="0" borderId="0" xfId="0" applyFont="1" applyAlignment="1">
      <alignment wrapText="1"/>
    </xf>
    <xf numFmtId="0" fontId="59" fillId="18" borderId="0" xfId="0" applyFont="1" applyFill="1"/>
    <xf numFmtId="49" fontId="59" fillId="18" borderId="0" xfId="0" applyNumberFormat="1" applyFont="1" applyFill="1" applyAlignment="1">
      <alignment horizontal="right"/>
    </xf>
    <xf numFmtId="0" fontId="35" fillId="18" borderId="0" xfId="0" applyFont="1" applyFill="1"/>
    <xf numFmtId="0" fontId="35" fillId="18" borderId="0" xfId="0" applyFont="1" applyFill="1" applyAlignment="1">
      <alignment wrapText="1"/>
    </xf>
    <xf numFmtId="0" fontId="35" fillId="0" borderId="0" xfId="0" applyFont="1" applyAlignment="1">
      <alignment wrapText="1"/>
    </xf>
    <xf numFmtId="0" fontId="35" fillId="0" borderId="0" xfId="0" applyFont="1"/>
    <xf numFmtId="0" fontId="60" fillId="18" borderId="0" xfId="0" applyFont="1" applyFill="1"/>
    <xf numFmtId="0" fontId="61" fillId="0" borderId="0" xfId="0" applyFont="1"/>
    <xf numFmtId="164" fontId="61" fillId="0" borderId="0" xfId="0" applyNumberFormat="1" applyFont="1"/>
    <xf numFmtId="166" fontId="33" fillId="0" borderId="0" xfId="0" applyNumberFormat="1" applyFont="1" applyAlignment="1">
      <alignment horizontal="center"/>
    </xf>
    <xf numFmtId="166" fontId="33" fillId="0" borderId="0" xfId="0" applyNumberFormat="1" applyFont="1"/>
    <xf numFmtId="0" fontId="34" fillId="0" borderId="0" xfId="0" applyFont="1" applyAlignment="1">
      <alignment vertical="top"/>
    </xf>
    <xf numFmtId="0" fontId="29" fillId="0" borderId="0" xfId="42" applyFont="1"/>
    <xf numFmtId="49" fontId="27" fillId="18" borderId="0" xfId="0" applyNumberFormat="1" applyFont="1" applyFill="1" applyAlignment="1">
      <alignment horizontal="right"/>
    </xf>
    <xf numFmtId="0" fontId="63" fillId="18" borderId="0" xfId="0" applyFont="1" applyFill="1"/>
    <xf numFmtId="49" fontId="27" fillId="0" borderId="0" xfId="0" applyNumberFormat="1" applyFont="1" applyAlignment="1">
      <alignment horizontal="right" vertical="center"/>
    </xf>
    <xf numFmtId="0" fontId="63" fillId="0" borderId="0" xfId="0" applyFont="1"/>
    <xf numFmtId="0" fontId="50" fillId="0" borderId="0" xfId="0" applyFont="1" applyAlignment="1">
      <alignment vertical="top" wrapText="1"/>
    </xf>
    <xf numFmtId="0" fontId="49" fillId="0" borderId="0" xfId="0" applyFont="1" applyAlignment="1">
      <alignment vertical="top"/>
    </xf>
    <xf numFmtId="0" fontId="50" fillId="0" borderId="0" xfId="0" applyFont="1" applyAlignment="1">
      <alignment horizontal="left" vertical="top"/>
    </xf>
    <xf numFmtId="0" fontId="33" fillId="0" borderId="0" xfId="0" applyFont="1" applyAlignment="1">
      <alignment horizontal="right" vertical="center" wrapText="1"/>
    </xf>
    <xf numFmtId="0" fontId="33" fillId="0" borderId="0" xfId="0" applyFont="1" applyAlignment="1">
      <alignment horizontal="left"/>
    </xf>
    <xf numFmtId="0" fontId="60" fillId="0" borderId="0" xfId="0" applyFont="1" applyAlignment="1">
      <alignment horizontal="right" vertical="top"/>
    </xf>
    <xf numFmtId="0" fontId="66" fillId="18" borderId="0" xfId="0" applyFont="1" applyFill="1"/>
    <xf numFmtId="49" fontId="33" fillId="0" borderId="0" xfId="0" applyNumberFormat="1" applyFont="1" applyAlignment="1">
      <alignment horizontal="right"/>
    </xf>
    <xf numFmtId="0" fontId="67" fillId="18" borderId="0" xfId="0" applyFont="1" applyFill="1" applyAlignment="1">
      <alignment horizontal="right"/>
    </xf>
    <xf numFmtId="0" fontId="33" fillId="0" borderId="0" xfId="0" quotePrefix="1" applyFont="1"/>
    <xf numFmtId="0" fontId="33" fillId="0" borderId="0" xfId="0" applyFont="1" applyAlignment="1">
      <alignment horizontal="right" vertical="top" wrapText="1"/>
    </xf>
    <xf numFmtId="0" fontId="29" fillId="0" borderId="0" xfId="0" applyFont="1" applyAlignment="1">
      <alignment horizontal="center" vertical="center" wrapText="1"/>
    </xf>
    <xf numFmtId="0" fontId="29" fillId="0" borderId="0" xfId="0" applyFont="1" applyAlignment="1">
      <alignment vertical="center" textRotation="90"/>
    </xf>
    <xf numFmtId="0" fontId="67" fillId="18" borderId="0" xfId="0" applyFont="1" applyFill="1"/>
    <xf numFmtId="0" fontId="63" fillId="18" borderId="0" xfId="47" applyFont="1" applyFill="1"/>
    <xf numFmtId="0" fontId="29" fillId="18" borderId="0" xfId="47" applyFont="1" applyFill="1"/>
    <xf numFmtId="49" fontId="48" fillId="18" borderId="0" xfId="47" applyNumberFormat="1" applyFont="1" applyFill="1" applyAlignment="1">
      <alignment horizontal="right"/>
    </xf>
    <xf numFmtId="0" fontId="29" fillId="0" borderId="0" xfId="47" applyFont="1"/>
    <xf numFmtId="0" fontId="37" fillId="0" borderId="0" xfId="47" applyFont="1"/>
    <xf numFmtId="0" fontId="29" fillId="0" borderId="0" xfId="48" applyFont="1"/>
    <xf numFmtId="0" fontId="30" fillId="0" borderId="0" xfId="48" applyFont="1"/>
    <xf numFmtId="0" fontId="63" fillId="0" borderId="0" xfId="43" applyFont="1"/>
    <xf numFmtId="0" fontId="5" fillId="0" borderId="0" xfId="50"/>
    <xf numFmtId="0" fontId="5" fillId="0" borderId="0" xfId="50" applyAlignment="1">
      <alignment horizontal="center"/>
    </xf>
    <xf numFmtId="0" fontId="50" fillId="0" borderId="0" xfId="43" applyFont="1"/>
    <xf numFmtId="0" fontId="49" fillId="0" borderId="9" xfId="43" applyFont="1" applyBorder="1" applyAlignment="1">
      <alignment horizontal="right" wrapText="1"/>
    </xf>
    <xf numFmtId="0" fontId="49" fillId="0" borderId="9" xfId="43" applyFont="1" applyBorder="1" applyAlignment="1">
      <alignment horizontal="centerContinuous" wrapText="1"/>
    </xf>
    <xf numFmtId="173" fontId="71" fillId="0" borderId="0" xfId="50" applyNumberFormat="1" applyFont="1" applyAlignment="1">
      <alignment horizontal="right"/>
    </xf>
    <xf numFmtId="164" fontId="71" fillId="0" borderId="0" xfId="50" applyNumberFormat="1" applyFont="1" applyAlignment="1">
      <alignment horizontal="right"/>
    </xf>
    <xf numFmtId="174" fontId="71" fillId="0" borderId="0" xfId="51" applyNumberFormat="1" applyFont="1" applyFill="1" applyAlignment="1">
      <alignment horizontal="right"/>
    </xf>
    <xf numFmtId="173" fontId="4" fillId="0" borderId="0" xfId="50" applyNumberFormat="1" applyFont="1" applyAlignment="1">
      <alignment horizontal="right"/>
    </xf>
    <xf numFmtId="164" fontId="4" fillId="0" borderId="0" xfId="50" applyNumberFormat="1" applyFont="1" applyAlignment="1">
      <alignment horizontal="right"/>
    </xf>
    <xf numFmtId="174" fontId="4" fillId="0" borderId="0" xfId="50" applyNumberFormat="1" applyFont="1" applyAlignment="1">
      <alignment horizontal="right"/>
    </xf>
    <xf numFmtId="0" fontId="4" fillId="0" borderId="0" xfId="50" applyFont="1" applyAlignment="1">
      <alignment horizontal="right"/>
    </xf>
    <xf numFmtId="174" fontId="4" fillId="0" borderId="0" xfId="51" applyNumberFormat="1" applyFont="1" applyFill="1" applyAlignment="1">
      <alignment horizontal="right"/>
    </xf>
    <xf numFmtId="173" fontId="49" fillId="0" borderId="0" xfId="43" applyNumberFormat="1" applyFont="1" applyAlignment="1">
      <alignment horizontal="right" vertical="top" wrapText="1"/>
    </xf>
    <xf numFmtId="164" fontId="49" fillId="0" borderId="0" xfId="43" applyNumberFormat="1" applyFont="1" applyAlignment="1">
      <alignment horizontal="right" vertical="top" wrapText="1"/>
    </xf>
    <xf numFmtId="174" fontId="49" fillId="0" borderId="0" xfId="51" applyNumberFormat="1" applyFont="1" applyFill="1" applyAlignment="1">
      <alignment horizontal="right" vertical="top" wrapText="1"/>
    </xf>
    <xf numFmtId="0" fontId="71" fillId="0" borderId="9" xfId="50" applyFont="1" applyBorder="1" applyAlignment="1">
      <alignment horizontal="right"/>
    </xf>
    <xf numFmtId="0" fontId="71" fillId="0" borderId="9" xfId="50" applyFont="1" applyBorder="1" applyAlignment="1">
      <alignment horizontal="right" wrapText="1"/>
    </xf>
    <xf numFmtId="14" fontId="4" fillId="0" borderId="0" xfId="50" applyNumberFormat="1" applyFont="1" applyAlignment="1">
      <alignment horizontal="right"/>
    </xf>
    <xf numFmtId="166" fontId="4" fillId="0" borderId="0" xfId="50" applyNumberFormat="1" applyFont="1" applyAlignment="1">
      <alignment horizontal="right"/>
    </xf>
    <xf numFmtId="0" fontId="27" fillId="0" borderId="0" xfId="46" applyFont="1"/>
    <xf numFmtId="0" fontId="45" fillId="0" borderId="0" xfId="46" applyFont="1" applyAlignment="1">
      <alignment horizontal="left" vertical="center"/>
    </xf>
    <xf numFmtId="0" fontId="69" fillId="0" borderId="0" xfId="52" applyFont="1" applyAlignment="1">
      <alignment horizontal="left" vertical="center" wrapText="1"/>
    </xf>
    <xf numFmtId="0" fontId="45" fillId="0" borderId="0" xfId="46" applyFont="1" applyAlignment="1">
      <alignment horizontal="center" vertical="center"/>
    </xf>
    <xf numFmtId="49" fontId="74" fillId="0" borderId="0" xfId="52" applyNumberFormat="1" applyFont="1" applyAlignment="1">
      <alignment vertical="top" wrapText="1"/>
    </xf>
    <xf numFmtId="49" fontId="46" fillId="0" borderId="0" xfId="46" applyNumberFormat="1" applyFont="1" applyAlignment="1">
      <alignment vertical="center"/>
    </xf>
    <xf numFmtId="0" fontId="41" fillId="0" borderId="0" xfId="46" applyFont="1"/>
    <xf numFmtId="0" fontId="44" fillId="0" borderId="0" xfId="46" applyFont="1"/>
    <xf numFmtId="0" fontId="27" fillId="0" borderId="0" xfId="46" applyFont="1" applyAlignment="1">
      <alignment horizontal="left" vertical="center"/>
    </xf>
    <xf numFmtId="0" fontId="44" fillId="0" borderId="0" xfId="46" applyFont="1" applyAlignment="1">
      <alignment horizontal="center"/>
    </xf>
    <xf numFmtId="0" fontId="27" fillId="0" borderId="0" xfId="46" applyFont="1" applyAlignment="1">
      <alignment horizontal="right" vertical="center"/>
    </xf>
    <xf numFmtId="0" fontId="27" fillId="0" borderId="0" xfId="46" applyFont="1" applyAlignment="1">
      <alignment horizontal="left" vertical="center" indent="1"/>
    </xf>
    <xf numFmtId="0" fontId="42" fillId="0" borderId="0" xfId="46" applyFont="1"/>
    <xf numFmtId="0" fontId="42" fillId="0" borderId="0" xfId="46" applyFont="1" applyAlignment="1">
      <alignment horizontal="right" vertical="center"/>
    </xf>
    <xf numFmtId="0" fontId="42" fillId="0" borderId="0" xfId="46" applyFont="1" applyAlignment="1">
      <alignment horizontal="left" vertical="center" indent="1"/>
    </xf>
    <xf numFmtId="49" fontId="45" fillId="0" borderId="0" xfId="46" applyNumberFormat="1" applyFont="1" applyAlignment="1">
      <alignment vertical="center"/>
    </xf>
    <xf numFmtId="0" fontId="76" fillId="0" borderId="0" xfId="0" applyFont="1" applyAlignment="1">
      <alignment horizontal="right" vertical="center"/>
    </xf>
    <xf numFmtId="0" fontId="27" fillId="0" borderId="0" xfId="0" applyFont="1" applyAlignment="1">
      <alignment horizontal="left"/>
    </xf>
    <xf numFmtId="49" fontId="27" fillId="0" borderId="0" xfId="0" applyNumberFormat="1" applyFont="1" applyAlignment="1">
      <alignment horizontal="left"/>
    </xf>
    <xf numFmtId="0" fontId="76" fillId="18" borderId="0" xfId="0" applyFont="1" applyFill="1" applyAlignment="1">
      <alignment horizontal="left" vertical="center"/>
    </xf>
    <xf numFmtId="0" fontId="77" fillId="0" borderId="0" xfId="0" applyFont="1" applyAlignment="1">
      <alignment horizontal="left" vertical="top"/>
    </xf>
    <xf numFmtId="0" fontId="79" fillId="0" borderId="0" xfId="0" applyFont="1" applyAlignment="1">
      <alignment horizontal="left" vertical="center"/>
    </xf>
    <xf numFmtId="0" fontId="44" fillId="0" borderId="0" xfId="0" applyFont="1" applyAlignment="1">
      <alignment horizontal="left" vertical="center"/>
    </xf>
    <xf numFmtId="0" fontId="27" fillId="0" borderId="0" xfId="0" applyFont="1" applyAlignment="1">
      <alignment horizontal="right"/>
    </xf>
    <xf numFmtId="49" fontId="76" fillId="0" borderId="0" xfId="0" applyNumberFormat="1" applyFont="1" applyAlignment="1">
      <alignment horizontal="left" vertical="center"/>
    </xf>
    <xf numFmtId="0" fontId="76" fillId="0" borderId="0" xfId="0" applyFont="1" applyAlignment="1">
      <alignment horizontal="left" vertical="center"/>
    </xf>
    <xf numFmtId="0" fontId="76" fillId="0" borderId="0" xfId="0" applyFont="1"/>
    <xf numFmtId="0" fontId="76" fillId="0" borderId="0" xfId="0" applyFont="1" applyAlignment="1">
      <alignment horizontal="right"/>
    </xf>
    <xf numFmtId="0" fontId="76" fillId="0" borderId="0" xfId="0" applyFont="1" applyAlignment="1">
      <alignment horizontal="left" vertical="center" indent="1"/>
    </xf>
    <xf numFmtId="0" fontId="76" fillId="0" borderId="0" xfId="0" applyFont="1" applyAlignment="1">
      <alignment horizontal="center" vertical="center"/>
    </xf>
    <xf numFmtId="49" fontId="76" fillId="0" borderId="0" xfId="44" applyNumberFormat="1" applyFont="1" applyAlignment="1">
      <alignment horizontal="left" vertical="center"/>
    </xf>
    <xf numFmtId="0" fontId="78" fillId="0" borderId="0" xfId="0" applyFont="1"/>
    <xf numFmtId="0" fontId="76" fillId="0" borderId="0" xfId="44" applyFont="1" applyAlignment="1">
      <alignment horizontal="left" vertical="center"/>
    </xf>
    <xf numFmtId="0" fontId="43" fillId="18" borderId="0" xfId="0" applyFont="1" applyFill="1" applyAlignment="1">
      <alignment horizontal="right"/>
    </xf>
    <xf numFmtId="0" fontId="80" fillId="0" borderId="0" xfId="44" applyFont="1"/>
    <xf numFmtId="0" fontId="77" fillId="0" borderId="0" xfId="44" applyFont="1"/>
    <xf numFmtId="0" fontId="29" fillId="0" borderId="0" xfId="0" applyFont="1" applyAlignment="1">
      <alignment horizontal="left" indent="1"/>
    </xf>
    <xf numFmtId="164" fontId="32" fillId="0" borderId="11" xfId="0" applyNumberFormat="1" applyFont="1" applyBorder="1" applyAlignment="1">
      <alignment horizontal="right"/>
    </xf>
    <xf numFmtId="0" fontId="31" fillId="0" borderId="11" xfId="0" applyFont="1" applyBorder="1" applyAlignment="1">
      <alignment horizontal="center" vertical="center"/>
    </xf>
    <xf numFmtId="0" fontId="29" fillId="0" borderId="11" xfId="0" applyFont="1" applyBorder="1" applyAlignment="1">
      <alignment horizontal="left" indent="1"/>
    </xf>
    <xf numFmtId="164" fontId="32" fillId="0" borderId="14" xfId="0" applyNumberFormat="1" applyFont="1" applyBorder="1" applyAlignment="1">
      <alignment horizontal="right"/>
    </xf>
    <xf numFmtId="164" fontId="32" fillId="0" borderId="17" xfId="0" applyNumberFormat="1" applyFont="1" applyBorder="1" applyAlignment="1">
      <alignment horizontal="right"/>
    </xf>
    <xf numFmtId="0" fontId="29" fillId="0" borderId="0" xfId="0" applyFont="1" applyAlignment="1">
      <alignment horizontal="left" vertical="top"/>
    </xf>
    <xf numFmtId="164" fontId="33" fillId="0" borderId="16" xfId="0" applyNumberFormat="1" applyFont="1" applyBorder="1" applyAlignment="1">
      <alignment horizontal="right" vertical="top"/>
    </xf>
    <xf numFmtId="164" fontId="33" fillId="0" borderId="0" xfId="0" applyNumberFormat="1" applyFont="1" applyAlignment="1">
      <alignment horizontal="right" vertical="top"/>
    </xf>
    <xf numFmtId="164" fontId="33" fillId="0" borderId="13" xfId="0" applyNumberFormat="1" applyFont="1" applyBorder="1" applyAlignment="1">
      <alignment horizontal="right" vertical="top"/>
    </xf>
    <xf numFmtId="164" fontId="29" fillId="0" borderId="0" xfId="0" applyNumberFormat="1" applyFont="1" applyAlignment="1">
      <alignment horizontal="right" vertical="top"/>
    </xf>
    <xf numFmtId="0" fontId="29" fillId="0" borderId="11" xfId="0" applyFont="1" applyBorder="1" applyAlignment="1">
      <alignment horizontal="left" vertical="top"/>
    </xf>
    <xf numFmtId="164" fontId="33" fillId="0" borderId="17" xfId="0" applyNumberFormat="1" applyFont="1" applyBorder="1" applyAlignment="1">
      <alignment horizontal="right" vertical="top"/>
    </xf>
    <xf numFmtId="164" fontId="33" fillId="0" borderId="11" xfId="0" applyNumberFormat="1" applyFont="1" applyBorder="1" applyAlignment="1">
      <alignment horizontal="right" vertical="top"/>
    </xf>
    <xf numFmtId="164" fontId="33" fillId="0" borderId="14" xfId="0" applyNumberFormat="1" applyFont="1" applyBorder="1" applyAlignment="1">
      <alignment horizontal="right" vertical="top"/>
    </xf>
    <xf numFmtId="164" fontId="29" fillId="0" borderId="11" xfId="0" applyNumberFormat="1" applyFont="1" applyBorder="1" applyAlignment="1">
      <alignment horizontal="right" vertical="top"/>
    </xf>
    <xf numFmtId="0" fontId="80" fillId="0" borderId="0" xfId="0" applyFont="1"/>
    <xf numFmtId="0" fontId="30" fillId="0" borderId="0" xfId="42" applyFont="1"/>
    <xf numFmtId="164" fontId="33" fillId="0" borderId="0" xfId="0" applyNumberFormat="1" applyFont="1" applyAlignment="1">
      <alignment vertical="top"/>
    </xf>
    <xf numFmtId="164" fontId="29" fillId="0" borderId="0" xfId="0" applyNumberFormat="1" applyFont="1" applyAlignment="1">
      <alignment vertical="top"/>
    </xf>
    <xf numFmtId="0" fontId="29" fillId="0" borderId="11" xfId="42" applyFont="1" applyBorder="1" applyAlignment="1">
      <alignment vertical="top" wrapText="1"/>
    </xf>
    <xf numFmtId="164" fontId="33" fillId="0" borderId="11" xfId="42" applyNumberFormat="1" applyFont="1" applyBorder="1" applyAlignment="1">
      <alignment vertical="top"/>
    </xf>
    <xf numFmtId="164" fontId="29" fillId="0" borderId="11" xfId="42" applyNumberFormat="1" applyFont="1" applyBorder="1" applyAlignment="1">
      <alignment vertical="top"/>
    </xf>
    <xf numFmtId="164" fontId="33" fillId="0" borderId="16" xfId="0" applyNumberFormat="1" applyFont="1" applyBorder="1" applyAlignment="1">
      <alignment vertical="top"/>
    </xf>
    <xf numFmtId="164" fontId="33" fillId="0" borderId="17" xfId="42" applyNumberFormat="1" applyFont="1" applyBorder="1" applyAlignment="1">
      <alignment vertical="top"/>
    </xf>
    <xf numFmtId="164" fontId="33" fillId="0" borderId="13" xfId="0" applyNumberFormat="1" applyFont="1" applyBorder="1" applyAlignment="1">
      <alignment vertical="top"/>
    </xf>
    <xf numFmtId="164" fontId="33" fillId="0" borderId="14" xfId="42" applyNumberFormat="1" applyFont="1" applyBorder="1" applyAlignment="1">
      <alignment vertical="top"/>
    </xf>
    <xf numFmtId="164" fontId="29" fillId="0" borderId="11" xfId="0" applyNumberFormat="1" applyFont="1" applyBorder="1"/>
    <xf numFmtId="164" fontId="31" fillId="0" borderId="11" xfId="0" applyNumberFormat="1" applyFont="1" applyBorder="1" applyAlignment="1">
      <alignment wrapText="1"/>
    </xf>
    <xf numFmtId="0" fontId="31" fillId="0" borderId="17" xfId="0" applyFont="1" applyBorder="1" applyAlignment="1">
      <alignment horizontal="center" vertical="center"/>
    </xf>
    <xf numFmtId="164" fontId="31" fillId="0" borderId="17" xfId="0" applyNumberFormat="1" applyFont="1" applyBorder="1"/>
    <xf numFmtId="164" fontId="29" fillId="0" borderId="16" xfId="0" applyNumberFormat="1" applyFont="1" applyBorder="1"/>
    <xf numFmtId="164" fontId="29" fillId="0" borderId="17" xfId="0" applyNumberFormat="1" applyFont="1" applyBorder="1"/>
    <xf numFmtId="0" fontId="31" fillId="0" borderId="14" xfId="0" applyFont="1" applyBorder="1" applyAlignment="1">
      <alignment horizontal="center" vertical="center"/>
    </xf>
    <xf numFmtId="164" fontId="31" fillId="0" borderId="14" xfId="0" applyNumberFormat="1" applyFont="1" applyBorder="1"/>
    <xf numFmtId="164" fontId="29" fillId="0" borderId="13" xfId="0" applyNumberFormat="1" applyFont="1" applyBorder="1"/>
    <xf numFmtId="164" fontId="29" fillId="0" borderId="14" xfId="0" applyNumberFormat="1" applyFont="1" applyBorder="1"/>
    <xf numFmtId="0" fontId="29" fillId="18" borderId="0" xfId="0" applyFont="1" applyFill="1" applyAlignment="1">
      <alignment horizontal="left" indent="1"/>
    </xf>
    <xf numFmtId="0" fontId="29" fillId="18" borderId="11" xfId="0" applyFont="1" applyFill="1" applyBorder="1" applyAlignment="1">
      <alignment horizontal="left" indent="1"/>
    </xf>
    <xf numFmtId="164" fontId="29" fillId="18" borderId="11" xfId="0" applyNumberFormat="1" applyFont="1" applyFill="1" applyBorder="1" applyAlignment="1">
      <alignment horizontal="right"/>
    </xf>
    <xf numFmtId="164" fontId="29" fillId="18" borderId="11" xfId="0" applyNumberFormat="1" applyFont="1" applyFill="1" applyBorder="1"/>
    <xf numFmtId="164" fontId="29" fillId="18" borderId="13" xfId="0" applyNumberFormat="1" applyFont="1" applyFill="1" applyBorder="1"/>
    <xf numFmtId="164" fontId="29" fillId="18" borderId="14" xfId="0" applyNumberFormat="1" applyFont="1" applyFill="1" applyBorder="1"/>
    <xf numFmtId="164" fontId="29" fillId="18" borderId="14" xfId="0" applyNumberFormat="1" applyFont="1" applyFill="1" applyBorder="1" applyAlignment="1">
      <alignment horizontal="right"/>
    </xf>
    <xf numFmtId="164" fontId="29" fillId="18" borderId="16" xfId="0" applyNumberFormat="1" applyFont="1" applyFill="1" applyBorder="1"/>
    <xf numFmtId="164" fontId="29" fillId="18" borderId="17" xfId="0" applyNumberFormat="1" applyFont="1" applyFill="1" applyBorder="1"/>
    <xf numFmtId="164" fontId="29" fillId="18" borderId="17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/>
    <xf numFmtId="164" fontId="31" fillId="18" borderId="11" xfId="0" applyNumberFormat="1" applyFont="1" applyFill="1" applyBorder="1" applyAlignment="1">
      <alignment wrapText="1"/>
    </xf>
    <xf numFmtId="164" fontId="31" fillId="18" borderId="14" xfId="0" applyNumberFormat="1" applyFont="1" applyFill="1" applyBorder="1"/>
    <xf numFmtId="0" fontId="80" fillId="18" borderId="0" xfId="0" applyFont="1" applyFill="1"/>
    <xf numFmtId="0" fontId="32" fillId="18" borderId="0" xfId="0" applyFont="1" applyFill="1" applyAlignment="1">
      <alignment horizontal="center" vertical="center" wrapText="1"/>
    </xf>
    <xf numFmtId="0" fontId="29" fillId="18" borderId="0" xfId="0" applyFont="1" applyFill="1" applyAlignment="1">
      <alignment horizontal="left" vertical="center" indent="1"/>
    </xf>
    <xf numFmtId="0" fontId="29" fillId="18" borderId="11" xfId="0" applyFont="1" applyFill="1" applyBorder="1" applyAlignment="1">
      <alignment horizontal="left" vertical="center" indent="1"/>
    </xf>
    <xf numFmtId="164" fontId="31" fillId="18" borderId="11" xfId="0" applyNumberFormat="1" applyFont="1" applyFill="1" applyBorder="1"/>
    <xf numFmtId="0" fontId="81" fillId="18" borderId="0" xfId="0" applyFont="1" applyFill="1"/>
    <xf numFmtId="0" fontId="29" fillId="0" borderId="11" xfId="0" applyFont="1" applyBorder="1" applyAlignment="1">
      <alignment horizontal="left" vertical="center" indent="1"/>
    </xf>
    <xf numFmtId="0" fontId="29" fillId="18" borderId="0" xfId="0" applyFont="1" applyFill="1" applyAlignment="1">
      <alignment horizontal="left" wrapText="1" indent="1"/>
    </xf>
    <xf numFmtId="0" fontId="29" fillId="18" borderId="0" xfId="0" applyFont="1" applyFill="1" applyAlignment="1">
      <alignment horizontal="left" vertical="center" wrapText="1" indent="1"/>
    </xf>
    <xf numFmtId="0" fontId="29" fillId="18" borderId="11" xfId="0" applyFont="1" applyFill="1" applyBorder="1" applyAlignment="1">
      <alignment horizontal="left" vertical="center" wrapText="1" indent="1"/>
    </xf>
    <xf numFmtId="164" fontId="29" fillId="18" borderId="17" xfId="0" applyNumberFormat="1" applyFont="1" applyFill="1" applyBorder="1" applyAlignment="1">
      <alignment vertical="top"/>
    </xf>
    <xf numFmtId="164" fontId="29" fillId="18" borderId="11" xfId="0" applyNumberFormat="1" applyFont="1" applyFill="1" applyBorder="1" applyAlignment="1">
      <alignment vertical="top"/>
    </xf>
    <xf numFmtId="164" fontId="29" fillId="18" borderId="14" xfId="0" applyNumberFormat="1" applyFont="1" applyFill="1" applyBorder="1" applyAlignment="1">
      <alignment vertical="top"/>
    </xf>
    <xf numFmtId="164" fontId="29" fillId="18" borderId="16" xfId="0" applyNumberFormat="1" applyFont="1" applyFill="1" applyBorder="1" applyAlignment="1">
      <alignment vertical="top"/>
    </xf>
    <xf numFmtId="164" fontId="29" fillId="18" borderId="0" xfId="0" applyNumberFormat="1" applyFont="1" applyFill="1" applyAlignment="1">
      <alignment vertical="top"/>
    </xf>
    <xf numFmtId="164" fontId="29" fillId="18" borderId="13" xfId="0" applyNumberFormat="1" applyFont="1" applyFill="1" applyBorder="1" applyAlignment="1">
      <alignment vertical="top"/>
    </xf>
    <xf numFmtId="0" fontId="29" fillId="18" borderId="11" xfId="0" applyFont="1" applyFill="1" applyBorder="1"/>
    <xf numFmtId="164" fontId="31" fillId="18" borderId="11" xfId="0" applyNumberFormat="1" applyFont="1" applyFill="1" applyBorder="1" applyAlignment="1">
      <alignment horizontal="right"/>
    </xf>
    <xf numFmtId="164" fontId="31" fillId="18" borderId="14" xfId="0" applyNumberFormat="1" applyFont="1" applyFill="1" applyBorder="1" applyAlignment="1">
      <alignment horizontal="right"/>
    </xf>
    <xf numFmtId="164" fontId="31" fillId="18" borderId="17" xfId="0" applyNumberFormat="1" applyFont="1" applyFill="1" applyBorder="1" applyAlignment="1">
      <alignment horizontal="right"/>
    </xf>
    <xf numFmtId="0" fontId="29" fillId="18" borderId="10" xfId="0" applyFont="1" applyFill="1" applyBorder="1"/>
    <xf numFmtId="164" fontId="29" fillId="18" borderId="15" xfId="0" applyNumberFormat="1" applyFont="1" applyFill="1" applyBorder="1"/>
    <xf numFmtId="164" fontId="29" fillId="18" borderId="10" xfId="0" applyNumberFormat="1" applyFont="1" applyFill="1" applyBorder="1"/>
    <xf numFmtId="164" fontId="29" fillId="18" borderId="12" xfId="0" applyNumberFormat="1" applyFont="1" applyFill="1" applyBorder="1"/>
    <xf numFmtId="0" fontId="77" fillId="18" borderId="0" xfId="0" applyFont="1" applyFill="1"/>
    <xf numFmtId="164" fontId="33" fillId="18" borderId="0" xfId="0" applyNumberFormat="1" applyFont="1" applyFill="1"/>
    <xf numFmtId="0" fontId="31" fillId="18" borderId="10" xfId="0" applyFont="1" applyFill="1" applyBorder="1" applyAlignment="1">
      <alignment horizontal="right" vertical="center" wrapText="1"/>
    </xf>
    <xf numFmtId="164" fontId="33" fillId="18" borderId="11" xfId="0" applyNumberFormat="1" applyFont="1" applyFill="1" applyBorder="1"/>
    <xf numFmtId="164" fontId="68" fillId="18" borderId="11" xfId="0" applyNumberFormat="1" applyFont="1" applyFill="1" applyBorder="1" applyAlignment="1">
      <alignment horizontal="right"/>
    </xf>
    <xf numFmtId="164" fontId="32" fillId="18" borderId="11" xfId="0" applyNumberFormat="1" applyFont="1" applyFill="1" applyBorder="1" applyAlignment="1">
      <alignment horizontal="right"/>
    </xf>
    <xf numFmtId="164" fontId="68" fillId="18" borderId="14" xfId="0" applyNumberFormat="1" applyFont="1" applyFill="1" applyBorder="1" applyAlignment="1">
      <alignment horizontal="right"/>
    </xf>
    <xf numFmtId="164" fontId="33" fillId="18" borderId="13" xfId="0" applyNumberFormat="1" applyFont="1" applyFill="1" applyBorder="1"/>
    <xf numFmtId="164" fontId="33" fillId="18" borderId="14" xfId="0" applyNumberFormat="1" applyFont="1" applyFill="1" applyBorder="1"/>
    <xf numFmtId="164" fontId="32" fillId="18" borderId="14" xfId="0" applyNumberFormat="1" applyFont="1" applyFill="1" applyBorder="1" applyAlignment="1">
      <alignment horizontal="right"/>
    </xf>
    <xf numFmtId="164" fontId="68" fillId="18" borderId="17" xfId="0" applyNumberFormat="1" applyFont="1" applyFill="1" applyBorder="1" applyAlignment="1">
      <alignment horizontal="right"/>
    </xf>
    <xf numFmtId="164" fontId="33" fillId="18" borderId="16" xfId="0" applyNumberFormat="1" applyFont="1" applyFill="1" applyBorder="1"/>
    <xf numFmtId="164" fontId="33" fillId="18" borderId="17" xfId="0" applyNumberFormat="1" applyFont="1" applyFill="1" applyBorder="1"/>
    <xf numFmtId="164" fontId="32" fillId="18" borderId="17" xfId="0" applyNumberFormat="1" applyFont="1" applyFill="1" applyBorder="1" applyAlignment="1">
      <alignment horizontal="right"/>
    </xf>
    <xf numFmtId="0" fontId="31" fillId="0" borderId="10" xfId="0" applyFont="1" applyBorder="1" applyAlignment="1">
      <alignment horizontal="right" vertical="center"/>
    </xf>
    <xf numFmtId="0" fontId="31" fillId="0" borderId="10" xfId="0" applyFont="1" applyBorder="1" applyAlignment="1">
      <alignment horizontal="right" vertical="center" wrapText="1"/>
    </xf>
    <xf numFmtId="164" fontId="31" fillId="0" borderId="11" xfId="0" applyNumberFormat="1" applyFont="1" applyBorder="1"/>
    <xf numFmtId="0" fontId="31" fillId="0" borderId="18" xfId="0" applyFont="1" applyBorder="1" applyAlignment="1">
      <alignment horizontal="left"/>
    </xf>
    <xf numFmtId="164" fontId="31" fillId="0" borderId="18" xfId="0" applyNumberFormat="1" applyFont="1" applyBorder="1"/>
    <xf numFmtId="0" fontId="31" fillId="0" borderId="18" xfId="0" applyFont="1" applyBorder="1" applyAlignment="1">
      <alignment vertical="center"/>
    </xf>
    <xf numFmtId="164" fontId="36" fillId="0" borderId="0" xfId="0" applyNumberFormat="1" applyFont="1" applyAlignment="1">
      <alignment horizontal="right" vertical="center"/>
    </xf>
    <xf numFmtId="164" fontId="36" fillId="0" borderId="11" xfId="0" applyNumberFormat="1" applyFont="1" applyBorder="1" applyAlignment="1">
      <alignment horizontal="right" vertical="center"/>
    </xf>
    <xf numFmtId="0" fontId="31" fillId="0" borderId="10" xfId="0" applyFont="1" applyBorder="1" applyAlignment="1">
      <alignment horizontal="right" wrapText="1"/>
    </xf>
    <xf numFmtId="0" fontId="43" fillId="0" borderId="0" xfId="0" applyFont="1" applyAlignment="1">
      <alignment horizontal="right"/>
    </xf>
    <xf numFmtId="164" fontId="33" fillId="0" borderId="0" xfId="0" applyNumberFormat="1" applyFont="1" applyAlignment="1">
      <alignment horizontal="right"/>
    </xf>
    <xf numFmtId="164" fontId="29" fillId="0" borderId="0" xfId="0" applyNumberFormat="1" applyFont="1" applyAlignment="1">
      <alignment horizontal="right"/>
    </xf>
    <xf numFmtId="164" fontId="33" fillId="0" borderId="11" xfId="0" applyNumberFormat="1" applyFont="1" applyBorder="1"/>
    <xf numFmtId="164" fontId="32" fillId="0" borderId="18" xfId="0" applyNumberFormat="1" applyFont="1" applyBorder="1"/>
    <xf numFmtId="164" fontId="33" fillId="0" borderId="16" xfId="0" applyNumberFormat="1" applyFont="1" applyBorder="1"/>
    <xf numFmtId="164" fontId="32" fillId="0" borderId="19" xfId="0" applyNumberFormat="1" applyFont="1" applyBorder="1"/>
    <xf numFmtId="164" fontId="33" fillId="0" borderId="16" xfId="0" applyNumberFormat="1" applyFont="1" applyBorder="1" applyAlignment="1">
      <alignment horizontal="right"/>
    </xf>
    <xf numFmtId="164" fontId="33" fillId="0" borderId="17" xfId="0" applyNumberFormat="1" applyFont="1" applyBorder="1"/>
    <xf numFmtId="164" fontId="33" fillId="0" borderId="13" xfId="0" applyNumberFormat="1" applyFont="1" applyBorder="1"/>
    <xf numFmtId="164" fontId="32" fillId="0" borderId="20" xfId="0" applyNumberFormat="1" applyFont="1" applyBorder="1"/>
    <xf numFmtId="164" fontId="33" fillId="0" borderId="13" xfId="0" applyNumberFormat="1" applyFont="1" applyBorder="1" applyAlignment="1">
      <alignment horizontal="right"/>
    </xf>
    <xf numFmtId="164" fontId="33" fillId="0" borderId="14" xfId="0" applyNumberFormat="1" applyFont="1" applyBorder="1"/>
    <xf numFmtId="0" fontId="40" fillId="0" borderId="0" xfId="0" applyFont="1" applyAlignment="1">
      <alignment horizontal="right" vertical="top"/>
    </xf>
    <xf numFmtId="164" fontId="33" fillId="0" borderId="0" xfId="0" applyNumberFormat="1" applyFont="1" applyAlignment="1">
      <alignment vertical="center"/>
    </xf>
    <xf numFmtId="164" fontId="33" fillId="0" borderId="0" xfId="0" applyNumberFormat="1" applyFont="1" applyAlignment="1">
      <alignment horizontal="right" vertical="center"/>
    </xf>
    <xf numFmtId="164" fontId="33" fillId="0" borderId="13" xfId="0" applyNumberFormat="1" applyFont="1" applyBorder="1" applyAlignment="1">
      <alignment vertical="center"/>
    </xf>
    <xf numFmtId="164" fontId="33" fillId="0" borderId="16" xfId="0" applyNumberFormat="1" applyFont="1" applyBorder="1" applyAlignment="1">
      <alignment vertical="center"/>
    </xf>
    <xf numFmtId="164" fontId="33" fillId="0" borderId="17" xfId="0" applyNumberFormat="1" applyFont="1" applyBorder="1" applyAlignment="1">
      <alignment vertical="center"/>
    </xf>
    <xf numFmtId="164" fontId="33" fillId="0" borderId="16" xfId="0" applyNumberFormat="1" applyFont="1" applyBorder="1" applyAlignment="1">
      <alignment horizontal="right" vertical="center"/>
    </xf>
    <xf numFmtId="164" fontId="33" fillId="0" borderId="13" xfId="0" applyNumberFormat="1" applyFont="1" applyBorder="1" applyAlignment="1">
      <alignment horizontal="right" vertical="center"/>
    </xf>
    <xf numFmtId="0" fontId="77" fillId="0" borderId="0" xfId="0" applyFont="1"/>
    <xf numFmtId="171" fontId="29" fillId="0" borderId="0" xfId="41" applyNumberFormat="1" applyFont="1" applyFill="1" applyBorder="1" applyAlignment="1"/>
    <xf numFmtId="171" fontId="29" fillId="0" borderId="11" xfId="41" applyNumberFormat="1" applyFont="1" applyFill="1" applyBorder="1" applyAlignment="1"/>
    <xf numFmtId="171" fontId="29" fillId="0" borderId="11" xfId="41" applyNumberFormat="1" applyFont="1" applyFill="1" applyBorder="1"/>
    <xf numFmtId="0" fontId="29" fillId="0" borderId="0" xfId="0" applyFont="1" applyAlignment="1">
      <alignment horizontal="right" vertical="center"/>
    </xf>
    <xf numFmtId="0" fontId="31" fillId="0" borderId="18" xfId="0" applyFont="1" applyBorder="1" applyAlignment="1">
      <alignment horizontal="center"/>
    </xf>
    <xf numFmtId="0" fontId="31" fillId="0" borderId="18" xfId="0" applyFont="1" applyBorder="1" applyAlignment="1">
      <alignment horizontal="right"/>
    </xf>
    <xf numFmtId="171" fontId="29" fillId="0" borderId="14" xfId="41" applyNumberFormat="1" applyFont="1" applyFill="1" applyBorder="1" applyAlignment="1"/>
    <xf numFmtId="171" fontId="29" fillId="0" borderId="13" xfId="41" applyNumberFormat="1" applyFont="1" applyFill="1" applyBorder="1" applyAlignment="1"/>
    <xf numFmtId="171" fontId="29" fillId="0" borderId="13" xfId="41" applyNumberFormat="1" applyFont="1" applyFill="1" applyBorder="1"/>
    <xf numFmtId="171" fontId="29" fillId="0" borderId="14" xfId="41" applyNumberFormat="1" applyFont="1" applyFill="1" applyBorder="1"/>
    <xf numFmtId="171" fontId="29" fillId="0" borderId="11" xfId="0" applyNumberFormat="1" applyFont="1" applyBorder="1" applyAlignment="1">
      <alignment vertical="center"/>
    </xf>
    <xf numFmtId="0" fontId="31" fillId="0" borderId="11" xfId="0" applyFont="1" applyBorder="1" applyAlignment="1">
      <alignment horizontal="right"/>
    </xf>
    <xf numFmtId="0" fontId="31" fillId="0" borderId="14" xfId="0" applyFont="1" applyBorder="1" applyAlignment="1">
      <alignment horizontal="right"/>
    </xf>
    <xf numFmtId="0" fontId="29" fillId="0" borderId="11" xfId="0" applyFont="1" applyBorder="1"/>
    <xf numFmtId="164" fontId="33" fillId="18" borderId="0" xfId="0" applyNumberFormat="1" applyFont="1" applyFill="1" applyAlignment="1">
      <alignment horizontal="right" vertical="center"/>
    </xf>
    <xf numFmtId="164" fontId="32" fillId="18" borderId="18" xfId="0" applyNumberFormat="1" applyFont="1" applyFill="1" applyBorder="1"/>
    <xf numFmtId="164" fontId="31" fillId="18" borderId="18" xfId="0" applyNumberFormat="1" applyFont="1" applyFill="1" applyBorder="1"/>
    <xf numFmtId="164" fontId="33" fillId="18" borderId="18" xfId="0" applyNumberFormat="1" applyFont="1" applyFill="1" applyBorder="1"/>
    <xf numFmtId="0" fontId="31" fillId="18" borderId="18" xfId="0" applyFont="1" applyFill="1" applyBorder="1" applyAlignment="1">
      <alignment horizontal="center" vertical="center"/>
    </xf>
    <xf numFmtId="0" fontId="31" fillId="18" borderId="19" xfId="0" applyFont="1" applyFill="1" applyBorder="1" applyAlignment="1">
      <alignment horizontal="center" vertical="center"/>
    </xf>
    <xf numFmtId="164" fontId="32" fillId="18" borderId="19" xfId="0" applyNumberFormat="1" applyFont="1" applyFill="1" applyBorder="1"/>
    <xf numFmtId="164" fontId="33" fillId="18" borderId="19" xfId="0" applyNumberFormat="1" applyFont="1" applyFill="1" applyBorder="1"/>
    <xf numFmtId="164" fontId="33" fillId="18" borderId="16" xfId="0" applyNumberFormat="1" applyFont="1" applyFill="1" applyBorder="1" applyAlignment="1">
      <alignment horizontal="right" vertical="center"/>
    </xf>
    <xf numFmtId="0" fontId="31" fillId="18" borderId="20" xfId="0" applyFont="1" applyFill="1" applyBorder="1" applyAlignment="1">
      <alignment horizontal="center" vertical="center"/>
    </xf>
    <xf numFmtId="164" fontId="32" fillId="18" borderId="20" xfId="0" applyNumberFormat="1" applyFont="1" applyFill="1" applyBorder="1"/>
    <xf numFmtId="164" fontId="33" fillId="18" borderId="20" xfId="0" applyNumberFormat="1" applyFont="1" applyFill="1" applyBorder="1"/>
    <xf numFmtId="164" fontId="33" fillId="18" borderId="13" xfId="0" applyNumberFormat="1" applyFont="1" applyFill="1" applyBorder="1" applyAlignment="1">
      <alignment horizontal="right" vertical="center"/>
    </xf>
    <xf numFmtId="0" fontId="31" fillId="18" borderId="18" xfId="0" applyFont="1" applyFill="1" applyBorder="1" applyAlignment="1">
      <alignment horizontal="left" vertical="top"/>
    </xf>
    <xf numFmtId="0" fontId="31" fillId="18" borderId="18" xfId="42" applyFont="1" applyFill="1" applyBorder="1" applyAlignment="1">
      <alignment horizontal="left" vertical="top"/>
    </xf>
    <xf numFmtId="0" fontId="29" fillId="18" borderId="10" xfId="42" applyFont="1" applyFill="1" applyBorder="1" applyAlignment="1">
      <alignment horizontal="left" vertical="top"/>
    </xf>
    <xf numFmtId="0" fontId="29" fillId="18" borderId="0" xfId="42" applyFont="1" applyFill="1" applyAlignment="1">
      <alignment horizontal="left" vertical="top"/>
    </xf>
    <xf numFmtId="0" fontId="29" fillId="18" borderId="11" xfId="42" applyFont="1" applyFill="1" applyBorder="1" applyAlignment="1">
      <alignment horizontal="left" vertical="top"/>
    </xf>
    <xf numFmtId="164" fontId="33" fillId="18" borderId="0" xfId="0" applyNumberFormat="1" applyFont="1" applyFill="1" applyAlignment="1">
      <alignment horizontal="right"/>
    </xf>
    <xf numFmtId="172" fontId="33" fillId="18" borderId="0" xfId="0" applyNumberFormat="1" applyFont="1" applyFill="1" applyAlignment="1">
      <alignment horizontal="right"/>
    </xf>
    <xf numFmtId="0" fontId="31" fillId="18" borderId="10" xfId="0" applyFont="1" applyFill="1" applyBorder="1" applyAlignment="1">
      <alignment horizontal="right" vertical="center"/>
    </xf>
    <xf numFmtId="166" fontId="33" fillId="18" borderId="11" xfId="0" applyNumberFormat="1" applyFont="1" applyFill="1" applyBorder="1" applyAlignment="1">
      <alignment horizontal="right"/>
    </xf>
    <xf numFmtId="164" fontId="33" fillId="18" borderId="10" xfId="0" applyNumberFormat="1" applyFont="1" applyFill="1" applyBorder="1" applyAlignment="1">
      <alignment horizontal="right"/>
    </xf>
    <xf numFmtId="0" fontId="80" fillId="18" borderId="0" xfId="0" applyFont="1" applyFill="1" applyAlignment="1">
      <alignment horizontal="left"/>
    </xf>
    <xf numFmtId="14" fontId="29" fillId="18" borderId="11" xfId="0" applyNumberFormat="1" applyFont="1" applyFill="1" applyBorder="1" applyAlignment="1">
      <alignment horizontal="right"/>
    </xf>
    <xf numFmtId="169" fontId="29" fillId="18" borderId="11" xfId="0" applyNumberFormat="1" applyFont="1" applyFill="1" applyBorder="1" applyAlignment="1">
      <alignment horizontal="right"/>
    </xf>
    <xf numFmtId="167" fontId="31" fillId="18" borderId="10" xfId="0" applyNumberFormat="1" applyFont="1" applyFill="1" applyBorder="1" applyAlignment="1">
      <alignment horizontal="right" vertical="top" wrapText="1"/>
    </xf>
    <xf numFmtId="167" fontId="29" fillId="18" borderId="18" xfId="0" applyNumberFormat="1" applyFont="1" applyFill="1" applyBorder="1" applyAlignment="1">
      <alignment horizontal="right" vertical="center"/>
    </xf>
    <xf numFmtId="0" fontId="80" fillId="18" borderId="0" xfId="47" applyFont="1" applyFill="1" applyAlignment="1">
      <alignment horizontal="left"/>
    </xf>
    <xf numFmtId="0" fontId="40" fillId="0" borderId="0" xfId="48" applyFont="1" applyAlignment="1">
      <alignment horizontal="right" vertical="top"/>
    </xf>
    <xf numFmtId="164" fontId="58" fillId="18" borderId="0" xfId="43" applyNumberFormat="1" applyFont="1" applyFill="1"/>
    <xf numFmtId="9" fontId="29" fillId="18" borderId="0" xfId="49" applyFont="1" applyFill="1" applyBorder="1"/>
    <xf numFmtId="0" fontId="31" fillId="18" borderId="10" xfId="48" applyFont="1" applyFill="1" applyBorder="1" applyAlignment="1">
      <alignment horizontal="right" vertical="center" wrapText="1"/>
    </xf>
    <xf numFmtId="164" fontId="58" fillId="18" borderId="11" xfId="43" applyNumberFormat="1" applyFont="1" applyFill="1" applyBorder="1"/>
    <xf numFmtId="9" fontId="29" fillId="18" borderId="11" xfId="49" applyFont="1" applyFill="1" applyBorder="1"/>
    <xf numFmtId="164" fontId="31" fillId="18" borderId="18" xfId="48" applyNumberFormat="1" applyFont="1" applyFill="1" applyBorder="1"/>
    <xf numFmtId="9" fontId="31" fillId="18" borderId="18" xfId="49" applyFont="1" applyFill="1" applyBorder="1"/>
    <xf numFmtId="0" fontId="29" fillId="18" borderId="0" xfId="48" applyFont="1" applyFill="1" applyAlignment="1">
      <alignment horizontal="left"/>
    </xf>
    <xf numFmtId="0" fontId="8" fillId="0" borderId="0" xfId="44"/>
    <xf numFmtId="0" fontId="83" fillId="0" borderId="0" xfId="44" applyFont="1"/>
    <xf numFmtId="0" fontId="84" fillId="0" borderId="0" xfId="0" applyFont="1"/>
    <xf numFmtId="0" fontId="84" fillId="0" borderId="0" xfId="44" applyFont="1"/>
    <xf numFmtId="0" fontId="31" fillId="0" borderId="10" xfId="0" applyFont="1" applyBorder="1" applyAlignment="1">
      <alignment horizontal="right" vertical="top"/>
    </xf>
    <xf numFmtId="0" fontId="31" fillId="0" borderId="12" xfId="0" applyFont="1" applyBorder="1" applyAlignment="1">
      <alignment horizontal="right" vertical="top"/>
    </xf>
    <xf numFmtId="0" fontId="31" fillId="0" borderId="19" xfId="0" applyFont="1" applyBorder="1" applyAlignment="1">
      <alignment horizontal="right" vertical="top"/>
    </xf>
    <xf numFmtId="0" fontId="31" fillId="0" borderId="18" xfId="0" applyFont="1" applyBorder="1" applyAlignment="1">
      <alignment horizontal="right" vertical="top"/>
    </xf>
    <xf numFmtId="0" fontId="31" fillId="0" borderId="20" xfId="0" applyFont="1" applyBorder="1" applyAlignment="1">
      <alignment horizontal="right" vertical="top"/>
    </xf>
    <xf numFmtId="0" fontId="31" fillId="19" borderId="18" xfId="0" applyFont="1" applyFill="1" applyBorder="1" applyAlignment="1">
      <alignment horizontal="center" vertical="center"/>
    </xf>
    <xf numFmtId="164" fontId="31" fillId="19" borderId="11" xfId="0" applyNumberFormat="1" applyFont="1" applyFill="1" applyBorder="1"/>
    <xf numFmtId="0" fontId="29" fillId="0" borderId="11" xfId="0" applyFont="1" applyBorder="1" applyAlignment="1">
      <alignment horizontal="left" vertical="center"/>
    </xf>
    <xf numFmtId="0" fontId="29" fillId="0" borderId="0" xfId="0" applyFont="1" applyAlignment="1">
      <alignment horizontal="left"/>
    </xf>
    <xf numFmtId="0" fontId="29" fillId="0" borderId="11" xfId="0" applyFont="1" applyBorder="1" applyAlignment="1">
      <alignment horizontal="left"/>
    </xf>
    <xf numFmtId="0" fontId="29" fillId="18" borderId="0" xfId="0" applyFont="1" applyFill="1" applyAlignment="1">
      <alignment horizontal="left"/>
    </xf>
    <xf numFmtId="0" fontId="29" fillId="18" borderId="11" xfId="0" applyFont="1" applyFill="1" applyBorder="1" applyAlignment="1">
      <alignment horizontal="left"/>
    </xf>
    <xf numFmtId="0" fontId="31" fillId="18" borderId="18" xfId="0" applyFont="1" applyFill="1" applyBorder="1"/>
    <xf numFmtId="0" fontId="29" fillId="0" borderId="11" xfId="0" applyFont="1" applyBorder="1" applyAlignment="1">
      <alignment vertical="center"/>
    </xf>
    <xf numFmtId="0" fontId="31" fillId="0" borderId="19" xfId="0" applyFont="1" applyBorder="1" applyAlignment="1">
      <alignment horizontal="center" vertical="center"/>
    </xf>
    <xf numFmtId="0" fontId="31" fillId="0" borderId="18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0" fontId="31" fillId="18" borderId="10" xfId="0" applyFont="1" applyFill="1" applyBorder="1" applyAlignment="1">
      <alignment horizontal="left" vertical="center"/>
    </xf>
    <xf numFmtId="0" fontId="31" fillId="0" borderId="10" xfId="0" applyFont="1" applyBorder="1" applyAlignment="1">
      <alignment horizontal="left" vertical="top"/>
    </xf>
    <xf numFmtId="0" fontId="31" fillId="0" borderId="10" xfId="0" applyFont="1" applyBorder="1"/>
    <xf numFmtId="0" fontId="86" fillId="0" borderId="0" xfId="53" applyFont="1" applyAlignment="1">
      <alignment horizontal="left"/>
    </xf>
    <xf numFmtId="175" fontId="86" fillId="0" borderId="0" xfId="53" applyNumberFormat="1" applyFont="1" applyAlignment="1">
      <alignment horizontal="left"/>
    </xf>
    <xf numFmtId="0" fontId="1" fillId="0" borderId="0" xfId="50" applyFont="1"/>
    <xf numFmtId="168" fontId="87" fillId="0" borderId="0" xfId="0" applyNumberFormat="1" applyFont="1" applyAlignment="1">
      <alignment horizontal="right"/>
    </xf>
    <xf numFmtId="168" fontId="88" fillId="0" borderId="0" xfId="0" applyNumberFormat="1" applyFont="1" applyAlignment="1">
      <alignment horizontal="left"/>
    </xf>
    <xf numFmtId="168" fontId="88" fillId="0" borderId="0" xfId="0" applyNumberFormat="1" applyFont="1" applyAlignment="1">
      <alignment horizontal="right"/>
    </xf>
    <xf numFmtId="0" fontId="33" fillId="0" borderId="0" xfId="48" applyFont="1"/>
    <xf numFmtId="0" fontId="33" fillId="0" borderId="0" xfId="47" applyFont="1"/>
    <xf numFmtId="3" fontId="29" fillId="0" borderId="11" xfId="0" applyNumberFormat="1" applyFont="1" applyBorder="1"/>
    <xf numFmtId="0" fontId="32" fillId="0" borderId="0" xfId="43" applyFont="1" applyAlignment="1">
      <alignment horizontal="right" vertical="top" wrapText="1"/>
    </xf>
    <xf numFmtId="0" fontId="32" fillId="0" borderId="0" xfId="43" applyFont="1" applyAlignment="1">
      <alignment horizontal="right" vertical="top"/>
    </xf>
    <xf numFmtId="0" fontId="33" fillId="0" borderId="0" xfId="43" applyFont="1" applyAlignment="1">
      <alignment horizontal="right" vertical="top"/>
    </xf>
    <xf numFmtId="166" fontId="33" fillId="0" borderId="0" xfId="47" applyNumberFormat="1" applyFont="1"/>
    <xf numFmtId="3" fontId="33" fillId="0" borderId="0" xfId="47" applyNumberFormat="1" applyFont="1"/>
    <xf numFmtId="14" fontId="29" fillId="0" borderId="0" xfId="0" applyNumberFormat="1" applyFont="1" applyAlignment="1">
      <alignment horizontal="right"/>
    </xf>
    <xf numFmtId="169" fontId="29" fillId="0" borderId="0" xfId="0" applyNumberFormat="1" applyFont="1" applyAlignment="1">
      <alignment horizontal="right"/>
    </xf>
    <xf numFmtId="3" fontId="29" fillId="0" borderId="0" xfId="0" applyNumberFormat="1" applyFont="1"/>
    <xf numFmtId="14" fontId="29" fillId="0" borderId="11" xfId="0" applyNumberFormat="1" applyFont="1" applyBorder="1" applyAlignment="1">
      <alignment horizontal="right"/>
    </xf>
    <xf numFmtId="169" fontId="29" fillId="0" borderId="11" xfId="0" applyNumberFormat="1" applyFont="1" applyBorder="1" applyAlignment="1">
      <alignment horizontal="right"/>
    </xf>
    <xf numFmtId="0" fontId="36" fillId="0" borderId="0" xfId="48" applyFont="1"/>
    <xf numFmtId="0" fontId="33" fillId="18" borderId="0" xfId="48" applyFont="1" applyFill="1"/>
    <xf numFmtId="0" fontId="33" fillId="18" borderId="0" xfId="47" applyFont="1" applyFill="1"/>
    <xf numFmtId="0" fontId="32" fillId="18" borderId="0" xfId="43" applyFont="1" applyFill="1" applyAlignment="1">
      <alignment horizontal="right" vertical="top" wrapText="1"/>
    </xf>
    <xf numFmtId="0" fontId="32" fillId="18" borderId="0" xfId="43" applyFont="1" applyFill="1" applyAlignment="1">
      <alignment horizontal="right" vertical="top"/>
    </xf>
    <xf numFmtId="0" fontId="33" fillId="18" borderId="0" xfId="43" applyFont="1" applyFill="1" applyAlignment="1">
      <alignment horizontal="right" vertical="top"/>
    </xf>
    <xf numFmtId="166" fontId="33" fillId="18" borderId="0" xfId="47" applyNumberFormat="1" applyFont="1" applyFill="1"/>
    <xf numFmtId="3" fontId="33" fillId="18" borderId="0" xfId="47" applyNumberFormat="1" applyFont="1" applyFill="1"/>
    <xf numFmtId="0" fontId="72" fillId="0" borderId="0" xfId="46" applyFont="1" applyAlignment="1">
      <alignment horizontal="left" vertical="center" wrapText="1"/>
    </xf>
    <xf numFmtId="0" fontId="73" fillId="0" borderId="0" xfId="46" applyFont="1" applyAlignment="1">
      <alignment horizontal="left" vertical="center" wrapText="1"/>
    </xf>
    <xf numFmtId="0" fontId="62" fillId="0" borderId="0" xfId="46" applyFont="1" applyAlignment="1">
      <alignment horizontal="center"/>
    </xf>
    <xf numFmtId="49" fontId="62" fillId="0" borderId="0" xfId="46" applyNumberFormat="1" applyFont="1" applyAlignment="1">
      <alignment horizontal="center" vertical="center"/>
    </xf>
    <xf numFmtId="49" fontId="43" fillId="0" borderId="0" xfId="46" applyNumberFormat="1" applyFont="1" applyAlignment="1">
      <alignment horizontal="center" vertical="center"/>
    </xf>
    <xf numFmtId="0" fontId="70" fillId="0" borderId="0" xfId="0" applyFont="1" applyAlignment="1">
      <alignment horizontal="center"/>
    </xf>
    <xf numFmtId="0" fontId="50" fillId="0" borderId="0" xfId="0" applyFont="1" applyAlignment="1">
      <alignment horizontal="justify" vertical="top" wrapText="1"/>
    </xf>
    <xf numFmtId="0" fontId="50" fillId="0" borderId="0" xfId="0" applyFont="1" applyAlignment="1">
      <alignment horizontal="left" vertical="top" wrapText="1"/>
    </xf>
    <xf numFmtId="0" fontId="4" fillId="0" borderId="0" xfId="50" applyFont="1" applyAlignment="1">
      <alignment horizontal="right"/>
    </xf>
    <xf numFmtId="0" fontId="71" fillId="0" borderId="0" xfId="50" applyFont="1" applyAlignment="1">
      <alignment horizontal="left"/>
    </xf>
    <xf numFmtId="0" fontId="2" fillId="0" borderId="0" xfId="50" applyFont="1" applyAlignment="1">
      <alignment horizontal="right"/>
    </xf>
    <xf numFmtId="0" fontId="71" fillId="0" borderId="0" xfId="50" applyFont="1"/>
    <xf numFmtId="0" fontId="1" fillId="0" borderId="0" xfId="50" applyFont="1" applyAlignment="1">
      <alignment horizontal="justify" wrapText="1"/>
    </xf>
    <xf numFmtId="170" fontId="2" fillId="0" borderId="0" xfId="50" applyNumberFormat="1" applyFont="1" applyAlignment="1">
      <alignment horizontal="right"/>
    </xf>
    <xf numFmtId="170" fontId="4" fillId="0" borderId="0" xfId="50" applyNumberFormat="1" applyFont="1" applyAlignment="1">
      <alignment horizontal="right"/>
    </xf>
    <xf numFmtId="0" fontId="31" fillId="0" borderId="10" xfId="0" applyFont="1" applyBorder="1" applyAlignment="1">
      <alignment horizontal="left" wrapText="1"/>
    </xf>
    <xf numFmtId="0" fontId="31" fillId="0" borderId="11" xfId="0" applyFont="1" applyBorder="1" applyAlignment="1">
      <alignment horizontal="left" wrapText="1"/>
    </xf>
    <xf numFmtId="164" fontId="32" fillId="0" borderId="15" xfId="0" applyNumberFormat="1" applyFont="1" applyBorder="1" applyAlignment="1">
      <alignment horizontal="center"/>
    </xf>
    <xf numFmtId="164" fontId="32" fillId="0" borderId="10" xfId="0" applyNumberFormat="1" applyFont="1" applyBorder="1" applyAlignment="1">
      <alignment horizontal="center"/>
    </xf>
    <xf numFmtId="164" fontId="32" fillId="0" borderId="12" xfId="0" applyNumberFormat="1" applyFont="1" applyBorder="1" applyAlignment="1">
      <alignment horizontal="center"/>
    </xf>
    <xf numFmtId="164" fontId="31" fillId="0" borderId="10" xfId="0" applyNumberFormat="1" applyFont="1" applyBorder="1" applyAlignment="1">
      <alignment horizontal="right"/>
    </xf>
    <xf numFmtId="164" fontId="31" fillId="0" borderId="11" xfId="0" applyNumberFormat="1" applyFont="1" applyBorder="1" applyAlignment="1">
      <alignment horizontal="right"/>
    </xf>
    <xf numFmtId="0" fontId="31" fillId="0" borderId="15" xfId="0" applyFont="1" applyBorder="1" applyAlignment="1">
      <alignment horizontal="center" vertical="top"/>
    </xf>
    <xf numFmtId="0" fontId="31" fillId="0" borderId="17" xfId="0" applyFont="1" applyBorder="1" applyAlignment="1">
      <alignment horizontal="center" vertical="top"/>
    </xf>
    <xf numFmtId="164" fontId="31" fillId="0" borderId="0" xfId="0" applyNumberFormat="1" applyFont="1" applyAlignment="1">
      <alignment horizontal="right"/>
    </xf>
    <xf numFmtId="0" fontId="31" fillId="0" borderId="10" xfId="0" applyFont="1" applyBorder="1" applyAlignment="1">
      <alignment horizontal="center" vertical="top"/>
    </xf>
    <xf numFmtId="0" fontId="31" fillId="0" borderId="12" xfId="0" applyFont="1" applyBorder="1" applyAlignment="1">
      <alignment horizontal="center" vertical="top"/>
    </xf>
    <xf numFmtId="0" fontId="31" fillId="0" borderId="0" xfId="0" applyFont="1" applyAlignment="1">
      <alignment horizontal="left" wrapText="1"/>
    </xf>
    <xf numFmtId="0" fontId="31" fillId="0" borderId="12" xfId="0" applyFont="1" applyBorder="1" applyAlignment="1">
      <alignment horizontal="left" vertical="top"/>
    </xf>
    <xf numFmtId="0" fontId="31" fillId="0" borderId="14" xfId="0" applyFont="1" applyBorder="1" applyAlignment="1">
      <alignment horizontal="left" vertical="top"/>
    </xf>
    <xf numFmtId="0" fontId="31" fillId="0" borderId="10" xfId="0" applyFont="1" applyBorder="1" applyAlignment="1">
      <alignment horizontal="left" vertical="top"/>
    </xf>
    <xf numFmtId="0" fontId="31" fillId="0" borderId="11" xfId="0" applyFont="1" applyBorder="1" applyAlignment="1">
      <alignment horizontal="left" vertical="top"/>
    </xf>
    <xf numFmtId="0" fontId="31" fillId="0" borderId="11" xfId="0" applyFont="1" applyBorder="1" applyAlignment="1">
      <alignment horizontal="center" vertical="top"/>
    </xf>
    <xf numFmtId="164" fontId="68" fillId="0" borderId="15" xfId="0" applyNumberFormat="1" applyFont="1" applyBorder="1" applyAlignment="1">
      <alignment horizontal="center"/>
    </xf>
    <xf numFmtId="164" fontId="68" fillId="0" borderId="10" xfId="0" applyNumberFormat="1" applyFont="1" applyBorder="1" applyAlignment="1">
      <alignment horizontal="center"/>
    </xf>
    <xf numFmtId="164" fontId="68" fillId="0" borderId="12" xfId="0" applyNumberFormat="1" applyFont="1" applyBorder="1" applyAlignment="1">
      <alignment horizontal="center"/>
    </xf>
    <xf numFmtId="164" fontId="31" fillId="0" borderId="0" xfId="0" applyNumberFormat="1" applyFont="1" applyAlignment="1">
      <alignment horizontal="center"/>
    </xf>
    <xf numFmtId="0" fontId="31" fillId="0" borderId="10" xfId="0" applyFont="1" applyBorder="1" applyAlignment="1">
      <alignment horizontal="center" vertical="center" wrapText="1"/>
    </xf>
    <xf numFmtId="0" fontId="29" fillId="0" borderId="11" xfId="0" applyFont="1" applyBorder="1" applyAlignment="1">
      <alignment horizontal="center" vertical="center" wrapText="1"/>
    </xf>
    <xf numFmtId="2" fontId="31" fillId="0" borderId="0" xfId="0" applyNumberFormat="1" applyFont="1" applyAlignment="1">
      <alignment vertical="center" wrapText="1"/>
    </xf>
    <xf numFmtId="2" fontId="31" fillId="0" borderId="11" xfId="0" applyNumberFormat="1" applyFont="1" applyBorder="1" applyAlignment="1">
      <alignment vertical="center" wrapText="1"/>
    </xf>
    <xf numFmtId="164" fontId="31" fillId="0" borderId="16" xfId="0" applyNumberFormat="1" applyFont="1" applyBorder="1" applyAlignment="1">
      <alignment horizontal="center"/>
    </xf>
    <xf numFmtId="164" fontId="31" fillId="0" borderId="13" xfId="0" applyNumberFormat="1" applyFont="1" applyBorder="1" applyAlignment="1">
      <alignment horizontal="center"/>
    </xf>
    <xf numFmtId="0" fontId="31" fillId="0" borderId="11" xfId="0" applyFont="1" applyBorder="1" applyAlignment="1">
      <alignment vertical="center" wrapText="1"/>
    </xf>
    <xf numFmtId="0" fontId="31" fillId="0" borderId="12" xfId="0" applyFont="1" applyBorder="1" applyAlignment="1">
      <alignment horizontal="left" vertical="top" wrapText="1"/>
    </xf>
    <xf numFmtId="0" fontId="31" fillId="0" borderId="13" xfId="0" applyFont="1" applyBorder="1" applyAlignment="1">
      <alignment horizontal="left" vertical="top" wrapText="1"/>
    </xf>
    <xf numFmtId="0" fontId="31" fillId="0" borderId="14" xfId="0" applyFont="1" applyBorder="1" applyAlignment="1">
      <alignment horizontal="left" vertical="top" wrapText="1"/>
    </xf>
    <xf numFmtId="0" fontId="31" fillId="0" borderId="12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164" fontId="31" fillId="18" borderId="10" xfId="0" applyNumberFormat="1" applyFont="1" applyFill="1" applyBorder="1" applyAlignment="1">
      <alignment horizontal="center"/>
    </xf>
    <xf numFmtId="2" fontId="31" fillId="18" borderId="10" xfId="0" applyNumberFormat="1" applyFont="1" applyFill="1" applyBorder="1" applyAlignment="1">
      <alignment vertical="center" wrapText="1"/>
    </xf>
    <xf numFmtId="2" fontId="31" fillId="18" borderId="11" xfId="0" applyNumberFormat="1" applyFont="1" applyFill="1" applyBorder="1" applyAlignment="1">
      <alignment vertical="center" wrapText="1"/>
    </xf>
    <xf numFmtId="164" fontId="31" fillId="18" borderId="15" xfId="0" applyNumberFormat="1" applyFont="1" applyFill="1" applyBorder="1" applyAlignment="1">
      <alignment horizontal="center"/>
    </xf>
    <xf numFmtId="164" fontId="31" fillId="18" borderId="12" xfId="0" applyNumberFormat="1" applyFont="1" applyFill="1" applyBorder="1" applyAlignment="1">
      <alignment horizontal="center"/>
    </xf>
    <xf numFmtId="0" fontId="31" fillId="19" borderId="10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left" vertical="top" wrapText="1"/>
    </xf>
    <xf numFmtId="0" fontId="31" fillId="18" borderId="0" xfId="0" applyFont="1" applyFill="1" applyAlignment="1">
      <alignment horizontal="left" vertical="top" wrapText="1"/>
    </xf>
    <xf numFmtId="0" fontId="31" fillId="18" borderId="15" xfId="0" applyFont="1" applyFill="1" applyBorder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center" wrapText="1"/>
    </xf>
    <xf numFmtId="0" fontId="31" fillId="18" borderId="12" xfId="0" applyFont="1" applyFill="1" applyBorder="1" applyAlignment="1">
      <alignment horizontal="center" vertical="center" wrapText="1"/>
    </xf>
    <xf numFmtId="0" fontId="29" fillId="18" borderId="16" xfId="0" applyFont="1" applyFill="1" applyBorder="1" applyAlignment="1">
      <alignment horizontal="center" vertical="center" wrapText="1"/>
    </xf>
    <xf numFmtId="0" fontId="29" fillId="18" borderId="0" xfId="0" applyFont="1" applyFill="1" applyAlignment="1">
      <alignment horizontal="center" vertical="center" wrapText="1"/>
    </xf>
    <xf numFmtId="0" fontId="29" fillId="18" borderId="13" xfId="0" applyFont="1" applyFill="1" applyBorder="1" applyAlignment="1">
      <alignment horizontal="center" vertical="center" wrapText="1"/>
    </xf>
    <xf numFmtId="0" fontId="29" fillId="19" borderId="0" xfId="0" applyFont="1" applyFill="1" applyAlignment="1">
      <alignment horizontal="center" vertical="center" wrapText="1"/>
    </xf>
    <xf numFmtId="0" fontId="31" fillId="18" borderId="10" xfId="0" applyFont="1" applyFill="1" applyBorder="1" applyAlignment="1">
      <alignment horizontal="center" vertical="top" wrapText="1"/>
    </xf>
    <xf numFmtId="0" fontId="31" fillId="18" borderId="15" xfId="0" applyFont="1" applyFill="1" applyBorder="1" applyAlignment="1">
      <alignment horizontal="center" vertical="top" wrapText="1"/>
    </xf>
    <xf numFmtId="0" fontId="31" fillId="18" borderId="12" xfId="0" applyFont="1" applyFill="1" applyBorder="1" applyAlignment="1">
      <alignment horizontal="center" vertical="top" wrapText="1"/>
    </xf>
    <xf numFmtId="0" fontId="29" fillId="18" borderId="0" xfId="0" applyFont="1" applyFill="1" applyAlignment="1">
      <alignment horizontal="center" vertical="top" wrapText="1"/>
    </xf>
    <xf numFmtId="2" fontId="31" fillId="18" borderId="10" xfId="0" applyNumberFormat="1" applyFont="1" applyFill="1" applyBorder="1" applyAlignment="1">
      <alignment horizontal="left" vertical="center" wrapText="1"/>
    </xf>
    <xf numFmtId="2" fontId="31" fillId="18" borderId="11" xfId="0" applyNumberFormat="1" applyFont="1" applyFill="1" applyBorder="1" applyAlignment="1">
      <alignment horizontal="left" vertical="center" wrapText="1"/>
    </xf>
    <xf numFmtId="0" fontId="29" fillId="18" borderId="16" xfId="0" applyFont="1" applyFill="1" applyBorder="1" applyAlignment="1">
      <alignment horizontal="center" vertical="top" wrapText="1"/>
    </xf>
    <xf numFmtId="0" fontId="29" fillId="18" borderId="13" xfId="0" applyFont="1" applyFill="1" applyBorder="1" applyAlignment="1">
      <alignment horizontal="center" vertical="top" wrapText="1"/>
    </xf>
    <xf numFmtId="0" fontId="85" fillId="18" borderId="10" xfId="0" applyFont="1" applyFill="1" applyBorder="1" applyAlignment="1">
      <alignment horizontal="left" vertical="top" wrapText="1"/>
    </xf>
    <xf numFmtId="0" fontId="85" fillId="18" borderId="0" xfId="0" applyFont="1" applyFill="1" applyAlignment="1">
      <alignment horizontal="left" vertical="top" wrapText="1"/>
    </xf>
    <xf numFmtId="164" fontId="31" fillId="18" borderId="15" xfId="0" applyNumberFormat="1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center" vertical="center"/>
    </xf>
    <xf numFmtId="0" fontId="31" fillId="18" borderId="12" xfId="0" applyFont="1" applyFill="1" applyBorder="1" applyAlignment="1">
      <alignment horizontal="center" vertical="center"/>
    </xf>
    <xf numFmtId="164" fontId="31" fillId="18" borderId="10" xfId="0" applyNumberFormat="1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 wrapText="1"/>
    </xf>
    <xf numFmtId="0" fontId="31" fillId="18" borderId="16" xfId="0" applyFont="1" applyFill="1" applyBorder="1" applyAlignment="1">
      <alignment horizontal="center" vertical="center"/>
    </xf>
    <xf numFmtId="0" fontId="31" fillId="18" borderId="0" xfId="0" applyFont="1" applyFill="1" applyAlignment="1">
      <alignment horizontal="center" vertical="center"/>
    </xf>
    <xf numFmtId="0" fontId="31" fillId="18" borderId="13" xfId="0" applyFont="1" applyFill="1" applyBorder="1" applyAlignment="1">
      <alignment horizontal="center" vertical="center"/>
    </xf>
    <xf numFmtId="0" fontId="31" fillId="18" borderId="10" xfId="0" applyFont="1" applyFill="1" applyBorder="1" applyAlignment="1">
      <alignment horizontal="left" vertical="top"/>
    </xf>
    <xf numFmtId="0" fontId="31" fillId="18" borderId="0" xfId="0" applyFont="1" applyFill="1" applyAlignment="1">
      <alignment horizontal="left" vertical="top"/>
    </xf>
    <xf numFmtId="0" fontId="31" fillId="18" borderId="10" xfId="0" applyFont="1" applyFill="1" applyBorder="1" applyAlignment="1">
      <alignment horizontal="left" vertical="center" wrapText="1"/>
    </xf>
    <xf numFmtId="0" fontId="31" fillId="18" borderId="11" xfId="0" applyFont="1" applyFill="1" applyBorder="1" applyAlignment="1">
      <alignment horizontal="left" vertical="center" wrapText="1"/>
    </xf>
    <xf numFmtId="164" fontId="68" fillId="18" borderId="15" xfId="0" applyNumberFormat="1" applyFont="1" applyFill="1" applyBorder="1" applyAlignment="1">
      <alignment horizontal="center"/>
    </xf>
    <xf numFmtId="164" fontId="68" fillId="18" borderId="10" xfId="0" applyNumberFormat="1" applyFont="1" applyFill="1" applyBorder="1" applyAlignment="1">
      <alignment horizontal="center"/>
    </xf>
    <xf numFmtId="164" fontId="68" fillId="18" borderId="12" xfId="0" applyNumberFormat="1" applyFont="1" applyFill="1" applyBorder="1" applyAlignment="1">
      <alignment horizontal="center"/>
    </xf>
    <xf numFmtId="164" fontId="32" fillId="18" borderId="15" xfId="0" applyNumberFormat="1" applyFont="1" applyFill="1" applyBorder="1" applyAlignment="1">
      <alignment horizontal="center"/>
    </xf>
    <xf numFmtId="164" fontId="32" fillId="18" borderId="10" xfId="0" applyNumberFormat="1" applyFont="1" applyFill="1" applyBorder="1" applyAlignment="1">
      <alignment horizontal="center"/>
    </xf>
    <xf numFmtId="164" fontId="32" fillId="18" borderId="12" xfId="0" applyNumberFormat="1" applyFont="1" applyFill="1" applyBorder="1" applyAlignment="1">
      <alignment horizontal="center"/>
    </xf>
    <xf numFmtId="0" fontId="85" fillId="18" borderId="10" xfId="0" applyFont="1" applyFill="1" applyBorder="1" applyAlignment="1">
      <alignment horizontal="left" vertical="top"/>
    </xf>
    <xf numFmtId="0" fontId="85" fillId="18" borderId="0" xfId="0" applyFont="1" applyFill="1" applyAlignment="1">
      <alignment horizontal="left" vertical="top"/>
    </xf>
    <xf numFmtId="0" fontId="31" fillId="18" borderId="15" xfId="0" applyFont="1" applyFill="1" applyBorder="1" applyAlignment="1">
      <alignment horizontal="center" vertical="center"/>
    </xf>
    <xf numFmtId="0" fontId="30" fillId="0" borderId="0" xfId="0" applyFont="1" applyAlignment="1">
      <alignment wrapText="1"/>
    </xf>
    <xf numFmtId="0" fontId="31" fillId="0" borderId="0" xfId="0" applyFont="1" applyAlignment="1">
      <alignment horizontal="center" vertical="center"/>
    </xf>
    <xf numFmtId="0" fontId="31" fillId="0" borderId="10" xfId="0" applyFont="1" applyBorder="1" applyAlignment="1">
      <alignment horizontal="left" vertical="center" wrapText="1"/>
    </xf>
    <xf numFmtId="0" fontId="31" fillId="0" borderId="11" xfId="0" applyFont="1" applyBorder="1" applyAlignment="1">
      <alignment horizontal="left" vertical="center" wrapText="1"/>
    </xf>
    <xf numFmtId="0" fontId="31" fillId="0" borderId="10" xfId="0" applyFont="1" applyBorder="1" applyAlignment="1">
      <alignment horizontal="center" vertical="center"/>
    </xf>
    <xf numFmtId="0" fontId="31" fillId="0" borderId="11" xfId="0" applyFont="1" applyBorder="1" applyAlignment="1">
      <alignment horizontal="center" vertical="center"/>
    </xf>
    <xf numFmtId="164" fontId="31" fillId="0" borderId="10" xfId="0" applyNumberFormat="1" applyFont="1" applyBorder="1" applyAlignment="1">
      <alignment horizontal="right" vertical="center"/>
    </xf>
    <xf numFmtId="164" fontId="31" fillId="0" borderId="11" xfId="0" applyNumberFormat="1" applyFont="1" applyBorder="1" applyAlignment="1">
      <alignment horizontal="right" vertical="center"/>
    </xf>
    <xf numFmtId="0" fontId="31" fillId="0" borderId="15" xfId="0" applyFont="1" applyBorder="1" applyAlignment="1">
      <alignment horizontal="center" vertical="center"/>
    </xf>
    <xf numFmtId="0" fontId="31" fillId="0" borderId="12" xfId="0" applyFont="1" applyBorder="1" applyAlignment="1">
      <alignment horizontal="center" vertical="center"/>
    </xf>
    <xf numFmtId="0" fontId="31" fillId="0" borderId="0" xfId="0" applyFont="1" applyAlignment="1">
      <alignment horizontal="left" vertical="top"/>
    </xf>
    <xf numFmtId="0" fontId="31" fillId="0" borderId="18" xfId="0" applyFont="1" applyBorder="1" applyAlignment="1">
      <alignment horizontal="center"/>
    </xf>
    <xf numFmtId="0" fontId="31" fillId="0" borderId="10" xfId="0" applyFont="1" applyBorder="1" applyAlignment="1">
      <alignment horizontal="center"/>
    </xf>
    <xf numFmtId="0" fontId="31" fillId="0" borderId="12" xfId="0" applyFont="1" applyBorder="1" applyAlignment="1">
      <alignment horizontal="center"/>
    </xf>
    <xf numFmtId="0" fontId="29" fillId="0" borderId="0" xfId="0" applyFont="1" applyAlignment="1">
      <alignment horizontal="center"/>
    </xf>
    <xf numFmtId="0" fontId="29" fillId="0" borderId="13" xfId="0" applyFont="1" applyBorder="1" applyAlignment="1">
      <alignment horizontal="center"/>
    </xf>
    <xf numFmtId="0" fontId="31" fillId="0" borderId="20" xfId="0" applyFont="1" applyBorder="1" applyAlignment="1">
      <alignment horizontal="center"/>
    </xf>
    <xf numFmtId="0" fontId="31" fillId="0" borderId="19" xfId="0" applyFont="1" applyBorder="1" applyAlignment="1">
      <alignment horizontal="center"/>
    </xf>
    <xf numFmtId="164" fontId="31" fillId="0" borderId="10" xfId="0" applyNumberFormat="1" applyFont="1" applyBorder="1" applyAlignment="1">
      <alignment horizontal="left" vertical="center"/>
    </xf>
    <xf numFmtId="164" fontId="31" fillId="0" borderId="11" xfId="0" applyNumberFormat="1" applyFont="1" applyBorder="1" applyAlignment="1">
      <alignment horizontal="left" vertical="center"/>
    </xf>
    <xf numFmtId="164" fontId="31" fillId="0" borderId="10" xfId="0" applyNumberFormat="1" applyFont="1" applyBorder="1" applyAlignment="1">
      <alignment horizontal="center"/>
    </xf>
    <xf numFmtId="0" fontId="31" fillId="0" borderId="0" xfId="0" applyFont="1" applyAlignment="1">
      <alignment horizontal="left" vertical="center"/>
    </xf>
    <xf numFmtId="0" fontId="31" fillId="0" borderId="11" xfId="0" applyFont="1" applyBorder="1" applyAlignment="1">
      <alignment horizontal="left" vertical="center"/>
    </xf>
    <xf numFmtId="0" fontId="30" fillId="0" borderId="10" xfId="0" applyFont="1" applyBorder="1" applyAlignment="1">
      <alignment horizontal="left" vertical="top" wrapText="1"/>
    </xf>
    <xf numFmtId="0" fontId="30" fillId="0" borderId="0" xfId="0" applyFont="1" applyAlignment="1">
      <alignment horizontal="left" vertical="top" wrapText="1"/>
    </xf>
    <xf numFmtId="0" fontId="31" fillId="0" borderId="12" xfId="0" applyFont="1" applyBorder="1" applyAlignment="1">
      <alignment horizontal="left" vertical="center"/>
    </xf>
    <xf numFmtId="0" fontId="31" fillId="0" borderId="14" xfId="0" applyFont="1" applyBorder="1" applyAlignment="1">
      <alignment horizontal="left" vertical="center"/>
    </xf>
    <xf numFmtId="0" fontId="31" fillId="0" borderId="15" xfId="0" applyFont="1" applyBorder="1" applyAlignment="1">
      <alignment horizontal="center"/>
    </xf>
    <xf numFmtId="0" fontId="29" fillId="0" borderId="17" xfId="0" applyFont="1" applyBorder="1" applyAlignment="1">
      <alignment horizontal="center"/>
    </xf>
    <xf numFmtId="0" fontId="29" fillId="0" borderId="11" xfId="0" applyFont="1" applyBorder="1" applyAlignment="1">
      <alignment horizontal="center"/>
    </xf>
    <xf numFmtId="164" fontId="31" fillId="0" borderId="15" xfId="0" applyNumberFormat="1" applyFont="1" applyBorder="1" applyAlignment="1">
      <alignment horizontal="center"/>
    </xf>
    <xf numFmtId="0" fontId="29" fillId="0" borderId="14" xfId="0" applyFont="1" applyBorder="1" applyAlignment="1">
      <alignment horizontal="center"/>
    </xf>
    <xf numFmtId="164" fontId="31" fillId="0" borderId="12" xfId="0" applyNumberFormat="1" applyFont="1" applyBorder="1" applyAlignment="1">
      <alignment horizontal="center"/>
    </xf>
    <xf numFmtId="168" fontId="88" fillId="0" borderId="0" xfId="0" applyNumberFormat="1" applyFont="1" applyAlignment="1">
      <alignment horizontal="center"/>
    </xf>
    <xf numFmtId="168" fontId="87" fillId="0" borderId="0" xfId="0" applyNumberFormat="1" applyFont="1" applyAlignment="1">
      <alignment horizontal="center"/>
    </xf>
    <xf numFmtId="168" fontId="87" fillId="0" borderId="0" xfId="0" applyNumberFormat="1" applyFont="1" applyAlignment="1">
      <alignment horizontal="right"/>
    </xf>
    <xf numFmtId="168" fontId="31" fillId="0" borderId="0" xfId="0" applyNumberFormat="1" applyFont="1" applyAlignment="1">
      <alignment horizontal="left"/>
    </xf>
    <xf numFmtId="164" fontId="31" fillId="18" borderId="10" xfId="0" applyNumberFormat="1" applyFont="1" applyFill="1" applyBorder="1" applyAlignment="1">
      <alignment horizontal="right" vertical="center"/>
    </xf>
    <xf numFmtId="164" fontId="31" fillId="18" borderId="11" xfId="0" applyNumberFormat="1" applyFont="1" applyFill="1" applyBorder="1" applyAlignment="1">
      <alignment horizontal="right" vertical="center"/>
    </xf>
    <xf numFmtId="0" fontId="29" fillId="18" borderId="11" xfId="0" applyFont="1" applyFill="1" applyBorder="1" applyAlignment="1">
      <alignment horizontal="left" indent="1"/>
    </xf>
    <xf numFmtId="0" fontId="29" fillId="18" borderId="0" xfId="0" applyFont="1" applyFill="1" applyAlignment="1">
      <alignment horizontal="left" indent="1"/>
    </xf>
    <xf numFmtId="0" fontId="29" fillId="18" borderId="10" xfId="0" applyFont="1" applyFill="1" applyBorder="1" applyAlignment="1">
      <alignment horizontal="left" indent="1"/>
    </xf>
    <xf numFmtId="0" fontId="29" fillId="18" borderId="0" xfId="48" applyFont="1" applyFill="1" applyAlignment="1">
      <alignment horizontal="left"/>
    </xf>
    <xf numFmtId="0" fontId="31" fillId="18" borderId="18" xfId="48" applyFont="1" applyFill="1" applyBorder="1" applyAlignment="1">
      <alignment horizontal="left"/>
    </xf>
    <xf numFmtId="0" fontId="31" fillId="18" borderId="18" xfId="48" applyFont="1" applyFill="1" applyBorder="1" applyAlignment="1">
      <alignment horizontal="left" wrapText="1"/>
    </xf>
    <xf numFmtId="0" fontId="29" fillId="18" borderId="11" xfId="48" applyFont="1" applyFill="1" applyBorder="1" applyAlignment="1">
      <alignment horizontal="left"/>
    </xf>
    <xf numFmtId="0" fontId="33" fillId="0" borderId="0" xfId="0" applyFont="1" applyAlignment="1">
      <alignment horizontal="right" vertical="top" wrapText="1"/>
    </xf>
    <xf numFmtId="0" fontId="33" fillId="0" borderId="0" xfId="0" applyFont="1" applyAlignment="1">
      <alignment horizontal="center" vertical="center" wrapText="1"/>
    </xf>
    <xf numFmtId="0" fontId="33" fillId="0" borderId="0" xfId="0" applyFont="1" applyAlignment="1">
      <alignment horizontal="right" vertical="center" wrapText="1"/>
    </xf>
    <xf numFmtId="22" fontId="29" fillId="0" borderId="0" xfId="0" applyNumberFormat="1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33" fillId="0" borderId="0" xfId="0" applyFont="1" applyAlignment="1">
      <alignment horizontal="left"/>
    </xf>
  </cellXfs>
  <cellStyles count="54">
    <cellStyle name="20 % – Zvýraznění 1" xfId="1" builtinId="30" customBuiltin="1"/>
    <cellStyle name="20 % – Zvýraznění 2" xfId="2" builtinId="34" customBuiltin="1"/>
    <cellStyle name="20 % – Zvýraznění 3" xfId="3" builtinId="38" customBuiltin="1"/>
    <cellStyle name="20 % – Zvýraznění 4" xfId="4" builtinId="42" customBuiltin="1"/>
    <cellStyle name="20 % – Zvýraznění 5" xfId="5" builtinId="46" customBuiltin="1"/>
    <cellStyle name="20 % – Zvýraznění 6" xfId="6" builtinId="50" customBuiltin="1"/>
    <cellStyle name="40 % – Zvýraznění 1" xfId="7" builtinId="31" customBuiltin="1"/>
    <cellStyle name="40 % – Zvýraznění 2" xfId="8" builtinId="35" customBuiltin="1"/>
    <cellStyle name="40 % – Zvýraznění 3" xfId="9" builtinId="39" customBuiltin="1"/>
    <cellStyle name="40 % – Zvýraznění 4" xfId="10" builtinId="43" customBuiltin="1"/>
    <cellStyle name="40 % – Zvýraznění 5" xfId="11" builtinId="47" customBuiltin="1"/>
    <cellStyle name="40 % – Zvýraznění 6" xfId="12" builtinId="51" customBuiltin="1"/>
    <cellStyle name="60 % – Zvýraznění 1" xfId="13" builtinId="32" customBuiltin="1"/>
    <cellStyle name="60 % – Zvýraznění 2" xfId="14" builtinId="36" customBuiltin="1"/>
    <cellStyle name="60 % – Zvýraznění 3" xfId="15" builtinId="40" customBuiltin="1"/>
    <cellStyle name="60 % – Zvýraznění 4" xfId="16" builtinId="44" customBuiltin="1"/>
    <cellStyle name="60 % – Zvýraznění 5" xfId="17" builtinId="48" customBuiltin="1"/>
    <cellStyle name="60 % – Zvýraznění 6" xfId="18" builtinId="52" customBuiltin="1"/>
    <cellStyle name="Kontrolní buňka" xfId="20" builtinId="23" customBuiltin="1"/>
    <cellStyle name="Nadpis 1" xfId="21" builtinId="16" customBuiltin="1"/>
    <cellStyle name="Nadpis 2" xfId="22" builtinId="17" customBuiltin="1"/>
    <cellStyle name="Nadpis 3" xfId="23" builtinId="18" customBuiltin="1"/>
    <cellStyle name="Nadpis 4" xfId="24" builtinId="19" customBuiltin="1"/>
    <cellStyle name="Název" xfId="25" builtinId="15" customBuiltin="1"/>
    <cellStyle name="Neutrální" xfId="26" builtinId="28" customBuiltin="1"/>
    <cellStyle name="Normální" xfId="0" builtinId="0"/>
    <cellStyle name="Normální 12" xfId="44" xr:uid="{00000000-0005-0000-0000-00001B000000}"/>
    <cellStyle name="Normální 12 3" xfId="53" xr:uid="{362F98E2-39A1-4D9A-A62B-0662234CEE72}"/>
    <cellStyle name="Normální 19" xfId="45" xr:uid="{874C1E34-6034-40E1-8C0F-8EE75CACFCA0}"/>
    <cellStyle name="Normální 19 2" xfId="52" xr:uid="{7AD9A01D-B12A-4AFF-B696-1DAC2FEEE507}"/>
    <cellStyle name="Normální 2" xfId="43" xr:uid="{00000000-0005-0000-0000-00001C000000}"/>
    <cellStyle name="Normální 2 3" xfId="47" xr:uid="{75280641-D643-473B-AEF8-12FED73E5821}"/>
    <cellStyle name="Normální 2 7" xfId="46" xr:uid="{F74742B6-BD6C-4EC2-A670-CE0A94C0AD86}"/>
    <cellStyle name="Normální 3" xfId="48" xr:uid="{8942E11F-01EF-4470-8386-2BE7E30501E6}"/>
    <cellStyle name="Normální 4" xfId="50" xr:uid="{14F90B17-A8A4-4F51-824E-41411328244F}"/>
    <cellStyle name="normální_meszpr 12_2011-draft pro úpravy" xfId="42" xr:uid="{00000000-0005-0000-0000-00001D000000}"/>
    <cellStyle name="Poznámka" xfId="27" builtinId="10" customBuiltin="1"/>
    <cellStyle name="Procenta" xfId="41" builtinId="5"/>
    <cellStyle name="Procenta 2" xfId="49" xr:uid="{EDC6085C-8327-42E2-BC2A-E61A1084FB64}"/>
    <cellStyle name="Procenta 3" xfId="51" xr:uid="{94EFE485-6E5E-47A9-A346-08DC734A3AFF}"/>
    <cellStyle name="Propojená buňka" xfId="28" builtinId="24" customBuiltin="1"/>
    <cellStyle name="Správně" xfId="29" builtinId="26" customBuiltin="1"/>
    <cellStyle name="Špatně" xfId="19" builtinId="27" customBuiltin="1"/>
    <cellStyle name="Text upozornění" xfId="30" builtinId="11" customBuiltin="1"/>
    <cellStyle name="Vstup" xfId="31" builtinId="20" customBuiltin="1"/>
    <cellStyle name="Výpočet" xfId="32" builtinId="22" customBuiltin="1"/>
    <cellStyle name="Výstup" xfId="33" builtinId="21" customBuiltin="1"/>
    <cellStyle name="Vysvětlující text" xfId="34" builtinId="53" customBuiltin="1"/>
    <cellStyle name="Zvýraznění 1" xfId="35" builtinId="29" customBuiltin="1"/>
    <cellStyle name="Zvýraznění 2" xfId="36" builtinId="33" customBuiltin="1"/>
    <cellStyle name="Zvýraznění 3" xfId="37" builtinId="37" customBuiltin="1"/>
    <cellStyle name="Zvýraznění 4" xfId="38" builtinId="41" customBuiltin="1"/>
    <cellStyle name="Zvýraznění 5" xfId="39" builtinId="45" customBuiltin="1"/>
    <cellStyle name="Zvýraznění 6" xfId="40" builtinId="49" customBuiltin="1"/>
  </cellStyles>
  <dxfs count="34"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</dxfs>
  <tableStyles count="0" defaultTableStyle="TableStyleMedium2" defaultPivotStyle="PivotStyleLight16"/>
  <colors>
    <mruColors>
      <color rgb="FFD0D0D0"/>
      <color rgb="FFF0948F"/>
      <color rgb="FF646363"/>
      <color rgb="FF9D9D9C"/>
      <color rgb="FFF7C9C7"/>
      <color rgb="FF233060"/>
      <color rgb="FFB9CD96"/>
      <color rgb="FFEBEB03"/>
      <color rgb="FF663300"/>
      <color rgb="FFC0504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45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>
                <a:solidFill>
                  <a:srgbClr val="233060"/>
                </a:solidFill>
                <a:latin typeface="+mn-lt"/>
              </a:rPr>
              <a:t>Výroba elektřiny brutto 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(</a:t>
            </a:r>
            <a:r>
              <a:rPr lang="en-US" sz="1000">
                <a:solidFill>
                  <a:srgbClr val="233060"/>
                </a:solidFill>
                <a:latin typeface="+mn-lt"/>
              </a:rPr>
              <a:t>GWh</a:t>
            </a:r>
            <a:r>
              <a:rPr lang="cs-CZ" sz="1000">
                <a:solidFill>
                  <a:srgbClr val="233060"/>
                </a:solidFill>
                <a:latin typeface="+mn-lt"/>
              </a:rPr>
              <a:t>)</a:t>
            </a:r>
            <a:endParaRPr lang="en-US" sz="1000">
              <a:solidFill>
                <a:srgbClr val="233060"/>
              </a:solidFill>
              <a:latin typeface="+mn-lt"/>
            </a:endParaRPr>
          </a:p>
        </c:rich>
      </c:tx>
      <c:layout>
        <c:manualLayout>
          <c:xMode val="edge"/>
          <c:yMode val="edge"/>
          <c:x val="3.5811965811964456E-4"/>
          <c:y val="2.898550724637681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5479569892473123E-2"/>
          <c:y val="0.14319156913896403"/>
          <c:w val="0.8976924731182796"/>
          <c:h val="0.581439979577020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'3.1'!$A$8</c:f>
              <c:strCache>
                <c:ptCount val="1"/>
                <c:pt idx="0">
                  <c:v>Jaderné (JE)</c:v>
                </c:pt>
              </c:strCache>
            </c:strRef>
          </c:tx>
          <c:invertIfNegative val="0"/>
          <c:val>
            <c:numRef>
              <c:f>'3.1'!$B$8:$M$8</c:f>
              <c:numCache>
                <c:formatCode>#\ ##0.0</c:formatCode>
                <c:ptCount val="12"/>
                <c:pt idx="0">
                  <c:v>2701.6986499999998</c:v>
                </c:pt>
                <c:pt idx="1">
                  <c:v>2500.2061899999999</c:v>
                </c:pt>
                <c:pt idx="2">
                  <c:v>2754.1832400000003</c:v>
                </c:pt>
                <c:pt idx="3">
                  <c:v>2518.8992899999998</c:v>
                </c:pt>
                <c:pt idx="4">
                  <c:v>2742.4028899999998</c:v>
                </c:pt>
                <c:pt idx="5">
                  <c:v>2246.7362599999997</c:v>
                </c:pt>
                <c:pt idx="6">
                  <c:v>2283.1923199999997</c:v>
                </c:pt>
                <c:pt idx="7">
                  <c:v>3030.6519399999997</c:v>
                </c:pt>
                <c:pt idx="8">
                  <c:v>2645.54018</c:v>
                </c:pt>
                <c:pt idx="9">
                  <c:v>2767.6315499999996</c:v>
                </c:pt>
                <c:pt idx="10">
                  <c:v>2998.0423799999999</c:v>
                </c:pt>
                <c:pt idx="11">
                  <c:v>2877.3952000000004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AE-488F-980B-F7A2700A39BA}"/>
            </c:ext>
          </c:extLst>
        </c:ser>
        <c:ser>
          <c:idx val="1"/>
          <c:order val="1"/>
          <c:tx>
            <c:strRef>
              <c:f>'3.1'!$A$9</c:f>
              <c:strCache>
                <c:ptCount val="1"/>
                <c:pt idx="0">
                  <c:v>Parní (PE)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'3.1'!$B$9:$M$9</c:f>
              <c:numCache>
                <c:formatCode>#\ ##0.0</c:formatCode>
                <c:ptCount val="12"/>
                <c:pt idx="0">
                  <c:v>3814.7268249999997</c:v>
                </c:pt>
                <c:pt idx="1">
                  <c:v>3585.2841569999991</c:v>
                </c:pt>
                <c:pt idx="2">
                  <c:v>3237.6678280000001</c:v>
                </c:pt>
                <c:pt idx="3">
                  <c:v>2363.504664000001</c:v>
                </c:pt>
                <c:pt idx="4">
                  <c:v>1756.6662719999995</c:v>
                </c:pt>
                <c:pt idx="5">
                  <c:v>1214.7053879999996</c:v>
                </c:pt>
                <c:pt idx="6">
                  <c:v>2065.6313749999999</c:v>
                </c:pt>
                <c:pt idx="7">
                  <c:v>1813.5360089999999</c:v>
                </c:pt>
                <c:pt idx="8">
                  <c:v>1899.0248540000005</c:v>
                </c:pt>
                <c:pt idx="9">
                  <c:v>2636.1354120000005</c:v>
                </c:pt>
                <c:pt idx="10">
                  <c:v>3207.0834239999999</c:v>
                </c:pt>
                <c:pt idx="11">
                  <c:v>3061.8527569999992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AE-488F-980B-F7A2700A39BA}"/>
            </c:ext>
          </c:extLst>
        </c:ser>
        <c:ser>
          <c:idx val="2"/>
          <c:order val="2"/>
          <c:tx>
            <c:strRef>
              <c:f>'3.1'!$A$10</c:f>
              <c:strCache>
                <c:ptCount val="1"/>
                <c:pt idx="0">
                  <c:v>Paroplynové (PPE)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'3.1'!$B$10:$M$10</c:f>
              <c:numCache>
                <c:formatCode>#\ ##0.0</c:formatCode>
                <c:ptCount val="12"/>
                <c:pt idx="0">
                  <c:v>278.28093000000001</c:v>
                </c:pt>
                <c:pt idx="1">
                  <c:v>267.50252999999998</c:v>
                </c:pt>
                <c:pt idx="2">
                  <c:v>235.08686800000001</c:v>
                </c:pt>
                <c:pt idx="3">
                  <c:v>229.65503000000001</c:v>
                </c:pt>
                <c:pt idx="4">
                  <c:v>185.55563499999997</c:v>
                </c:pt>
                <c:pt idx="5">
                  <c:v>129.48113800000002</c:v>
                </c:pt>
                <c:pt idx="6">
                  <c:v>195.80183</c:v>
                </c:pt>
                <c:pt idx="7">
                  <c:v>61.138690000000004</c:v>
                </c:pt>
                <c:pt idx="8">
                  <c:v>29.520309999999998</c:v>
                </c:pt>
                <c:pt idx="9">
                  <c:v>55.992309999999996</c:v>
                </c:pt>
                <c:pt idx="10">
                  <c:v>72.007550000000009</c:v>
                </c:pt>
                <c:pt idx="11">
                  <c:v>269.80058000000002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AE-488F-980B-F7A2700A39BA}"/>
            </c:ext>
          </c:extLst>
        </c:ser>
        <c:ser>
          <c:idx val="3"/>
          <c:order val="3"/>
          <c:tx>
            <c:strRef>
              <c:f>'3.1'!$A$11</c:f>
              <c:strCache>
                <c:ptCount val="1"/>
                <c:pt idx="0">
                  <c:v>Plynové a spalovací (PSE)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'3.1'!$B$11:$M$11</c:f>
              <c:numCache>
                <c:formatCode>#\ ##0.0</c:formatCode>
                <c:ptCount val="12"/>
                <c:pt idx="0">
                  <c:v>387.3288109999998</c:v>
                </c:pt>
                <c:pt idx="1">
                  <c:v>353.87604799999923</c:v>
                </c:pt>
                <c:pt idx="2">
                  <c:v>361.50742799999955</c:v>
                </c:pt>
                <c:pt idx="3">
                  <c:v>311.2902812499994</c:v>
                </c:pt>
                <c:pt idx="4">
                  <c:v>301.43853799999999</c:v>
                </c:pt>
                <c:pt idx="5">
                  <c:v>273.41478899999981</c:v>
                </c:pt>
                <c:pt idx="6">
                  <c:v>283.51437899999985</c:v>
                </c:pt>
                <c:pt idx="7">
                  <c:v>283.59770100000077</c:v>
                </c:pt>
                <c:pt idx="8">
                  <c:v>284.03927199999976</c:v>
                </c:pt>
                <c:pt idx="9">
                  <c:v>340.15043700000041</c:v>
                </c:pt>
                <c:pt idx="10">
                  <c:v>362.84079600000081</c:v>
                </c:pt>
                <c:pt idx="11">
                  <c:v>393.55512999999939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DAE-488F-980B-F7A2700A39BA}"/>
            </c:ext>
          </c:extLst>
        </c:ser>
        <c:ser>
          <c:idx val="4"/>
          <c:order val="4"/>
          <c:tx>
            <c:strRef>
              <c:f>'3.1'!$A$12</c:f>
              <c:strCache>
                <c:ptCount val="1"/>
                <c:pt idx="0">
                  <c:v>Vodní (VE)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'3.1'!$B$12:$M$12</c:f>
              <c:numCache>
                <c:formatCode>#\ ##0.0</c:formatCode>
                <c:ptCount val="12"/>
                <c:pt idx="0">
                  <c:v>203.14298186007457</c:v>
                </c:pt>
                <c:pt idx="1">
                  <c:v>157.64845148374013</c:v>
                </c:pt>
                <c:pt idx="2">
                  <c:v>158.72621716029008</c:v>
                </c:pt>
                <c:pt idx="3">
                  <c:v>145.04802792961013</c:v>
                </c:pt>
                <c:pt idx="4">
                  <c:v>111.15045918702461</c:v>
                </c:pt>
                <c:pt idx="5">
                  <c:v>109.11101963602636</c:v>
                </c:pt>
                <c:pt idx="6">
                  <c:v>96.705475952181288</c:v>
                </c:pt>
                <c:pt idx="7">
                  <c:v>94.630116325762884</c:v>
                </c:pt>
                <c:pt idx="8">
                  <c:v>103.97172483005588</c:v>
                </c:pt>
                <c:pt idx="9">
                  <c:v>141.63713308442664</c:v>
                </c:pt>
                <c:pt idx="10">
                  <c:v>145.35275019033907</c:v>
                </c:pt>
                <c:pt idx="11">
                  <c:v>128.48134993404662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DAE-488F-980B-F7A2700A39BA}"/>
            </c:ext>
          </c:extLst>
        </c:ser>
        <c:ser>
          <c:idx val="5"/>
          <c:order val="5"/>
          <c:tx>
            <c:strRef>
              <c:f>'3.1'!$A$13</c:f>
              <c:strCache>
                <c:ptCount val="1"/>
                <c:pt idx="0">
                  <c:v>Přečerpávací (PVE)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'3.1'!$B$13:$M$13</c:f>
              <c:numCache>
                <c:formatCode>#\ ##0.0</c:formatCode>
                <c:ptCount val="12"/>
                <c:pt idx="0">
                  <c:v>83.849710000000002</c:v>
                </c:pt>
                <c:pt idx="1">
                  <c:v>88.240169999999992</c:v>
                </c:pt>
                <c:pt idx="2">
                  <c:v>91.883579999999981</c:v>
                </c:pt>
                <c:pt idx="3">
                  <c:v>90.725649999999987</c:v>
                </c:pt>
                <c:pt idx="4">
                  <c:v>88.818160000000006</c:v>
                </c:pt>
                <c:pt idx="5">
                  <c:v>70.530550000000005</c:v>
                </c:pt>
                <c:pt idx="6">
                  <c:v>86.520250000000004</c:v>
                </c:pt>
                <c:pt idx="7">
                  <c:v>113.81516999999999</c:v>
                </c:pt>
                <c:pt idx="8">
                  <c:v>72.132630000000006</c:v>
                </c:pt>
                <c:pt idx="9">
                  <c:v>80.032389999999978</c:v>
                </c:pt>
                <c:pt idx="10">
                  <c:v>88.587180000000004</c:v>
                </c:pt>
                <c:pt idx="11">
                  <c:v>100.03023000000002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DAE-488F-980B-F7A2700A39BA}"/>
            </c:ext>
          </c:extLst>
        </c:ser>
        <c:ser>
          <c:idx val="6"/>
          <c:order val="6"/>
          <c:tx>
            <c:strRef>
              <c:f>'3.1'!$A$14</c:f>
              <c:strCache>
                <c:ptCount val="1"/>
                <c:pt idx="0">
                  <c:v>Větrné (VTE)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'3.1'!$B$14:$M$14</c:f>
              <c:numCache>
                <c:formatCode>#\ ##0.0</c:formatCode>
                <c:ptCount val="12"/>
                <c:pt idx="0">
                  <c:v>89.554539804276317</c:v>
                </c:pt>
                <c:pt idx="1">
                  <c:v>43.269874453000853</c:v>
                </c:pt>
                <c:pt idx="2">
                  <c:v>48.866623776083117</c:v>
                </c:pt>
                <c:pt idx="3">
                  <c:v>57.668287230189399</c:v>
                </c:pt>
                <c:pt idx="4">
                  <c:v>47.799050061219233</c:v>
                </c:pt>
                <c:pt idx="5">
                  <c:v>49.613454159207052</c:v>
                </c:pt>
                <c:pt idx="6">
                  <c:v>40.215288235247073</c:v>
                </c:pt>
                <c:pt idx="7">
                  <c:v>34.301570232768633</c:v>
                </c:pt>
                <c:pt idx="8">
                  <c:v>56.107065324943008</c:v>
                </c:pt>
                <c:pt idx="9">
                  <c:v>81.956024351741604</c:v>
                </c:pt>
                <c:pt idx="10">
                  <c:v>59.782123443413276</c:v>
                </c:pt>
                <c:pt idx="11">
                  <c:v>55.85626489213827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DAE-488F-980B-F7A2700A39BA}"/>
            </c:ext>
          </c:extLst>
        </c:ser>
        <c:ser>
          <c:idx val="7"/>
          <c:order val="7"/>
          <c:tx>
            <c:strRef>
              <c:f>'3.1'!$A$15</c:f>
              <c:strCache>
                <c:ptCount val="1"/>
                <c:pt idx="0">
                  <c:v>Fotovoltaické (FVE)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'3.1'!$B$15:$M$15</c:f>
              <c:numCache>
                <c:formatCode>#\ ##0.0</c:formatCode>
                <c:ptCount val="12"/>
                <c:pt idx="0">
                  <c:v>97.943903069796278</c:v>
                </c:pt>
                <c:pt idx="1">
                  <c:v>228.72732923720605</c:v>
                </c:pt>
                <c:pt idx="2">
                  <c:v>409.32926883826667</c:v>
                </c:pt>
                <c:pt idx="3">
                  <c:v>491.95518356146499</c:v>
                </c:pt>
                <c:pt idx="4">
                  <c:v>529.9753706614091</c:v>
                </c:pt>
                <c:pt idx="5">
                  <c:v>595.76215921214953</c:v>
                </c:pt>
                <c:pt idx="6">
                  <c:v>503.8418808281474</c:v>
                </c:pt>
                <c:pt idx="7">
                  <c:v>563.08228843727443</c:v>
                </c:pt>
                <c:pt idx="8">
                  <c:v>378.81427424199615</c:v>
                </c:pt>
                <c:pt idx="9">
                  <c:v>243.35420410418951</c:v>
                </c:pt>
                <c:pt idx="10">
                  <c:v>141.90904474416621</c:v>
                </c:pt>
                <c:pt idx="11">
                  <c:v>81.165166642600369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DAE-488F-980B-F7A2700A39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5167360"/>
        <c:axId val="155173248"/>
      </c:barChart>
      <c:catAx>
        <c:axId val="155167360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5173248"/>
        <c:crossesAt val="-4000"/>
        <c:auto val="1"/>
        <c:lblAlgn val="ctr"/>
        <c:lblOffset val="100"/>
        <c:noMultiLvlLbl val="0"/>
      </c:catAx>
      <c:valAx>
        <c:axId val="155173248"/>
        <c:scaling>
          <c:orientation val="minMax"/>
          <c:max val="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5167360"/>
        <c:crosses val="autoZero"/>
        <c:crossBetween val="between"/>
        <c:majorUnit val="1000"/>
      </c:valAx>
    </c:plotArea>
    <c:legend>
      <c:legendPos val="b"/>
      <c:layout>
        <c:manualLayout>
          <c:xMode val="edge"/>
          <c:yMode val="edge"/>
          <c:x val="0"/>
          <c:y val="0.80129118773946362"/>
          <c:w val="0.6357228632478632"/>
          <c:h val="0.1987088122605363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kategorií VE na </a:t>
            </a:r>
            <a:r>
              <a:rPr lang="en-US" sz="1000">
                <a:solidFill>
                  <a:srgbClr val="233060"/>
                </a:solidFill>
              </a:rPr>
              <a:t>instalovan</a:t>
            </a:r>
            <a:r>
              <a:rPr lang="cs-CZ" sz="1000">
                <a:solidFill>
                  <a:srgbClr val="233060"/>
                </a:solidFill>
              </a:rPr>
              <a:t>ém</a:t>
            </a:r>
            <a:r>
              <a:rPr lang="en-US" sz="1000">
                <a:solidFill>
                  <a:srgbClr val="233060"/>
                </a:solidFill>
              </a:rPr>
              <a:t> výkon</a:t>
            </a:r>
            <a:r>
              <a:rPr lang="cs-CZ" sz="1000">
                <a:solidFill>
                  <a:srgbClr val="233060"/>
                </a:solidFill>
              </a:rPr>
              <a:t>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2.9033516355535856E-3"/>
          <c:y val="4.584528599757416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7027056604452032"/>
          <c:y val="0.27682541914670866"/>
          <c:w val="0.46442259362876492"/>
          <c:h val="0.70803959645603021"/>
        </c:manualLayout>
      </c:layout>
      <c:doughnutChart>
        <c:varyColors val="1"/>
        <c:ser>
          <c:idx val="0"/>
          <c:order val="0"/>
          <c:tx>
            <c:strRef>
              <c:f>'4.3'!$B$3:$D$3</c:f>
              <c:strCache>
                <c:ptCount val="1"/>
                <c:pt idx="0">
                  <c:v>Celkový instalovaný výkon</c:v>
                </c:pt>
              </c:strCache>
            </c:strRef>
          </c:tx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6B4-42D5-8DCF-45A95E9066D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26B4-42D5-8DCF-45A95E9066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'4.3'!$A$8:$A$10</c:f>
              <c:strCache>
                <c:ptCount val="3"/>
                <c:pt idx="0">
                  <c:v>&lt; 1 MW</c:v>
                </c:pt>
                <c:pt idx="1">
                  <c:v>≥ 1 a &lt; 10 MW</c:v>
                </c:pt>
                <c:pt idx="2">
                  <c:v>≥ 10 MW</c:v>
                </c:pt>
              </c:strCache>
            </c:strRef>
          </c:cat>
          <c:val>
            <c:numRef>
              <c:f>'4.3'!$D$8:$D$10</c:f>
              <c:numCache>
                <c:formatCode>#\ ##0.0</c:formatCode>
                <c:ptCount val="3"/>
                <c:pt idx="0">
                  <c:v>160.01678000000055</c:v>
                </c:pt>
                <c:pt idx="1">
                  <c:v>184.41696000000002</c:v>
                </c:pt>
                <c:pt idx="2">
                  <c:v>771.78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0AA-4EFF-B8D1-56586C4E0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819-4614-8B79-6BA0EE26DE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819-4614-8B79-6BA0EE26DE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819-4614-8B79-6BA0EE26DE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819-4614-8B79-6BA0EE26DE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819-4614-8B79-6BA0EE26DE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819-4614-8B79-6BA0EE26DE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819-4614-8B79-6BA0EE26DE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819-4614-8B79-6BA0EE26D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883712"/>
        <c:axId val="166885248"/>
      </c:barChart>
      <c:catAx>
        <c:axId val="166883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885248"/>
        <c:crosses val="autoZero"/>
        <c:auto val="1"/>
        <c:lblAlgn val="ctr"/>
        <c:lblOffset val="100"/>
        <c:noMultiLvlLbl val="0"/>
      </c:catAx>
      <c:valAx>
        <c:axId val="166885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8837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EDAC-433A-82AC-9DD00260E37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EDAC-433A-82AC-9DD00260E37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EDAC-433A-82AC-9DD00260E37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EDAC-433A-82AC-9DD00260E37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EDAC-433A-82AC-9DD00260E37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EDAC-433A-82AC-9DD00260E37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0C0-4881-B9A7-CB4C764BE7A6}"/>
              </c:ext>
            </c:extLst>
          </c:dPt>
          <c:cat>
            <c:strRef>
              <c:f>'7.10'!$J$19:$J$26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'7.10'!$K$19:$K$26</c:f>
              <c:numCache>
                <c:formatCode>General</c:formatCode>
                <c:ptCount val="8"/>
                <c:pt idx="0">
                  <c:v>0</c:v>
                </c:pt>
                <c:pt idx="1">
                  <c:v>960637.61899999995</c:v>
                </c:pt>
                <c:pt idx="2">
                  <c:v>0</c:v>
                </c:pt>
                <c:pt idx="3">
                  <c:v>89780.624000000011</c:v>
                </c:pt>
                <c:pt idx="4">
                  <c:v>11520.889218630136</c:v>
                </c:pt>
                <c:pt idx="5">
                  <c:v>0</c:v>
                </c:pt>
                <c:pt idx="6">
                  <c:v>4433.0538176734044</c:v>
                </c:pt>
                <c:pt idx="7">
                  <c:v>23693.921892750004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0C0-4881-B9A7-CB4C764BE7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'7.10'!$I$19:$I$22</c:f>
              <c:numCache>
                <c:formatCode>0.0%</c:formatCode>
                <c:ptCount val="4"/>
                <c:pt idx="0">
                  <c:v>3.2987497628093186E-2</c:v>
                </c:pt>
                <c:pt idx="1">
                  <c:v>4.3299007830357616E-2</c:v>
                </c:pt>
                <c:pt idx="2">
                  <c:v>4.8190916629167475E-2</c:v>
                </c:pt>
                <c:pt idx="3">
                  <c:v>4.8210744519293941E-2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78-4FAC-AFA8-5427FD645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16320"/>
        <c:axId val="167017856"/>
      </c:barChart>
      <c:catAx>
        <c:axId val="1670163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017856"/>
        <c:crosses val="autoZero"/>
        <c:auto val="1"/>
        <c:lblAlgn val="ctr"/>
        <c:lblOffset val="100"/>
        <c:noMultiLvlLbl val="0"/>
      </c:catAx>
      <c:valAx>
        <c:axId val="1670178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163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'7.10'!$I$31:$I$38</c:f>
              <c:numCache>
                <c:formatCode>0.0%</c:formatCode>
                <c:ptCount val="8"/>
                <c:pt idx="0">
                  <c:v>0</c:v>
                </c:pt>
                <c:pt idx="1">
                  <c:v>0.14028126300522065</c:v>
                </c:pt>
                <c:pt idx="2">
                  <c:v>0</c:v>
                </c:pt>
                <c:pt idx="3">
                  <c:v>5.6776942879060995E-2</c:v>
                </c:pt>
                <c:pt idx="4">
                  <c:v>2.6953887881724165E-2</c:v>
                </c:pt>
                <c:pt idx="5">
                  <c:v>0</c:v>
                </c:pt>
                <c:pt idx="6">
                  <c:v>6.2247655240244441E-2</c:v>
                </c:pt>
                <c:pt idx="7">
                  <c:v>5.1090436549192826E-2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FE-4BB6-93D2-FDCB0B6936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042432"/>
        <c:axId val="167453824"/>
      </c:barChart>
      <c:catAx>
        <c:axId val="1670424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453824"/>
        <c:crosses val="autoZero"/>
        <c:auto val="1"/>
        <c:lblAlgn val="ctr"/>
        <c:lblOffset val="100"/>
        <c:noMultiLvlLbl val="0"/>
      </c:catAx>
      <c:valAx>
        <c:axId val="167453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0424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542888812205247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'7.10'!$J$31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4-4374-AB9B-71B7F74EB3EA}"/>
            </c:ext>
          </c:extLst>
        </c:ser>
        <c:ser>
          <c:idx val="1"/>
          <c:order val="1"/>
          <c:tx>
            <c:strRef>
              <c:f>'7.10'!$J$32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'7.10'!$K$32:$M$32</c:f>
              <c:numCache>
                <c:formatCode>#\ ##0.0</c:formatCode>
                <c:ptCount val="3"/>
                <c:pt idx="0">
                  <c:v>249007.677</c:v>
                </c:pt>
                <c:pt idx="1">
                  <c:v>375963.20999999996</c:v>
                </c:pt>
                <c:pt idx="2">
                  <c:v>335666.73199999996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6A4-4374-AB9B-71B7F74EB3EA}"/>
            </c:ext>
          </c:extLst>
        </c:ser>
        <c:ser>
          <c:idx val="2"/>
          <c:order val="2"/>
          <c:tx>
            <c:strRef>
              <c:f>'7.10'!$J$33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6A4-4374-AB9B-71B7F74EB3EA}"/>
            </c:ext>
          </c:extLst>
        </c:ser>
        <c:ser>
          <c:idx val="3"/>
          <c:order val="3"/>
          <c:tx>
            <c:strRef>
              <c:f>'7.10'!$J$34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'7.10'!$K$34:$M$34</c:f>
              <c:numCache>
                <c:formatCode>#\ ##0.0</c:formatCode>
                <c:ptCount val="3"/>
                <c:pt idx="0">
                  <c:v>28597.298000000013</c:v>
                </c:pt>
                <c:pt idx="1">
                  <c:v>29909.305000000008</c:v>
                </c:pt>
                <c:pt idx="2">
                  <c:v>31274.021000000001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6A4-4374-AB9B-71B7F74EB3EA}"/>
            </c:ext>
          </c:extLst>
        </c:ser>
        <c:ser>
          <c:idx val="4"/>
          <c:order val="4"/>
          <c:tx>
            <c:strRef>
              <c:f>'7.10'!$J$35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'7.10'!$K$35:$M$35</c:f>
              <c:numCache>
                <c:formatCode>#\ ##0.0</c:formatCode>
                <c:ptCount val="3"/>
                <c:pt idx="0">
                  <c:v>2655.0179842769599</c:v>
                </c:pt>
                <c:pt idx="1">
                  <c:v>4565.2838333641148</c:v>
                </c:pt>
                <c:pt idx="2">
                  <c:v>4300.5874009890613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6A4-4374-AB9B-71B7F74EB3EA}"/>
            </c:ext>
          </c:extLst>
        </c:ser>
        <c:ser>
          <c:idx val="5"/>
          <c:order val="5"/>
          <c:tx>
            <c:strRef>
              <c:f>'7.10'!$J$36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6A4-4374-AB9B-71B7F74EB3EA}"/>
            </c:ext>
          </c:extLst>
        </c:ser>
        <c:ser>
          <c:idx val="6"/>
          <c:order val="6"/>
          <c:tx>
            <c:strRef>
              <c:f>'7.10'!$J$37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'7.10'!$K$37:$M$37</c:f>
              <c:numCache>
                <c:formatCode>#\ ##0.0</c:formatCode>
                <c:ptCount val="3"/>
                <c:pt idx="0">
                  <c:v>2338.3084970394411</c:v>
                </c:pt>
                <c:pt idx="1">
                  <c:v>892.62133982235991</c:v>
                </c:pt>
                <c:pt idx="2">
                  <c:v>1202.1239808116038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6A4-4374-AB9B-71B7F74EB3EA}"/>
            </c:ext>
          </c:extLst>
        </c:ser>
        <c:ser>
          <c:idx val="7"/>
          <c:order val="7"/>
          <c:tx>
            <c:strRef>
              <c:f>'7.10'!$J$38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'7.10'!$K$30:$M$30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'7.10'!$K$38:$M$38</c:f>
              <c:numCache>
                <c:formatCode>#\ ##0.0</c:formatCode>
                <c:ptCount val="3"/>
                <c:pt idx="0">
                  <c:v>12038.063253321397</c:v>
                </c:pt>
                <c:pt idx="1">
                  <c:v>7500.7655420661677</c:v>
                </c:pt>
                <c:pt idx="2">
                  <c:v>4155.0930973624372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6A4-4374-AB9B-71B7F74EB3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7523840"/>
        <c:axId val="167525376"/>
      </c:barChart>
      <c:catAx>
        <c:axId val="167523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25376"/>
        <c:crosses val="autoZero"/>
        <c:auto val="1"/>
        <c:lblAlgn val="ctr"/>
        <c:lblOffset val="100"/>
        <c:noMultiLvlLbl val="0"/>
      </c:catAx>
      <c:valAx>
        <c:axId val="167525376"/>
        <c:scaling>
          <c:orientation val="minMax"/>
          <c:max val="4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23840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'7.10'!$L$19:$L$26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'7.10'!$M$19:$M$26</c:f>
              <c:numCache>
                <c:formatCode>0.0%</c:formatCode>
                <c:ptCount val="8"/>
                <c:pt idx="0">
                  <c:v>0</c:v>
                </c:pt>
                <c:pt idx="1">
                  <c:v>0.10787533923423226</c:v>
                </c:pt>
                <c:pt idx="2">
                  <c:v>0</c:v>
                </c:pt>
                <c:pt idx="3">
                  <c:v>8.187581212195405E-2</c:v>
                </c:pt>
                <c:pt idx="4">
                  <c:v>2.7729691727753959E-2</c:v>
                </c:pt>
                <c:pt idx="5">
                  <c:v>0</c:v>
                </c:pt>
                <c:pt idx="6">
                  <c:v>2.2435117255511776E-2</c:v>
                </c:pt>
                <c:pt idx="7">
                  <c:v>5.0798624410157443E-2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86-4CA4-99F9-68C7D4F7A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546240"/>
        <c:axId val="167556224"/>
      </c:barChart>
      <c:catAx>
        <c:axId val="1675462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556224"/>
        <c:crosses val="autoZero"/>
        <c:auto val="1"/>
        <c:lblAlgn val="ctr"/>
        <c:lblOffset val="100"/>
        <c:noMultiLvlLbl val="0"/>
      </c:catAx>
      <c:valAx>
        <c:axId val="1675562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5462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0309-490B-80F5-381408E267D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0309-490B-80F5-381408E267D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0309-490B-80F5-381408E267D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0309-490B-80F5-381408E267D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0309-490B-80F5-381408E267D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0309-490B-80F5-381408E267D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0309-490B-80F5-381408E267D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0309-490B-80F5-381408E26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618048"/>
        <c:axId val="167619584"/>
      </c:barChart>
      <c:catAx>
        <c:axId val="167618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619584"/>
        <c:crosses val="autoZero"/>
        <c:auto val="1"/>
        <c:lblAlgn val="ctr"/>
        <c:lblOffset val="100"/>
        <c:noMultiLvlLbl val="0"/>
      </c:catAx>
      <c:valAx>
        <c:axId val="1676195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6180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AC07-4BC5-9610-A1A6DC08787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AC07-4BC5-9610-A1A6DC08787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AC07-4BC5-9610-A1A6DC08787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AC07-4BC5-9610-A1A6DC08787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AC07-4BC5-9610-A1A6DC08787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AC07-4BC5-9610-A1A6DC08787A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AC07-4BC5-9610-A1A6DC08787A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2D0-420E-8A97-AECDFA9CD927}"/>
              </c:ext>
            </c:extLst>
          </c:dPt>
          <c:cat>
            <c:strRef>
              <c:f>'7.11'!$J$19:$J$26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'7.11'!$K$19:$K$26</c:f>
              <c:numCache>
                <c:formatCode>General</c:formatCode>
                <c:ptCount val="8"/>
                <c:pt idx="0">
                  <c:v>0</c:v>
                </c:pt>
                <c:pt idx="1">
                  <c:v>186933.20300000001</c:v>
                </c:pt>
                <c:pt idx="2">
                  <c:v>0</c:v>
                </c:pt>
                <c:pt idx="3">
                  <c:v>69015.678</c:v>
                </c:pt>
                <c:pt idx="4">
                  <c:v>14904.824481225614</c:v>
                </c:pt>
                <c:pt idx="5">
                  <c:v>0</c:v>
                </c:pt>
                <c:pt idx="6">
                  <c:v>1947.3509999999999</c:v>
                </c:pt>
                <c:pt idx="7">
                  <c:v>37472.891661305199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D0-420E-8A97-AECDFA9CD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'7.11'!$I$19:$I$22</c:f>
              <c:numCache>
                <c:formatCode>0.0%</c:formatCode>
                <c:ptCount val="4"/>
                <c:pt idx="0">
                  <c:v>2.1480756640790931E-2</c:v>
                </c:pt>
                <c:pt idx="1">
                  <c:v>6.5354331779913774E-2</c:v>
                </c:pt>
                <c:pt idx="2">
                  <c:v>6.0751379567453093E-2</c:v>
                </c:pt>
                <c:pt idx="3">
                  <c:v>5.9623045257879363E-2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D72-449C-B382-56AB0D93B7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60512"/>
        <c:axId val="166562048"/>
      </c:barChart>
      <c:catAx>
        <c:axId val="1665605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62048"/>
        <c:crosses val="autoZero"/>
        <c:auto val="1"/>
        <c:lblAlgn val="ctr"/>
        <c:lblOffset val="100"/>
        <c:noMultiLvlLbl val="0"/>
      </c:catAx>
      <c:valAx>
        <c:axId val="1665620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605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'7.11'!$I$31:$I$38</c:f>
              <c:numCache>
                <c:formatCode>0.0%</c:formatCode>
                <c:ptCount val="8"/>
                <c:pt idx="0">
                  <c:v>0</c:v>
                </c:pt>
                <c:pt idx="1">
                  <c:v>2.8418745170651277E-2</c:v>
                </c:pt>
                <c:pt idx="2">
                  <c:v>0</c:v>
                </c:pt>
                <c:pt idx="3">
                  <c:v>5.0337854784798269E-2</c:v>
                </c:pt>
                <c:pt idx="4">
                  <c:v>1.941832394931815E-2</c:v>
                </c:pt>
                <c:pt idx="5">
                  <c:v>1.2804097311139564E-3</c:v>
                </c:pt>
                <c:pt idx="6">
                  <c:v>1.4433398249292484E-2</c:v>
                </c:pt>
                <c:pt idx="7">
                  <c:v>8.4879529880706114E-2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4-498D-B8D9-6640A37CD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586624"/>
        <c:axId val="166588416"/>
      </c:barChart>
      <c:catAx>
        <c:axId val="1665866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588416"/>
        <c:crosses val="autoZero"/>
        <c:auto val="1"/>
        <c:lblAlgn val="ctr"/>
        <c:lblOffset val="100"/>
        <c:noMultiLvlLbl val="0"/>
      </c:catAx>
      <c:valAx>
        <c:axId val="16658841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58662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VE (MWh)</a:t>
            </a:r>
          </a:p>
        </c:rich>
      </c:tx>
      <c:layout>
        <c:manualLayout>
          <c:xMode val="edge"/>
          <c:yMode val="edge"/>
          <c:x val="1.5230866705035072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'4.3'!$A$8</c:f>
              <c:strCache>
                <c:ptCount val="1"/>
                <c:pt idx="0">
                  <c:v>&lt; 1 MW</c:v>
                </c:pt>
              </c:strCache>
            </c:strRef>
          </c:tx>
          <c:invertIfNegative val="0"/>
          <c:cat>
            <c:strRef>
              <c:f>'4.3'!$E$5:$G$5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'4.3'!$E$8:$G$8</c:f>
              <c:numCache>
                <c:formatCode>#\ ##0.0</c:formatCode>
                <c:ptCount val="3"/>
                <c:pt idx="0">
                  <c:v>34136.726884426644</c:v>
                </c:pt>
                <c:pt idx="1">
                  <c:v>40888.598720338909</c:v>
                </c:pt>
                <c:pt idx="2">
                  <c:v>42096.650784046498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FB-4207-8E59-AEE10A945796}"/>
            </c:ext>
          </c:extLst>
        </c:ser>
        <c:ser>
          <c:idx val="1"/>
          <c:order val="1"/>
          <c:tx>
            <c:strRef>
              <c:f>'4.3'!$A$9</c:f>
              <c:strCache>
                <c:ptCount val="1"/>
                <c:pt idx="0">
                  <c:v>≥ 1 a &lt; 10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'4.3'!$E$9:$G$9</c:f>
              <c:numCache>
                <c:formatCode>#\ ##0.0</c:formatCode>
                <c:ptCount val="3"/>
                <c:pt idx="0">
                  <c:v>37958.278199999979</c:v>
                </c:pt>
                <c:pt idx="1">
                  <c:v>46389.533470000017</c:v>
                </c:pt>
                <c:pt idx="2">
                  <c:v>43100.642150000014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FB-4207-8E59-AEE10A945796}"/>
            </c:ext>
          </c:extLst>
        </c:ser>
        <c:ser>
          <c:idx val="2"/>
          <c:order val="2"/>
          <c:tx>
            <c:strRef>
              <c:f>'4.3'!$A$10</c:f>
              <c:strCache>
                <c:ptCount val="1"/>
                <c:pt idx="0">
                  <c:v>≥ 10 MW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'4.3'!$E$5:$G$5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'4.3'!$E$10:$G$10</c:f>
              <c:numCache>
                <c:formatCode>#\ ##0.0</c:formatCode>
                <c:ptCount val="3"/>
                <c:pt idx="0">
                  <c:v>69542.128000000012</c:v>
                </c:pt>
                <c:pt idx="1">
                  <c:v>58074.618000000002</c:v>
                </c:pt>
                <c:pt idx="2">
                  <c:v>43284.057000000001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FB-4207-8E59-AEE10A9457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59907200"/>
        <c:axId val="135468160"/>
      </c:barChart>
      <c:catAx>
        <c:axId val="1599072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68160"/>
        <c:crosses val="autoZero"/>
        <c:auto val="1"/>
        <c:lblAlgn val="ctr"/>
        <c:lblOffset val="100"/>
        <c:noMultiLvlLbl val="0"/>
      </c:catAx>
      <c:valAx>
        <c:axId val="135468160"/>
        <c:scaling>
          <c:orientation val="minMax"/>
          <c:max val="8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9907200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351875370417406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'7.11'!$J$31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85-4663-9AAF-2E2B4FF02684}"/>
            </c:ext>
          </c:extLst>
        </c:ser>
        <c:ser>
          <c:idx val="1"/>
          <c:order val="1"/>
          <c:tx>
            <c:strRef>
              <c:f>'7.11'!$J$32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'7.11'!$K$32:$M$32</c:f>
              <c:numCache>
                <c:formatCode>#\ ##0.0</c:formatCode>
                <c:ptCount val="3"/>
                <c:pt idx="0">
                  <c:v>60143.366999999998</c:v>
                </c:pt>
                <c:pt idx="1">
                  <c:v>62281.292999999998</c:v>
                </c:pt>
                <c:pt idx="2">
                  <c:v>64508.542999999998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85-4663-9AAF-2E2B4FF02684}"/>
            </c:ext>
          </c:extLst>
        </c:ser>
        <c:ser>
          <c:idx val="2"/>
          <c:order val="2"/>
          <c:tx>
            <c:strRef>
              <c:f>'7.11'!$J$33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85-4663-9AAF-2E2B4FF02684}"/>
            </c:ext>
          </c:extLst>
        </c:ser>
        <c:ser>
          <c:idx val="3"/>
          <c:order val="3"/>
          <c:tx>
            <c:strRef>
              <c:f>'7.11'!$J$34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'7.11'!$K$34:$M$34</c:f>
              <c:numCache>
                <c:formatCode>#\ ##0.0</c:formatCode>
                <c:ptCount val="3"/>
                <c:pt idx="0">
                  <c:v>22338.772999999997</c:v>
                </c:pt>
                <c:pt idx="1">
                  <c:v>22803.204999999998</c:v>
                </c:pt>
                <c:pt idx="2">
                  <c:v>23873.700000000004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585-4663-9AAF-2E2B4FF02684}"/>
            </c:ext>
          </c:extLst>
        </c:ser>
        <c:ser>
          <c:idx val="4"/>
          <c:order val="4"/>
          <c:tx>
            <c:strRef>
              <c:f>'7.11'!$J$35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'7.11'!$K$35:$M$35</c:f>
              <c:numCache>
                <c:formatCode>#\ ##0.0</c:formatCode>
                <c:ptCount val="3"/>
                <c:pt idx="0">
                  <c:v>4520.2576765822778</c:v>
                </c:pt>
                <c:pt idx="1">
                  <c:v>5542.9547123356442</c:v>
                </c:pt>
                <c:pt idx="2">
                  <c:v>4841.6120923076924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585-4663-9AAF-2E2B4FF02684}"/>
            </c:ext>
          </c:extLst>
        </c:ser>
        <c:ser>
          <c:idx val="5"/>
          <c:order val="5"/>
          <c:tx>
            <c:strRef>
              <c:f>'7.11'!$J$36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585-4663-9AAF-2E2B4FF02684}"/>
            </c:ext>
          </c:extLst>
        </c:ser>
        <c:ser>
          <c:idx val="6"/>
          <c:order val="6"/>
          <c:tx>
            <c:strRef>
              <c:f>'7.11'!$J$37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'7.11'!$K$37:$M$37</c:f>
              <c:numCache>
                <c:formatCode>#\ ##0.0</c:formatCode>
                <c:ptCount val="3"/>
                <c:pt idx="0">
                  <c:v>997.59275000000002</c:v>
                </c:pt>
                <c:pt idx="1">
                  <c:v>346.43349999999998</c:v>
                </c:pt>
                <c:pt idx="2">
                  <c:v>603.32474999999999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585-4663-9AAF-2E2B4FF02684}"/>
            </c:ext>
          </c:extLst>
        </c:ser>
        <c:ser>
          <c:idx val="7"/>
          <c:order val="7"/>
          <c:tx>
            <c:strRef>
              <c:f>'7.11'!$J$38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'7.11'!$K$30:$M$30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'7.11'!$K$38:$M$38</c:f>
              <c:numCache>
                <c:formatCode>#\ ##0.0</c:formatCode>
                <c:ptCount val="3"/>
                <c:pt idx="0">
                  <c:v>18700.414088966416</c:v>
                </c:pt>
                <c:pt idx="1">
                  <c:v>11050.122957131811</c:v>
                </c:pt>
                <c:pt idx="2">
                  <c:v>7722.3546152069703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585-4663-9AAF-2E2B4FF02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19872"/>
        <c:axId val="166721408"/>
      </c:barChart>
      <c:catAx>
        <c:axId val="166719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1408"/>
        <c:crosses val="autoZero"/>
        <c:auto val="1"/>
        <c:lblAlgn val="ctr"/>
        <c:lblOffset val="100"/>
        <c:noMultiLvlLbl val="0"/>
      </c:catAx>
      <c:valAx>
        <c:axId val="166721408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19872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'7.11'!$L$19:$L$26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'7.11'!$M$19:$M$26</c:f>
              <c:numCache>
                <c:formatCode>0.0%</c:formatCode>
                <c:ptCount val="8"/>
                <c:pt idx="0">
                  <c:v>0</c:v>
                </c:pt>
                <c:pt idx="1">
                  <c:v>2.0991768684593442E-2</c:v>
                </c:pt>
                <c:pt idx="2">
                  <c:v>0</c:v>
                </c:pt>
                <c:pt idx="3">
                  <c:v>6.293913356402242E-2</c:v>
                </c:pt>
                <c:pt idx="4">
                  <c:v>3.587450415305788E-2</c:v>
                </c:pt>
                <c:pt idx="5">
                  <c:v>0</c:v>
                </c:pt>
                <c:pt idx="6">
                  <c:v>9.8552938492335717E-3</c:v>
                </c:pt>
                <c:pt idx="7">
                  <c:v>8.034007023749111E-2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9A-4FC2-ACF8-999FF95F2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34208"/>
        <c:axId val="167936000"/>
      </c:barChart>
      <c:catAx>
        <c:axId val="1679342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36000"/>
        <c:crosses val="autoZero"/>
        <c:auto val="1"/>
        <c:lblAlgn val="ctr"/>
        <c:lblOffset val="100"/>
        <c:noMultiLvlLbl val="0"/>
      </c:catAx>
      <c:valAx>
        <c:axId val="16793600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342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08-44FC-B9E8-2CD37FCC3C4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08-44FC-B9E8-2CD37FCC3C4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08-44FC-B9E8-2CD37FCC3C4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08-44FC-B9E8-2CD37FCC3C4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908-44FC-B9E8-2CD37FCC3C4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908-44FC-B9E8-2CD37FCC3C4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908-44FC-B9E8-2CD37FCC3C4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908-44FC-B9E8-2CD37FCC3C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11104"/>
        <c:axId val="167712640"/>
      </c:barChart>
      <c:catAx>
        <c:axId val="167711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7712640"/>
        <c:crosses val="autoZero"/>
        <c:auto val="1"/>
        <c:lblAlgn val="ctr"/>
        <c:lblOffset val="100"/>
        <c:noMultiLvlLbl val="0"/>
      </c:catAx>
      <c:valAx>
        <c:axId val="1677126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77111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FDBD-45B0-9BB9-8FD0FDADDEB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FDBD-45B0-9BB9-8FD0FDADDEB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FDBD-45B0-9BB9-8FD0FDADDEB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FDBD-45B0-9BB9-8FD0FDADDEB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FDBD-45B0-9BB9-8FD0FDADDEB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FDBD-45B0-9BB9-8FD0FDADDEB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BB62-42FB-AB2E-3CF66C943477}"/>
              </c:ext>
            </c:extLst>
          </c:dPt>
          <c:cat>
            <c:strRef>
              <c:f>'7.12'!$J$19:$J$26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'7.12'!$K$19:$K$26</c:f>
              <c:numCache>
                <c:formatCode>General</c:formatCode>
                <c:ptCount val="8"/>
                <c:pt idx="0">
                  <c:v>0</c:v>
                </c:pt>
                <c:pt idx="1">
                  <c:v>1203277.0320000001</c:v>
                </c:pt>
                <c:pt idx="2">
                  <c:v>0</c:v>
                </c:pt>
                <c:pt idx="3">
                  <c:v>115850.53599999996</c:v>
                </c:pt>
                <c:pt idx="4">
                  <c:v>181865.19532086214</c:v>
                </c:pt>
                <c:pt idx="5">
                  <c:v>15844.45</c:v>
                </c:pt>
                <c:pt idx="6">
                  <c:v>1812.4697025485166</c:v>
                </c:pt>
                <c:pt idx="7">
                  <c:v>69683.469759092957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62-42FB-AB2E-3CF66C943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'7.12'!$I$19:$I$22</c:f>
              <c:numCache>
                <c:formatCode>0.0%</c:formatCode>
                <c:ptCount val="4"/>
                <c:pt idx="0">
                  <c:v>9.5003079899602813E-2</c:v>
                </c:pt>
                <c:pt idx="1">
                  <c:v>0.12945255707807055</c:v>
                </c:pt>
                <c:pt idx="2">
                  <c:v>0.13207671229409354</c:v>
                </c:pt>
                <c:pt idx="3">
                  <c:v>0.18527315717444193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36-4BA5-8844-C64FABB4A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887616"/>
        <c:axId val="167889152"/>
      </c:barChart>
      <c:catAx>
        <c:axId val="1678876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889152"/>
        <c:crosses val="autoZero"/>
        <c:auto val="1"/>
        <c:lblAlgn val="ctr"/>
        <c:lblOffset val="100"/>
        <c:noMultiLvlLbl val="0"/>
      </c:catAx>
      <c:valAx>
        <c:axId val="16788915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8876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'7.12'!$I$31:$I$38</c:f>
              <c:numCache>
                <c:formatCode>0.0%</c:formatCode>
                <c:ptCount val="8"/>
                <c:pt idx="0">
                  <c:v>0</c:v>
                </c:pt>
                <c:pt idx="1">
                  <c:v>0.12488570586509294</c:v>
                </c:pt>
                <c:pt idx="2">
                  <c:v>0</c:v>
                </c:pt>
                <c:pt idx="3">
                  <c:v>0.19945301918648173</c:v>
                </c:pt>
                <c:pt idx="4">
                  <c:v>0.57782935013862091</c:v>
                </c:pt>
                <c:pt idx="5">
                  <c:v>3.8412291933418691E-2</c:v>
                </c:pt>
                <c:pt idx="6">
                  <c:v>1.6427240080687706E-2</c:v>
                </c:pt>
                <c:pt idx="7">
                  <c:v>0.14629570318593577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ED-421D-A850-0046483E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979264"/>
        <c:axId val="167989248"/>
      </c:barChart>
      <c:catAx>
        <c:axId val="16797926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989248"/>
        <c:crosses val="autoZero"/>
        <c:auto val="1"/>
        <c:lblAlgn val="ctr"/>
        <c:lblOffset val="100"/>
        <c:noMultiLvlLbl val="0"/>
      </c:catAx>
      <c:valAx>
        <c:axId val="16798924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9792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330405412470851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'7.12'!$J$31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17-4596-90EC-B6BCE26627C1}"/>
            </c:ext>
          </c:extLst>
        </c:ser>
        <c:ser>
          <c:idx val="1"/>
          <c:order val="1"/>
          <c:tx>
            <c:strRef>
              <c:f>'7.12'!$J$32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'7.12'!$K$32:$M$32</c:f>
              <c:numCache>
                <c:formatCode>#\ ##0.0</c:formatCode>
                <c:ptCount val="3"/>
                <c:pt idx="0">
                  <c:v>332077.54100000003</c:v>
                </c:pt>
                <c:pt idx="1">
                  <c:v>431785.826</c:v>
                </c:pt>
                <c:pt idx="2">
                  <c:v>439413.66499999992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17-4596-90EC-B6BCE26627C1}"/>
            </c:ext>
          </c:extLst>
        </c:ser>
        <c:ser>
          <c:idx val="2"/>
          <c:order val="2"/>
          <c:tx>
            <c:strRef>
              <c:f>'7.12'!$J$33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17-4596-90EC-B6BCE26627C1}"/>
            </c:ext>
          </c:extLst>
        </c:ser>
        <c:ser>
          <c:idx val="3"/>
          <c:order val="3"/>
          <c:tx>
            <c:strRef>
              <c:f>'7.12'!$J$34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'7.12'!$K$34:$M$34</c:f>
              <c:numCache>
                <c:formatCode>#\ ##0.0</c:formatCode>
                <c:ptCount val="3"/>
                <c:pt idx="0">
                  <c:v>36770.022999999986</c:v>
                </c:pt>
                <c:pt idx="1">
                  <c:v>37563.642999999996</c:v>
                </c:pt>
                <c:pt idx="2">
                  <c:v>41516.869999999988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F17-4596-90EC-B6BCE26627C1}"/>
            </c:ext>
          </c:extLst>
        </c:ser>
        <c:ser>
          <c:idx val="4"/>
          <c:order val="4"/>
          <c:tx>
            <c:strRef>
              <c:f>'7.12'!$J$35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'7.12'!$K$35:$M$35</c:f>
              <c:numCache>
                <c:formatCode>#\ ##0.0</c:formatCode>
                <c:ptCount val="3"/>
                <c:pt idx="0">
                  <c:v>68592.269055368393</c:v>
                </c:pt>
                <c:pt idx="1">
                  <c:v>63745.129760526106</c:v>
                </c:pt>
                <c:pt idx="2">
                  <c:v>49527.796504967635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F17-4596-90EC-B6BCE26627C1}"/>
            </c:ext>
          </c:extLst>
        </c:ser>
        <c:ser>
          <c:idx val="5"/>
          <c:order val="5"/>
          <c:tx>
            <c:strRef>
              <c:f>'7.12'!$J$36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'7.12'!$K$36:$M$36</c:f>
              <c:numCache>
                <c:formatCode>#\ ##0.0</c:formatCode>
                <c:ptCount val="3"/>
                <c:pt idx="0">
                  <c:v>5737.73</c:v>
                </c:pt>
                <c:pt idx="1">
                  <c:v>5434.08</c:v>
                </c:pt>
                <c:pt idx="2">
                  <c:v>4672.6400000000003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F17-4596-90EC-B6BCE26627C1}"/>
            </c:ext>
          </c:extLst>
        </c:ser>
        <c:ser>
          <c:idx val="6"/>
          <c:order val="6"/>
          <c:tx>
            <c:strRef>
              <c:f>'7.12'!$J$37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'7.12'!$K$37:$M$37</c:f>
              <c:numCache>
                <c:formatCode>#\ ##0.0</c:formatCode>
                <c:ptCount val="3"/>
                <c:pt idx="0">
                  <c:v>931.88005489206284</c:v>
                </c:pt>
                <c:pt idx="1">
                  <c:v>336.32657667209912</c:v>
                </c:pt>
                <c:pt idx="2">
                  <c:v>544.26307098435473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F17-4596-90EC-B6BCE26627C1}"/>
            </c:ext>
          </c:extLst>
        </c:ser>
        <c:ser>
          <c:idx val="7"/>
          <c:order val="7"/>
          <c:tx>
            <c:strRef>
              <c:f>'7.12'!$J$38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'7.12'!$K$38:$M$38</c:f>
              <c:numCache>
                <c:formatCode>#\ ##0.0</c:formatCode>
                <c:ptCount val="3"/>
                <c:pt idx="0">
                  <c:v>34054.612672575429</c:v>
                </c:pt>
                <c:pt idx="1">
                  <c:v>22484.287990344958</c:v>
                </c:pt>
                <c:pt idx="2">
                  <c:v>13144.569096172578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F17-4596-90EC-B6BCE2662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313216"/>
        <c:axId val="168314752"/>
      </c:barChart>
      <c:catAx>
        <c:axId val="16831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14752"/>
        <c:crosses val="autoZero"/>
        <c:auto val="1"/>
        <c:lblAlgn val="ctr"/>
        <c:lblOffset val="100"/>
        <c:noMultiLvlLbl val="0"/>
      </c:catAx>
      <c:valAx>
        <c:axId val="168314752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13216"/>
        <c:crosses val="autoZero"/>
        <c:crossBetween val="between"/>
        <c:majorUnit val="1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'7.12'!$M$19:$M$26</c:f>
              <c:numCache>
                <c:formatCode>0.0%</c:formatCode>
                <c:ptCount val="8"/>
                <c:pt idx="0">
                  <c:v>0</c:v>
                </c:pt>
                <c:pt idx="1">
                  <c:v>0.13512266795764552</c:v>
                </c:pt>
                <c:pt idx="2">
                  <c:v>0</c:v>
                </c:pt>
                <c:pt idx="3">
                  <c:v>0.10565037640820663</c:v>
                </c:pt>
                <c:pt idx="4">
                  <c:v>0.43773234049505966</c:v>
                </c:pt>
                <c:pt idx="5">
                  <c:v>5.8978082246850728E-2</c:v>
                </c:pt>
                <c:pt idx="6">
                  <c:v>9.1726768884749579E-3</c:v>
                </c:pt>
                <c:pt idx="7">
                  <c:v>0.14939799430046499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87-4087-8A20-9E6BC63E5D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331520"/>
        <c:axId val="168341504"/>
      </c:barChart>
      <c:catAx>
        <c:axId val="16833152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341504"/>
        <c:crosses val="autoZero"/>
        <c:auto val="1"/>
        <c:lblAlgn val="ctr"/>
        <c:lblOffset val="100"/>
        <c:noMultiLvlLbl val="0"/>
      </c:catAx>
      <c:valAx>
        <c:axId val="16834150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33152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638-4FFB-AB53-574F2F0304D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638-4FFB-AB53-574F2F0304D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638-4FFB-AB53-574F2F0304D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638-4FFB-AB53-574F2F0304D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638-4FFB-AB53-574F2F0304D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638-4FFB-AB53-574F2F0304D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638-4FFB-AB53-574F2F0304D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638-4FFB-AB53-574F2F030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37088"/>
        <c:axId val="168138624"/>
      </c:barChart>
      <c:catAx>
        <c:axId val="168137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138624"/>
        <c:crosses val="autoZero"/>
        <c:auto val="1"/>
        <c:lblAlgn val="ctr"/>
        <c:lblOffset val="100"/>
        <c:noMultiLvlLbl val="0"/>
      </c:catAx>
      <c:valAx>
        <c:axId val="1681386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1370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E6D1-4935-8A54-9BF3F09788F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E6D1-4935-8A54-9BF3F09788F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E6D1-4935-8A54-9BF3F09788F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E6D1-4935-8A54-9BF3F09788F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E6D1-4935-8A54-9BF3F09788F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E6D1-4935-8A54-9BF3F09788F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E6D1-4935-8A54-9BF3F09788F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8064-465B-BF08-40BB9614C027}"/>
              </c:ext>
            </c:extLst>
          </c:dPt>
          <c:cat>
            <c:strRef>
              <c:f>'7.13'!$J$19:$J$26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'7.13'!$K$19:$K$26</c:f>
              <c:numCache>
                <c:formatCode>General</c:formatCode>
                <c:ptCount val="8"/>
                <c:pt idx="0">
                  <c:v>0</c:v>
                </c:pt>
                <c:pt idx="1">
                  <c:v>5277941.8000000007</c:v>
                </c:pt>
                <c:pt idx="2">
                  <c:v>186488.32000000001</c:v>
                </c:pt>
                <c:pt idx="3">
                  <c:v>49634.270000000004</c:v>
                </c:pt>
                <c:pt idx="4">
                  <c:v>67750.726061962618</c:v>
                </c:pt>
                <c:pt idx="5">
                  <c:v>0</c:v>
                </c:pt>
                <c:pt idx="6">
                  <c:v>47848.933949999984</c:v>
                </c:pt>
                <c:pt idx="7">
                  <c:v>33541.830160606965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064-465B-BF08-40BB9614C0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PVE (MWh)</a:t>
            </a:r>
          </a:p>
        </c:rich>
      </c:tx>
      <c:layout>
        <c:manualLayout>
          <c:xMode val="edge"/>
          <c:yMode val="edge"/>
          <c:x val="2.6837253255549243E-3"/>
          <c:y val="3.9585443777760458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2"/>
          <c:order val="0"/>
          <c:spPr>
            <a:solidFill>
              <a:schemeClr val="accent1"/>
            </a:solidFill>
          </c:spPr>
          <c:invertIfNegative val="0"/>
          <c:cat>
            <c:strRef>
              <c:f>'4.3'!$E$15:$G$15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'4.3'!$E$17:$G$17</c:f>
              <c:numCache>
                <c:formatCode>#\ ##0.0</c:formatCode>
                <c:ptCount val="3"/>
                <c:pt idx="0">
                  <c:v>80032.389999999985</c:v>
                </c:pt>
                <c:pt idx="1">
                  <c:v>88587.180000000008</c:v>
                </c:pt>
                <c:pt idx="2">
                  <c:v>100030.23000000001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B7-468A-8AE2-8DD499502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35488640"/>
        <c:axId val="135490176"/>
      </c:barChart>
      <c:catAx>
        <c:axId val="1354886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35490176"/>
        <c:crosses val="autoZero"/>
        <c:auto val="1"/>
        <c:lblAlgn val="ctr"/>
        <c:lblOffset val="100"/>
        <c:noMultiLvlLbl val="0"/>
      </c:catAx>
      <c:valAx>
        <c:axId val="13549017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35488640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'7.13'!$I$19:$I$22</c:f>
              <c:numCache>
                <c:formatCode>0.0%</c:formatCode>
                <c:ptCount val="4"/>
                <c:pt idx="0">
                  <c:v>0.2702963053748495</c:v>
                </c:pt>
                <c:pt idx="1">
                  <c:v>6.9202143863910909E-2</c:v>
                </c:pt>
                <c:pt idx="2">
                  <c:v>6.8748001424719721E-2</c:v>
                </c:pt>
                <c:pt idx="3">
                  <c:v>7.0097206591182695E-2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4A-42E9-B503-949B33000B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53312"/>
        <c:axId val="168254848"/>
      </c:barChart>
      <c:catAx>
        <c:axId val="168253312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254848"/>
        <c:crosses val="autoZero"/>
        <c:auto val="1"/>
        <c:lblAlgn val="ctr"/>
        <c:lblOffset val="100"/>
        <c:noMultiLvlLbl val="0"/>
      </c:catAx>
      <c:valAx>
        <c:axId val="16825484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53312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'7.13'!$I$31:$I$38</c:f>
              <c:numCache>
                <c:formatCode>0.0%</c:formatCode>
                <c:ptCount val="8"/>
                <c:pt idx="0">
                  <c:v>0</c:v>
                </c:pt>
                <c:pt idx="1">
                  <c:v>0.4389827849101598</c:v>
                </c:pt>
                <c:pt idx="2">
                  <c:v>0.61970074812967579</c:v>
                </c:pt>
                <c:pt idx="3">
                  <c:v>4.3573993189336399E-2</c:v>
                </c:pt>
                <c:pt idx="4">
                  <c:v>6.8472226475190995E-2</c:v>
                </c:pt>
                <c:pt idx="5">
                  <c:v>0</c:v>
                </c:pt>
                <c:pt idx="6">
                  <c:v>0.23527116770677706</c:v>
                </c:pt>
                <c:pt idx="7">
                  <c:v>8.2730581169393969E-2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69-4D48-BF02-7EEEAF5B7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271232"/>
        <c:axId val="168428672"/>
      </c:barChart>
      <c:catAx>
        <c:axId val="16827123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28672"/>
        <c:crosses val="autoZero"/>
        <c:auto val="1"/>
        <c:lblAlgn val="ctr"/>
        <c:lblOffset val="100"/>
        <c:noMultiLvlLbl val="0"/>
      </c:catAx>
      <c:valAx>
        <c:axId val="168428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27123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327916010498693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68-41E7-82FE-E195B5CFBF2C}"/>
            </c:ext>
          </c:extLst>
        </c:ser>
        <c:ser>
          <c:idx val="1"/>
          <c:order val="1"/>
          <c:tx>
            <c:strRef>
              <c:f>'7.13'!$J$32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'7.13'!$K$32:$M$32</c:f>
              <c:numCache>
                <c:formatCode>#\ ##0.0</c:formatCode>
                <c:ptCount val="3"/>
                <c:pt idx="0">
                  <c:v>1633962.372</c:v>
                </c:pt>
                <c:pt idx="1">
                  <c:v>1874954.9920000001</c:v>
                </c:pt>
                <c:pt idx="2">
                  <c:v>1769024.4360000002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A68-41E7-82FE-E195B5CFBF2C}"/>
            </c:ext>
          </c:extLst>
        </c:ser>
        <c:ser>
          <c:idx val="2"/>
          <c:order val="2"/>
          <c:tx>
            <c:strRef>
              <c:f>'7.13'!$J$33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186488.32000000001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A68-41E7-82FE-E195B5CFBF2C}"/>
            </c:ext>
          </c:extLst>
        </c:ser>
        <c:ser>
          <c:idx val="3"/>
          <c:order val="3"/>
          <c:tx>
            <c:strRef>
              <c:f>'7.13'!$J$34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'7.13'!$K$34:$M$34</c:f>
              <c:numCache>
                <c:formatCode>#\ ##0.0</c:formatCode>
                <c:ptCount val="3"/>
                <c:pt idx="0">
                  <c:v>14255.597</c:v>
                </c:pt>
                <c:pt idx="1">
                  <c:v>16465.845000000001</c:v>
                </c:pt>
                <c:pt idx="2">
                  <c:v>18912.828000000001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A68-41E7-82FE-E195B5CFBF2C}"/>
            </c:ext>
          </c:extLst>
        </c:ser>
        <c:ser>
          <c:idx val="4"/>
          <c:order val="4"/>
          <c:tx>
            <c:strRef>
              <c:f>'7.13'!$J$35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'7.13'!$K$35:$M$35</c:f>
              <c:numCache>
                <c:formatCode>#\ ##0.0</c:formatCode>
                <c:ptCount val="3"/>
                <c:pt idx="0">
                  <c:v>22368.374318551403</c:v>
                </c:pt>
                <c:pt idx="1">
                  <c:v>24380.11757911215</c:v>
                </c:pt>
                <c:pt idx="2">
                  <c:v>21002.234164299065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A68-41E7-82FE-E195B5CFBF2C}"/>
            </c:ext>
          </c:extLst>
        </c:ser>
        <c:ser>
          <c:idx val="5"/>
          <c:order val="5"/>
          <c:tx>
            <c:strRef>
              <c:f>'7.13'!$J$36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A68-41E7-82FE-E195B5CFBF2C}"/>
            </c:ext>
          </c:extLst>
        </c:ser>
        <c:ser>
          <c:idx val="6"/>
          <c:order val="6"/>
          <c:tx>
            <c:strRef>
              <c:f>'7.13'!$J$37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'7.13'!$K$37:$M$37</c:f>
              <c:numCache>
                <c:formatCode>#\ ##0.0</c:formatCode>
                <c:ptCount val="3"/>
                <c:pt idx="0">
                  <c:v>23610.813249999992</c:v>
                </c:pt>
                <c:pt idx="1">
                  <c:v>13247.556</c:v>
                </c:pt>
                <c:pt idx="2">
                  <c:v>10990.564699999997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A68-41E7-82FE-E195B5CFBF2C}"/>
            </c:ext>
          </c:extLst>
        </c:ser>
        <c:ser>
          <c:idx val="7"/>
          <c:order val="7"/>
          <c:tx>
            <c:strRef>
              <c:f>'7.13'!$J$38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'7.13'!$K$38:$M$38</c:f>
              <c:numCache>
                <c:formatCode>#\ ##0.0</c:formatCode>
                <c:ptCount val="3"/>
                <c:pt idx="0">
                  <c:v>17855.515535545372</c:v>
                </c:pt>
                <c:pt idx="1">
                  <c:v>9138.2279899999885</c:v>
                </c:pt>
                <c:pt idx="2">
                  <c:v>6548.0866350616034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A68-41E7-82FE-E195B5CFB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490496"/>
        <c:axId val="168492032"/>
      </c:barChart>
      <c:catAx>
        <c:axId val="168490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492032"/>
        <c:crosses val="autoZero"/>
        <c:auto val="1"/>
        <c:lblAlgn val="ctr"/>
        <c:lblOffset val="100"/>
        <c:noMultiLvlLbl val="0"/>
      </c:catAx>
      <c:valAx>
        <c:axId val="168492032"/>
        <c:scaling>
          <c:orientation val="minMax"/>
          <c:max val="25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49049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'7.13'!$M$19:$M$26</c:f>
              <c:numCache>
                <c:formatCode>0.0%</c:formatCode>
                <c:ptCount val="8"/>
                <c:pt idx="0">
                  <c:v>0</c:v>
                </c:pt>
                <c:pt idx="1">
                  <c:v>0.59268942926285151</c:v>
                </c:pt>
                <c:pt idx="2">
                  <c:v>0.46879867704520389</c:v>
                </c:pt>
                <c:pt idx="3">
                  <c:v>4.5264178218791841E-2</c:v>
                </c:pt>
                <c:pt idx="4">
                  <c:v>0.16306959579055066</c:v>
                </c:pt>
                <c:pt idx="5">
                  <c:v>0</c:v>
                </c:pt>
                <c:pt idx="6">
                  <c:v>0.24215732266541487</c:v>
                </c:pt>
                <c:pt idx="7">
                  <c:v>7.1912064202394724E-2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1A-442C-9B51-5F272AD8C9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775040"/>
        <c:axId val="168780928"/>
      </c:barChart>
      <c:catAx>
        <c:axId val="168775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8780928"/>
        <c:crosses val="autoZero"/>
        <c:auto val="1"/>
        <c:lblAlgn val="ctr"/>
        <c:lblOffset val="100"/>
        <c:noMultiLvlLbl val="0"/>
      </c:catAx>
      <c:valAx>
        <c:axId val="1687809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75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D393-4E52-BCFC-6B495A1AA57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D393-4E52-BCFC-6B495A1AA57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D393-4E52-BCFC-6B495A1AA57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D393-4E52-BCFC-6B495A1AA57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D393-4E52-BCFC-6B495A1AA57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D393-4E52-BCFC-6B495A1AA57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D393-4E52-BCFC-6B495A1AA57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D393-4E52-BCFC-6B495A1AA5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891904"/>
        <c:axId val="168893440"/>
      </c:barChart>
      <c:catAx>
        <c:axId val="168891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893440"/>
        <c:crosses val="autoZero"/>
        <c:auto val="1"/>
        <c:lblAlgn val="ctr"/>
        <c:lblOffset val="100"/>
        <c:noMultiLvlLbl val="0"/>
      </c:catAx>
      <c:valAx>
        <c:axId val="1688934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8919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DA71-4779-9721-A5BA280AA48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DA71-4779-9721-A5BA280AA48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DA71-4779-9721-A5BA280AA48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DA71-4779-9721-A5BA280AA48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DA71-4779-9721-A5BA280AA48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DA71-4779-9721-A5BA280AA48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DA71-4779-9721-A5BA280AA48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5B2-436B-AF72-076159DA195B}"/>
              </c:ext>
            </c:extLst>
          </c:dPt>
          <c:cat>
            <c:strRef>
              <c:f>'7.14'!$J$19:$J$26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'7.14'!$K$19:$K$26</c:f>
              <c:numCache>
                <c:formatCode>General</c:formatCode>
                <c:ptCount val="8"/>
                <c:pt idx="0">
                  <c:v>0</c:v>
                </c:pt>
                <c:pt idx="1">
                  <c:v>57309.297000000006</c:v>
                </c:pt>
                <c:pt idx="2">
                  <c:v>0</c:v>
                </c:pt>
                <c:pt idx="3">
                  <c:v>42788.12799999999</c:v>
                </c:pt>
                <c:pt idx="4">
                  <c:v>6900.4396160352426</c:v>
                </c:pt>
                <c:pt idx="5">
                  <c:v>0</c:v>
                </c:pt>
                <c:pt idx="6">
                  <c:v>21.466000000000001</c:v>
                </c:pt>
                <c:pt idx="7">
                  <c:v>33068.134382756223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5B2-436B-AF72-076159DA1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16968157181571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'7.14'!$I$19:$I$22</c:f>
              <c:numCache>
                <c:formatCode>0.0%</c:formatCode>
                <c:ptCount val="4"/>
                <c:pt idx="0">
                  <c:v>7.3228066663140454E-2</c:v>
                </c:pt>
                <c:pt idx="1">
                  <c:v>4.2464859609409614E-2</c:v>
                </c:pt>
                <c:pt idx="2">
                  <c:v>5.1142876770667166E-2</c:v>
                </c:pt>
                <c:pt idx="3">
                  <c:v>4.7534930547258686E-2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32-49B9-94BF-6742305ED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06464"/>
        <c:axId val="164208000"/>
      </c:barChart>
      <c:catAx>
        <c:axId val="16420646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08000"/>
        <c:crosses val="autoZero"/>
        <c:auto val="1"/>
        <c:lblAlgn val="ctr"/>
        <c:lblOffset val="100"/>
        <c:noMultiLvlLbl val="0"/>
      </c:catAx>
      <c:valAx>
        <c:axId val="16420800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0646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'7.14'!$I$31:$I$38</c:f>
              <c:numCache>
                <c:formatCode>0.0%</c:formatCode>
                <c:ptCount val="8"/>
                <c:pt idx="0">
                  <c:v>0</c:v>
                </c:pt>
                <c:pt idx="1">
                  <c:v>1.427654702351637E-2</c:v>
                </c:pt>
                <c:pt idx="2">
                  <c:v>0</c:v>
                </c:pt>
                <c:pt idx="3">
                  <c:v>2.7102997406913337E-2</c:v>
                </c:pt>
                <c:pt idx="4">
                  <c:v>6.9489379336971748E-3</c:v>
                </c:pt>
                <c:pt idx="5">
                  <c:v>0</c:v>
                </c:pt>
                <c:pt idx="6">
                  <c:v>7.4538676404796878E-4</c:v>
                </c:pt>
                <c:pt idx="7">
                  <c:v>6.8817504108658514E-2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58-4138-9206-343A80603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8189312"/>
        <c:axId val="164959360"/>
      </c:barChart>
      <c:catAx>
        <c:axId val="16818931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959360"/>
        <c:crosses val="autoZero"/>
        <c:auto val="1"/>
        <c:lblAlgn val="ctr"/>
        <c:lblOffset val="100"/>
        <c:noMultiLvlLbl val="0"/>
      </c:catAx>
      <c:valAx>
        <c:axId val="16495936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18931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830729492146814"/>
          <c:y val="0.16035353535353536"/>
          <c:w val="0.7711636045494313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2A-4CFB-8AE6-A90A06C4FA2A}"/>
            </c:ext>
          </c:extLst>
        </c:ser>
        <c:ser>
          <c:idx val="1"/>
          <c:order val="1"/>
          <c:tx>
            <c:strRef>
              <c:f>'7.14'!$J$32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'7.14'!$K$32:$M$32</c:f>
              <c:numCache>
                <c:formatCode>#\ ##0.0</c:formatCode>
                <c:ptCount val="3"/>
                <c:pt idx="0">
                  <c:v>19121.288</c:v>
                </c:pt>
                <c:pt idx="1">
                  <c:v>19641.27</c:v>
                </c:pt>
                <c:pt idx="2">
                  <c:v>18546.739000000001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2A-4CFB-8AE6-A90A06C4FA2A}"/>
            </c:ext>
          </c:extLst>
        </c:ser>
        <c:ser>
          <c:idx val="2"/>
          <c:order val="2"/>
          <c:tx>
            <c:strRef>
              <c:f>'7.14'!$J$33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82A-4CFB-8AE6-A90A06C4FA2A}"/>
            </c:ext>
          </c:extLst>
        </c:ser>
        <c:ser>
          <c:idx val="3"/>
          <c:order val="3"/>
          <c:tx>
            <c:strRef>
              <c:f>'7.14'!$J$34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'7.14'!$K$34:$M$34</c:f>
              <c:numCache>
                <c:formatCode>#\ ##0.0</c:formatCode>
                <c:ptCount val="3"/>
                <c:pt idx="0">
                  <c:v>12218.643999999995</c:v>
                </c:pt>
                <c:pt idx="1">
                  <c:v>14319.519999999995</c:v>
                </c:pt>
                <c:pt idx="2">
                  <c:v>16249.964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82A-4CFB-8AE6-A90A06C4FA2A}"/>
            </c:ext>
          </c:extLst>
        </c:ser>
        <c:ser>
          <c:idx val="4"/>
          <c:order val="4"/>
          <c:tx>
            <c:strRef>
              <c:f>'7.14'!$J$35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'7.14'!$K$35:$M$35</c:f>
              <c:numCache>
                <c:formatCode>#\ ##0.0</c:formatCode>
                <c:ptCount val="3"/>
                <c:pt idx="0">
                  <c:v>1821.7046728193834</c:v>
                </c:pt>
                <c:pt idx="1">
                  <c:v>2558.4584921585902</c:v>
                </c:pt>
                <c:pt idx="2">
                  <c:v>2520.2764510572688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82A-4CFB-8AE6-A90A06C4FA2A}"/>
            </c:ext>
          </c:extLst>
        </c:ser>
        <c:ser>
          <c:idx val="5"/>
          <c:order val="5"/>
          <c:tx>
            <c:strRef>
              <c:f>'7.14'!$J$36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82A-4CFB-8AE6-A90A06C4FA2A}"/>
            </c:ext>
          </c:extLst>
        </c:ser>
        <c:ser>
          <c:idx val="6"/>
          <c:order val="6"/>
          <c:tx>
            <c:strRef>
              <c:f>'7.14'!$J$37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'7.14'!$K$37:$M$37</c:f>
              <c:numCache>
                <c:formatCode>#\ ##0.0</c:formatCode>
                <c:ptCount val="3"/>
                <c:pt idx="0">
                  <c:v>6.3460000000000001</c:v>
                </c:pt>
                <c:pt idx="1">
                  <c:v>6.3579999999999997</c:v>
                </c:pt>
                <c:pt idx="2">
                  <c:v>8.7620000000000005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2A-4CFB-8AE6-A90A06C4FA2A}"/>
            </c:ext>
          </c:extLst>
        </c:ser>
        <c:ser>
          <c:idx val="7"/>
          <c:order val="7"/>
          <c:tx>
            <c:strRef>
              <c:f>'7.14'!$J$38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'7.14'!$K$38:$M$38</c:f>
              <c:numCache>
                <c:formatCode>#\ ##0.0</c:formatCode>
                <c:ptCount val="3"/>
                <c:pt idx="0">
                  <c:v>19090.374296363727</c:v>
                </c:pt>
                <c:pt idx="1">
                  <c:v>9282.5735845400268</c:v>
                </c:pt>
                <c:pt idx="2">
                  <c:v>4695.1865018524695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82A-4CFB-8AE6-A90A06C4F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012992"/>
        <c:axId val="165014528"/>
      </c:barChart>
      <c:catAx>
        <c:axId val="165012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014528"/>
        <c:crosses val="autoZero"/>
        <c:auto val="1"/>
        <c:lblAlgn val="ctr"/>
        <c:lblOffset val="100"/>
        <c:noMultiLvlLbl val="0"/>
      </c:catAx>
      <c:valAx>
        <c:axId val="165014528"/>
        <c:scaling>
          <c:orientation val="minMax"/>
          <c:max val="6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012992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'7.14'!$M$19:$M$26</c:f>
              <c:numCache>
                <c:formatCode>0.0%</c:formatCode>
                <c:ptCount val="8"/>
                <c:pt idx="0">
                  <c:v>0</c:v>
                </c:pt>
                <c:pt idx="1">
                  <c:v>6.4355795909657896E-3</c:v>
                </c:pt>
                <c:pt idx="2">
                  <c:v>0</c:v>
                </c:pt>
                <c:pt idx="3">
                  <c:v>3.9020810650392895E-2</c:v>
                </c:pt>
                <c:pt idx="4">
                  <c:v>1.6608706125670898E-2</c:v>
                </c:pt>
                <c:pt idx="5">
                  <c:v>0</c:v>
                </c:pt>
                <c:pt idx="6">
                  <c:v>1.0863667503580397E-4</c:v>
                </c:pt>
                <c:pt idx="7">
                  <c:v>7.0896483328420454E-2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AD9-4425-9341-53A4013221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7320960"/>
        <c:axId val="167347328"/>
      </c:barChart>
      <c:catAx>
        <c:axId val="1673209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7347328"/>
        <c:crosses val="autoZero"/>
        <c:auto val="1"/>
        <c:lblAlgn val="ctr"/>
        <c:lblOffset val="100"/>
        <c:noMultiLvlLbl val="0"/>
      </c:catAx>
      <c:valAx>
        <c:axId val="1673473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73209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E45-4D85-BFDD-9A7F5657A789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E45-4D85-BFDD-9A7F5657A789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E45-4D85-BFDD-9A7F5657A7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859840"/>
        <c:axId val="159861376"/>
      </c:barChart>
      <c:catAx>
        <c:axId val="15985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861376"/>
        <c:crosses val="autoZero"/>
        <c:auto val="1"/>
        <c:lblAlgn val="ctr"/>
        <c:lblOffset val="100"/>
        <c:noMultiLvlLbl val="0"/>
      </c:catAx>
      <c:valAx>
        <c:axId val="15986137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8598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C29-4761-A365-D317911F76A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C29-4761-A365-D317911F76A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C29-4761-A365-D317911F76A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C29-4761-A365-D317911F76A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C29-4761-A365-D317911F76A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C29-4761-A365-D317911F76A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C29-4761-A365-D317911F76A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C29-4761-A365-D317911F7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584704"/>
        <c:axId val="168586240"/>
      </c:barChart>
      <c:catAx>
        <c:axId val="168584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8586240"/>
        <c:crosses val="autoZero"/>
        <c:auto val="1"/>
        <c:lblAlgn val="ctr"/>
        <c:lblOffset val="100"/>
        <c:noMultiLvlLbl val="0"/>
      </c:catAx>
      <c:valAx>
        <c:axId val="16858624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858470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Přeshraniční fyzi</a:t>
            </a:r>
            <a:r>
              <a:rPr lang="cs-CZ" sz="1000">
                <a:solidFill>
                  <a:srgbClr val="233060"/>
                </a:solidFill>
              </a:rPr>
              <a:t>cké</a:t>
            </a:r>
            <a:r>
              <a:rPr lang="en-US" sz="1000">
                <a:solidFill>
                  <a:srgbClr val="233060"/>
                </a:solidFill>
              </a:rPr>
              <a:t> toky (GWh)</a:t>
            </a:r>
          </a:p>
        </c:rich>
      </c:tx>
      <c:layout>
        <c:manualLayout>
          <c:xMode val="edge"/>
          <c:yMode val="edge"/>
          <c:x val="1.9331697590754223E-3"/>
          <c:y val="1.42857519869493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1337365941840054E-2"/>
          <c:y val="0.12153538750079208"/>
          <c:w val="0.89900297231058035"/>
          <c:h val="0.6730563655581681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'8'!$A$8</c:f>
              <c:strCache>
                <c:ptCount val="1"/>
                <c:pt idx="0">
                  <c:v>Export na úrovni PS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'8'!$B$8:$M$8</c:f>
              <c:numCache>
                <c:formatCode>#\ ##0.0</c:formatCode>
                <c:ptCount val="12"/>
                <c:pt idx="0">
                  <c:v>-2818.1643241660349</c:v>
                </c:pt>
                <c:pt idx="1">
                  <c:v>-2434.9232779276576</c:v>
                </c:pt>
                <c:pt idx="2">
                  <c:v>-2386.7784515717444</c:v>
                </c:pt>
                <c:pt idx="3">
                  <c:v>-1769.2091428803556</c:v>
                </c:pt>
                <c:pt idx="4">
                  <c:v>-1718.3590591793757</c:v>
                </c:pt>
                <c:pt idx="5">
                  <c:v>-1281.1767374458952</c:v>
                </c:pt>
                <c:pt idx="6">
                  <c:v>-1699.5075872493696</c:v>
                </c:pt>
                <c:pt idx="7">
                  <c:v>-1735.6631432349741</c:v>
                </c:pt>
                <c:pt idx="8">
                  <c:v>-1576.320220826377</c:v>
                </c:pt>
                <c:pt idx="9">
                  <c:v>-2016.4189537270468</c:v>
                </c:pt>
                <c:pt idx="10">
                  <c:v>-2397.7369801880136</c:v>
                </c:pt>
                <c:pt idx="11">
                  <c:v>-2542.2611334437406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91-4113-BCF6-ED695C0A33D5}"/>
            </c:ext>
          </c:extLst>
        </c:ser>
        <c:ser>
          <c:idx val="1"/>
          <c:order val="1"/>
          <c:tx>
            <c:strRef>
              <c:f>'8'!$A$13</c:f>
              <c:strCache>
                <c:ptCount val="1"/>
                <c:pt idx="0">
                  <c:v>Export na úrovni DS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'8'!$B$13:$M$13</c:f>
              <c:numCache>
                <c:formatCode>#\ ##0.0</c:formatCode>
                <c:ptCount val="12"/>
                <c:pt idx="0">
                  <c:v>-1.674464</c:v>
                </c:pt>
                <c:pt idx="1">
                  <c:v>-0.55268899999999999</c:v>
                </c:pt>
                <c:pt idx="2">
                  <c:v>-7.1517979999999985</c:v>
                </c:pt>
                <c:pt idx="3">
                  <c:v>-28.315557999999999</c:v>
                </c:pt>
                <c:pt idx="4">
                  <c:v>-30.136303999999999</c:v>
                </c:pt>
                <c:pt idx="5">
                  <c:v>-32.365479000000001</c:v>
                </c:pt>
                <c:pt idx="6">
                  <c:v>-27.980688000000001</c:v>
                </c:pt>
                <c:pt idx="7">
                  <c:v>-28.020710000000001</c:v>
                </c:pt>
                <c:pt idx="8">
                  <c:v>-27.898005000000001</c:v>
                </c:pt>
                <c:pt idx="9">
                  <c:v>-12.117843000000001</c:v>
                </c:pt>
                <c:pt idx="10">
                  <c:v>-16.459025</c:v>
                </c:pt>
                <c:pt idx="11">
                  <c:v>-16.195713999999999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591-4113-BCF6-ED695C0A33D5}"/>
            </c:ext>
          </c:extLst>
        </c:ser>
        <c:ser>
          <c:idx val="2"/>
          <c:order val="2"/>
          <c:tx>
            <c:strRef>
              <c:f>'8'!$A$19</c:f>
              <c:strCache>
                <c:ptCount val="1"/>
                <c:pt idx="0">
                  <c:v>Import na úrovni PS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'8'!$B$19:$M$19</c:f>
              <c:numCache>
                <c:formatCode>#\ ##0.0</c:formatCode>
                <c:ptCount val="12"/>
                <c:pt idx="0">
                  <c:v>1893.8420670748328</c:v>
                </c:pt>
                <c:pt idx="1">
                  <c:v>1423.5297449255893</c:v>
                </c:pt>
                <c:pt idx="2">
                  <c:v>1266.6138559241017</c:v>
                </c:pt>
                <c:pt idx="3">
                  <c:v>999.57382606264582</c:v>
                </c:pt>
                <c:pt idx="4">
                  <c:v>1297.3948158894898</c:v>
                </c:pt>
                <c:pt idx="5">
                  <c:v>1626.3756730613402</c:v>
                </c:pt>
                <c:pt idx="6">
                  <c:v>1240.8968242296773</c:v>
                </c:pt>
                <c:pt idx="7">
                  <c:v>861.81014629773881</c:v>
                </c:pt>
                <c:pt idx="8">
                  <c:v>1291.6981815964602</c:v>
                </c:pt>
                <c:pt idx="9">
                  <c:v>1535.4475026724576</c:v>
                </c:pt>
                <c:pt idx="10">
                  <c:v>1609.5859351703455</c:v>
                </c:pt>
                <c:pt idx="11">
                  <c:v>1963.7011766343744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591-4113-BCF6-ED695C0A33D5}"/>
            </c:ext>
          </c:extLst>
        </c:ser>
        <c:ser>
          <c:idx val="3"/>
          <c:order val="3"/>
          <c:tx>
            <c:strRef>
              <c:f>'8'!$A$24</c:f>
              <c:strCache>
                <c:ptCount val="1"/>
                <c:pt idx="0">
                  <c:v>Import na úrovni 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'8'!$B$24:$M$24</c:f>
              <c:numCache>
                <c:formatCode>#\ ##0.0</c:formatCode>
                <c:ptCount val="12"/>
                <c:pt idx="0">
                  <c:v>46.272648000000004</c:v>
                </c:pt>
                <c:pt idx="1">
                  <c:v>60.675967</c:v>
                </c:pt>
                <c:pt idx="2">
                  <c:v>12.627773000000001</c:v>
                </c:pt>
                <c:pt idx="3">
                  <c:v>9.6838999999999995E-2</c:v>
                </c:pt>
                <c:pt idx="4">
                  <c:v>0.146036</c:v>
                </c:pt>
                <c:pt idx="5">
                  <c:v>0.19920199999999999</c:v>
                </c:pt>
                <c:pt idx="6">
                  <c:v>1.2060000000000002</c:v>
                </c:pt>
                <c:pt idx="7">
                  <c:v>0.11262899999999999</c:v>
                </c:pt>
                <c:pt idx="8">
                  <c:v>9.0180999999999997E-2</c:v>
                </c:pt>
                <c:pt idx="9">
                  <c:v>8.654895999999999</c:v>
                </c:pt>
                <c:pt idx="10">
                  <c:v>23.490891999999999</c:v>
                </c:pt>
                <c:pt idx="11">
                  <c:v>8.856190999999999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8744832"/>
        <c:axId val="168746368"/>
      </c:barChart>
      <c:lineChart>
        <c:grouping val="stacked"/>
        <c:varyColors val="0"/>
        <c:ser>
          <c:idx val="4"/>
          <c:order val="4"/>
          <c:tx>
            <c:strRef>
              <c:f>'8'!$A$5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none"/>
          </c:marker>
          <c:val>
            <c:numRef>
              <c:f>'8'!$B$6:$M$6</c:f>
              <c:numCache>
                <c:formatCode>#\ ##0.0</c:formatCode>
                <c:ptCount val="12"/>
                <c:pt idx="0">
                  <c:v>-879.72407309120217</c:v>
                </c:pt>
                <c:pt idx="1">
                  <c:v>-951.27025500206855</c:v>
                </c:pt>
                <c:pt idx="2">
                  <c:v>-1114.6886206476427</c:v>
                </c:pt>
                <c:pt idx="3">
                  <c:v>-797.8540358177097</c:v>
                </c:pt>
                <c:pt idx="4">
                  <c:v>-450.95451128988589</c:v>
                </c:pt>
                <c:pt idx="5">
                  <c:v>313.03265861544492</c:v>
                </c:pt>
                <c:pt idx="6">
                  <c:v>-485.38545101969248</c:v>
                </c:pt>
                <c:pt idx="7">
                  <c:v>-901.76107793723531</c:v>
                </c:pt>
                <c:pt idx="8">
                  <c:v>-312.42986322991669</c:v>
                </c:pt>
                <c:pt idx="9">
                  <c:v>-484.43439805458911</c:v>
                </c:pt>
                <c:pt idx="10">
                  <c:v>-781.11917801766822</c:v>
                </c:pt>
                <c:pt idx="11">
                  <c:v>-585.89947980936608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91-4113-BCF6-ED695C0A33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8749696"/>
        <c:axId val="168748160"/>
      </c:lineChart>
      <c:catAx>
        <c:axId val="16874483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8746368"/>
        <c:crosses val="autoZero"/>
        <c:auto val="1"/>
        <c:lblAlgn val="ctr"/>
        <c:lblOffset val="100"/>
        <c:noMultiLvlLbl val="0"/>
      </c:catAx>
      <c:valAx>
        <c:axId val="168746368"/>
        <c:scaling>
          <c:orientation val="minMax"/>
          <c:max val="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8744832"/>
        <c:crosses val="autoZero"/>
        <c:crossBetween val="between"/>
        <c:majorUnit val="500"/>
        <c:minorUnit val="500"/>
      </c:valAx>
      <c:valAx>
        <c:axId val="168748160"/>
        <c:scaling>
          <c:orientation val="minMax"/>
          <c:max val="2000"/>
          <c:min val="-3000"/>
        </c:scaling>
        <c:delete val="1"/>
        <c:axPos val="r"/>
        <c:numFmt formatCode="#\ ##0.0" sourceLinked="1"/>
        <c:majorTickMark val="out"/>
        <c:minorTickMark val="none"/>
        <c:tickLblPos val="nextTo"/>
        <c:crossAx val="168749696"/>
        <c:crosses val="max"/>
        <c:crossBetween val="between"/>
        <c:majorUnit val="500"/>
        <c:minorUnit val="500"/>
      </c:valAx>
      <c:catAx>
        <c:axId val="168749696"/>
        <c:scaling>
          <c:orientation val="minMax"/>
        </c:scaling>
        <c:delete val="1"/>
        <c:axPos val="b"/>
        <c:numFmt formatCode="#,##0.0" sourceLinked="1"/>
        <c:majorTickMark val="out"/>
        <c:minorTickMark val="none"/>
        <c:tickLblPos val="nextTo"/>
        <c:crossAx val="168748160"/>
        <c:crosses val="autoZero"/>
        <c:auto val="1"/>
        <c:lblAlgn val="ctr"/>
        <c:lblOffset val="100"/>
        <c:noMultiLvlLbl val="0"/>
      </c:catAx>
    </c:plotArea>
    <c:legend>
      <c:legendPos val="b"/>
      <c:layout>
        <c:manualLayout>
          <c:xMode val="edge"/>
          <c:yMode val="edge"/>
          <c:x val="1.1510068369763346E-3"/>
          <c:y val="0.89073352653959592"/>
          <c:w val="0.86307166797632973"/>
          <c:h val="0.1092663315733947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2F7-4FA8-913F-AE61AED3498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2F7-4FA8-913F-AE61AED349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9235200"/>
        <c:axId val="169236736"/>
      </c:barChart>
      <c:catAx>
        <c:axId val="1692352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9236736"/>
        <c:crosses val="autoZero"/>
        <c:auto val="1"/>
        <c:lblAlgn val="ctr"/>
        <c:lblOffset val="100"/>
        <c:noMultiLvlLbl val="0"/>
      </c:catAx>
      <c:valAx>
        <c:axId val="16923673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923520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6166666666666953E-3"/>
          <c:y val="5.192898124947677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4121599598846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'9.2'!$C$3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45931</c:v>
                </c:pt>
                <c:pt idx="1">
                  <c:v>45932</c:v>
                </c:pt>
                <c:pt idx="2">
                  <c:v>45933</c:v>
                </c:pt>
                <c:pt idx="3">
                  <c:v>45934</c:v>
                </c:pt>
                <c:pt idx="4">
                  <c:v>45935</c:v>
                </c:pt>
                <c:pt idx="5">
                  <c:v>45936</c:v>
                </c:pt>
                <c:pt idx="6">
                  <c:v>45937</c:v>
                </c:pt>
                <c:pt idx="7">
                  <c:v>45938</c:v>
                </c:pt>
                <c:pt idx="8">
                  <c:v>45939</c:v>
                </c:pt>
                <c:pt idx="9">
                  <c:v>45940</c:v>
                </c:pt>
                <c:pt idx="10">
                  <c:v>45941</c:v>
                </c:pt>
                <c:pt idx="11">
                  <c:v>45942</c:v>
                </c:pt>
                <c:pt idx="12">
                  <c:v>45943</c:v>
                </c:pt>
                <c:pt idx="13">
                  <c:v>45944</c:v>
                </c:pt>
                <c:pt idx="14">
                  <c:v>45945</c:v>
                </c:pt>
                <c:pt idx="15">
                  <c:v>45946</c:v>
                </c:pt>
                <c:pt idx="16">
                  <c:v>45947</c:v>
                </c:pt>
                <c:pt idx="17">
                  <c:v>45948</c:v>
                </c:pt>
                <c:pt idx="18">
                  <c:v>45949</c:v>
                </c:pt>
                <c:pt idx="19">
                  <c:v>45950</c:v>
                </c:pt>
                <c:pt idx="20">
                  <c:v>45951</c:v>
                </c:pt>
                <c:pt idx="21">
                  <c:v>45952</c:v>
                </c:pt>
                <c:pt idx="22">
                  <c:v>45953</c:v>
                </c:pt>
                <c:pt idx="23">
                  <c:v>45954</c:v>
                </c:pt>
                <c:pt idx="24">
                  <c:v>45955</c:v>
                </c:pt>
                <c:pt idx="25">
                  <c:v>45956</c:v>
                </c:pt>
                <c:pt idx="26">
                  <c:v>45957</c:v>
                </c:pt>
                <c:pt idx="27">
                  <c:v>45958</c:v>
                </c:pt>
                <c:pt idx="28">
                  <c:v>45959</c:v>
                </c:pt>
                <c:pt idx="29">
                  <c:v>45960</c:v>
                </c:pt>
                <c:pt idx="30">
                  <c:v>45961</c:v>
                </c:pt>
              </c:numCache>
            </c:numRef>
          </c:xVal>
          <c:yVal>
            <c:numRef>
              <c:f>'9.2'!$C$5:$C$35</c:f>
              <c:numCache>
                <c:formatCode>#,##0</c:formatCode>
                <c:ptCount val="31"/>
                <c:pt idx="0">
                  <c:v>193159.228</c:v>
                </c:pt>
                <c:pt idx="1">
                  <c:v>194004.49424999999</c:v>
                </c:pt>
                <c:pt idx="2">
                  <c:v>188620.83525000003</c:v>
                </c:pt>
                <c:pt idx="3">
                  <c:v>162167.15324999997</c:v>
                </c:pt>
                <c:pt idx="4">
                  <c:v>156886.06574999992</c:v>
                </c:pt>
                <c:pt idx="5">
                  <c:v>191568.93349999996</c:v>
                </c:pt>
                <c:pt idx="6">
                  <c:v>197101.12275000004</c:v>
                </c:pt>
                <c:pt idx="7">
                  <c:v>196690.36575</c:v>
                </c:pt>
                <c:pt idx="8">
                  <c:v>195392.32624999998</c:v>
                </c:pt>
                <c:pt idx="9">
                  <c:v>189090.17575000002</c:v>
                </c:pt>
                <c:pt idx="10">
                  <c:v>164579.48599999998</c:v>
                </c:pt>
                <c:pt idx="11">
                  <c:v>163985.63575000002</c:v>
                </c:pt>
                <c:pt idx="12">
                  <c:v>195994.72524999999</c:v>
                </c:pt>
                <c:pt idx="13">
                  <c:v>202141.92875000008</c:v>
                </c:pt>
                <c:pt idx="14">
                  <c:v>201194.47125000006</c:v>
                </c:pt>
                <c:pt idx="15">
                  <c:v>201000.58749999988</c:v>
                </c:pt>
                <c:pt idx="16">
                  <c:v>196295.59074999994</c:v>
                </c:pt>
                <c:pt idx="17">
                  <c:v>171265.30549999999</c:v>
                </c:pt>
                <c:pt idx="18">
                  <c:v>170131.67124999998</c:v>
                </c:pt>
                <c:pt idx="19">
                  <c:v>196114.14825000009</c:v>
                </c:pt>
                <c:pt idx="20">
                  <c:v>195489.04425000004</c:v>
                </c:pt>
                <c:pt idx="21">
                  <c:v>199741.48724999995</c:v>
                </c:pt>
                <c:pt idx="22">
                  <c:v>194388.51324999996</c:v>
                </c:pt>
                <c:pt idx="23">
                  <c:v>191269.92175000013</c:v>
                </c:pt>
                <c:pt idx="24">
                  <c:v>167627.10949999993</c:v>
                </c:pt>
                <c:pt idx="25">
                  <c:v>163091.66450000004</c:v>
                </c:pt>
                <c:pt idx="26">
                  <c:v>185205.09749999997</c:v>
                </c:pt>
                <c:pt idx="27">
                  <c:v>177303.66674999992</c:v>
                </c:pt>
                <c:pt idx="28">
                  <c:v>193471.77100000004</c:v>
                </c:pt>
                <c:pt idx="29">
                  <c:v>195003.9317499999</c:v>
                </c:pt>
                <c:pt idx="30">
                  <c:v>196809.94574999998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352-4E34-89CA-DDF0A7BA7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253120"/>
        <c:axId val="169287680"/>
      </c:scatterChart>
      <c:valAx>
        <c:axId val="169253120"/>
        <c:scaling>
          <c:orientation val="minMax"/>
          <c:max val="45961"/>
          <c:min val="45931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287680"/>
        <c:crosses val="autoZero"/>
        <c:crossBetween val="midCat"/>
        <c:majorUnit val="1"/>
      </c:valAx>
      <c:valAx>
        <c:axId val="1692876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253120"/>
        <c:crosses val="autoZero"/>
        <c:crossBetween val="midCat"/>
      </c:valAx>
    </c:plotArea>
    <c:plotVisOnly val="1"/>
    <c:dispBlanksAs val="span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68692810457517E-3"/>
          <c:y val="1.1789637147121959E-4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4653543505848283"/>
          <c:w val="0.85184609771312214"/>
          <c:h val="0.48581186362499407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'9.2'!$D$3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45931</c:v>
                </c:pt>
                <c:pt idx="1">
                  <c:v>45932</c:v>
                </c:pt>
                <c:pt idx="2">
                  <c:v>45933</c:v>
                </c:pt>
                <c:pt idx="3">
                  <c:v>45934</c:v>
                </c:pt>
                <c:pt idx="4">
                  <c:v>45935</c:v>
                </c:pt>
                <c:pt idx="5">
                  <c:v>45936</c:v>
                </c:pt>
                <c:pt idx="6">
                  <c:v>45937</c:v>
                </c:pt>
                <c:pt idx="7">
                  <c:v>45938</c:v>
                </c:pt>
                <c:pt idx="8">
                  <c:v>45939</c:v>
                </c:pt>
                <c:pt idx="9">
                  <c:v>45940</c:v>
                </c:pt>
                <c:pt idx="10">
                  <c:v>45941</c:v>
                </c:pt>
                <c:pt idx="11">
                  <c:v>45942</c:v>
                </c:pt>
                <c:pt idx="12">
                  <c:v>45943</c:v>
                </c:pt>
                <c:pt idx="13">
                  <c:v>45944</c:v>
                </c:pt>
                <c:pt idx="14">
                  <c:v>45945</c:v>
                </c:pt>
                <c:pt idx="15">
                  <c:v>45946</c:v>
                </c:pt>
                <c:pt idx="16">
                  <c:v>45947</c:v>
                </c:pt>
                <c:pt idx="17">
                  <c:v>45948</c:v>
                </c:pt>
                <c:pt idx="18">
                  <c:v>45949</c:v>
                </c:pt>
                <c:pt idx="19">
                  <c:v>45950</c:v>
                </c:pt>
                <c:pt idx="20">
                  <c:v>45951</c:v>
                </c:pt>
                <c:pt idx="21">
                  <c:v>45952</c:v>
                </c:pt>
                <c:pt idx="22">
                  <c:v>45953</c:v>
                </c:pt>
                <c:pt idx="23">
                  <c:v>45954</c:v>
                </c:pt>
                <c:pt idx="24">
                  <c:v>45955</c:v>
                </c:pt>
                <c:pt idx="25">
                  <c:v>45956</c:v>
                </c:pt>
                <c:pt idx="26">
                  <c:v>45957</c:v>
                </c:pt>
                <c:pt idx="27">
                  <c:v>45958</c:v>
                </c:pt>
                <c:pt idx="28">
                  <c:v>45959</c:v>
                </c:pt>
                <c:pt idx="29">
                  <c:v>45960</c:v>
                </c:pt>
                <c:pt idx="30">
                  <c:v>45961</c:v>
                </c:pt>
              </c:numCache>
            </c:numRef>
          </c:xVal>
          <c:yVal>
            <c:numRef>
              <c:f>'9.2'!$D$5:$D$35</c:f>
              <c:numCache>
                <c:formatCode>#,##0</c:formatCode>
                <c:ptCount val="31"/>
                <c:pt idx="0">
                  <c:v>9270.4439999999995</c:v>
                </c:pt>
                <c:pt idx="1">
                  <c:v>9248.1630000000005</c:v>
                </c:pt>
                <c:pt idx="2">
                  <c:v>9344.4060000000027</c:v>
                </c:pt>
                <c:pt idx="3">
                  <c:v>8079.7459999999983</c:v>
                </c:pt>
                <c:pt idx="4">
                  <c:v>7765.1479999999992</c:v>
                </c:pt>
                <c:pt idx="5">
                  <c:v>9354.1749999999993</c:v>
                </c:pt>
                <c:pt idx="6">
                  <c:v>9441.1660000000029</c:v>
                </c:pt>
                <c:pt idx="7">
                  <c:v>9459.19</c:v>
                </c:pt>
                <c:pt idx="8">
                  <c:v>9369.898000000001</c:v>
                </c:pt>
                <c:pt idx="9">
                  <c:v>9186.0480000000007</c:v>
                </c:pt>
                <c:pt idx="10">
                  <c:v>8143.4909999999991</c:v>
                </c:pt>
                <c:pt idx="11">
                  <c:v>7915.1909999999998</c:v>
                </c:pt>
                <c:pt idx="12">
                  <c:v>9522.6610000000001</c:v>
                </c:pt>
                <c:pt idx="13">
                  <c:v>9662.6959999999999</c:v>
                </c:pt>
                <c:pt idx="14">
                  <c:v>9541.9429999999993</c:v>
                </c:pt>
                <c:pt idx="15">
                  <c:v>9539.0489999999991</c:v>
                </c:pt>
                <c:pt idx="16">
                  <c:v>9488.5380000000005</c:v>
                </c:pt>
                <c:pt idx="17">
                  <c:v>8533.009</c:v>
                </c:pt>
                <c:pt idx="18">
                  <c:v>8297.9100000000017</c:v>
                </c:pt>
                <c:pt idx="19">
                  <c:v>9633.7020000000011</c:v>
                </c:pt>
                <c:pt idx="20">
                  <c:v>9543.2139999999999</c:v>
                </c:pt>
                <c:pt idx="21">
                  <c:v>9566.5349999999999</c:v>
                </c:pt>
                <c:pt idx="22">
                  <c:v>9225.5740000000023</c:v>
                </c:pt>
                <c:pt idx="23">
                  <c:v>9404.3919999999998</c:v>
                </c:pt>
                <c:pt idx="24">
                  <c:v>8311.58</c:v>
                </c:pt>
                <c:pt idx="25">
                  <c:v>7947.7499999999991</c:v>
                </c:pt>
                <c:pt idx="26">
                  <c:v>9041.5380000000005</c:v>
                </c:pt>
                <c:pt idx="27">
                  <c:v>8476.9679999999989</c:v>
                </c:pt>
                <c:pt idx="28">
                  <c:v>9506.0500000000011</c:v>
                </c:pt>
                <c:pt idx="29">
                  <c:v>9394.2230000000018</c:v>
                </c:pt>
                <c:pt idx="30">
                  <c:v>9521.6580000000013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AFA-41C1-93AC-348DB4A30EB2}"/>
            </c:ext>
          </c:extLst>
        </c:ser>
        <c:ser>
          <c:idx val="1"/>
          <c:order val="1"/>
          <c:tx>
            <c:strRef>
              <c:f>'9.2'!$E$3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'9.2'!$A$5:$A$35</c:f>
              <c:numCache>
                <c:formatCode>m/d/yyyy</c:formatCode>
                <c:ptCount val="31"/>
                <c:pt idx="0">
                  <c:v>45931</c:v>
                </c:pt>
                <c:pt idx="1">
                  <c:v>45932</c:v>
                </c:pt>
                <c:pt idx="2">
                  <c:v>45933</c:v>
                </c:pt>
                <c:pt idx="3">
                  <c:v>45934</c:v>
                </c:pt>
                <c:pt idx="4">
                  <c:v>45935</c:v>
                </c:pt>
                <c:pt idx="5">
                  <c:v>45936</c:v>
                </c:pt>
                <c:pt idx="6">
                  <c:v>45937</c:v>
                </c:pt>
                <c:pt idx="7">
                  <c:v>45938</c:v>
                </c:pt>
                <c:pt idx="8">
                  <c:v>45939</c:v>
                </c:pt>
                <c:pt idx="9">
                  <c:v>45940</c:v>
                </c:pt>
                <c:pt idx="10">
                  <c:v>45941</c:v>
                </c:pt>
                <c:pt idx="11">
                  <c:v>45942</c:v>
                </c:pt>
                <c:pt idx="12">
                  <c:v>45943</c:v>
                </c:pt>
                <c:pt idx="13">
                  <c:v>45944</c:v>
                </c:pt>
                <c:pt idx="14">
                  <c:v>45945</c:v>
                </c:pt>
                <c:pt idx="15">
                  <c:v>45946</c:v>
                </c:pt>
                <c:pt idx="16">
                  <c:v>45947</c:v>
                </c:pt>
                <c:pt idx="17">
                  <c:v>45948</c:v>
                </c:pt>
                <c:pt idx="18">
                  <c:v>45949</c:v>
                </c:pt>
                <c:pt idx="19">
                  <c:v>45950</c:v>
                </c:pt>
                <c:pt idx="20">
                  <c:v>45951</c:v>
                </c:pt>
                <c:pt idx="21">
                  <c:v>45952</c:v>
                </c:pt>
                <c:pt idx="22">
                  <c:v>45953</c:v>
                </c:pt>
                <c:pt idx="23">
                  <c:v>45954</c:v>
                </c:pt>
                <c:pt idx="24">
                  <c:v>45955</c:v>
                </c:pt>
                <c:pt idx="25">
                  <c:v>45956</c:v>
                </c:pt>
                <c:pt idx="26">
                  <c:v>45957</c:v>
                </c:pt>
                <c:pt idx="27">
                  <c:v>45958</c:v>
                </c:pt>
                <c:pt idx="28">
                  <c:v>45959</c:v>
                </c:pt>
                <c:pt idx="29">
                  <c:v>45960</c:v>
                </c:pt>
                <c:pt idx="30">
                  <c:v>45961</c:v>
                </c:pt>
              </c:numCache>
            </c:numRef>
          </c:xVal>
          <c:yVal>
            <c:numRef>
              <c:f>'9.2'!$E$5:$E$35</c:f>
              <c:numCache>
                <c:formatCode>#,##0</c:formatCode>
                <c:ptCount val="31"/>
                <c:pt idx="0">
                  <c:v>6249.8870000000006</c:v>
                </c:pt>
                <c:pt idx="1">
                  <c:v>6368.4779999999992</c:v>
                </c:pt>
                <c:pt idx="2">
                  <c:v>5907.4089999999997</c:v>
                </c:pt>
                <c:pt idx="3">
                  <c:v>5371.362000000001</c:v>
                </c:pt>
                <c:pt idx="4">
                  <c:v>5305.4610000000002</c:v>
                </c:pt>
                <c:pt idx="5">
                  <c:v>5932.7520000000004</c:v>
                </c:pt>
                <c:pt idx="6">
                  <c:v>6472.0180000000009</c:v>
                </c:pt>
                <c:pt idx="7">
                  <c:v>6493.9630000000016</c:v>
                </c:pt>
                <c:pt idx="8">
                  <c:v>6393.4549999999999</c:v>
                </c:pt>
                <c:pt idx="9">
                  <c:v>5973.0590000000002</c:v>
                </c:pt>
                <c:pt idx="10">
                  <c:v>5645.0640000000003</c:v>
                </c:pt>
                <c:pt idx="11">
                  <c:v>5536.1130000000003</c:v>
                </c:pt>
                <c:pt idx="12">
                  <c:v>6244.0440000000008</c:v>
                </c:pt>
                <c:pt idx="13">
                  <c:v>6683.2610000000004</c:v>
                </c:pt>
                <c:pt idx="14">
                  <c:v>6623.0640000000003</c:v>
                </c:pt>
                <c:pt idx="15">
                  <c:v>6658.523000000001</c:v>
                </c:pt>
                <c:pt idx="16">
                  <c:v>6126.8229999999994</c:v>
                </c:pt>
                <c:pt idx="17">
                  <c:v>6000.8470000000007</c:v>
                </c:pt>
                <c:pt idx="18">
                  <c:v>5958.5189999999984</c:v>
                </c:pt>
                <c:pt idx="19">
                  <c:v>6437.5990000000002</c:v>
                </c:pt>
                <c:pt idx="20">
                  <c:v>6419.0719999999992</c:v>
                </c:pt>
                <c:pt idx="21">
                  <c:v>6475.9540000000006</c:v>
                </c:pt>
                <c:pt idx="22">
                  <c:v>6431.1699999999992</c:v>
                </c:pt>
                <c:pt idx="23">
                  <c:v>6096.5599999999995</c:v>
                </c:pt>
                <c:pt idx="24">
                  <c:v>5670.4669999999996</c:v>
                </c:pt>
                <c:pt idx="25">
                  <c:v>5388.2690000000002</c:v>
                </c:pt>
                <c:pt idx="26">
                  <c:v>6011.617000000002</c:v>
                </c:pt>
                <c:pt idx="27">
                  <c:v>6133.8819999999996</c:v>
                </c:pt>
                <c:pt idx="28">
                  <c:v>6229.3249999999989</c:v>
                </c:pt>
                <c:pt idx="29">
                  <c:v>6404.665</c:v>
                </c:pt>
                <c:pt idx="30">
                  <c:v>6464.8460000000005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AFA-41C1-93AC-348DB4A30EB2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'9.1'!$L$6</c:f>
              <c:numCache>
                <c:formatCode>d/\ m/</c:formatCode>
                <c:ptCount val="1"/>
                <c:pt idx="0">
                  <c:v>45944</c:v>
                </c:pt>
              </c:numCache>
            </c:numRef>
          </c:xVal>
          <c:yVal>
            <c:numRef>
              <c:f>'9.1'!$L$5</c:f>
              <c:numCache>
                <c:formatCode>#\ ##0.0</c:formatCode>
                <c:ptCount val="1"/>
                <c:pt idx="0">
                  <c:v>9662.6959999999999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AFA-41C1-93AC-348DB4A30EB2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'9.1'!$L$9</c:f>
              <c:numCache>
                <c:formatCode>d/\ m/</c:formatCode>
                <c:ptCount val="1"/>
                <c:pt idx="0">
                  <c:v>45935</c:v>
                </c:pt>
              </c:numCache>
            </c:numRef>
          </c:xVal>
          <c:yVal>
            <c:numRef>
              <c:f>'9.1'!$L$8</c:f>
              <c:numCache>
                <c:formatCode>#\ ##0.0</c:formatCode>
                <c:ptCount val="1"/>
                <c:pt idx="0">
                  <c:v>5305.4610000000002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AFA-41C1-93AC-348DB4A30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323520"/>
        <c:axId val="169325696"/>
      </c:scatterChart>
      <c:valAx>
        <c:axId val="169323520"/>
        <c:scaling>
          <c:orientation val="minMax"/>
          <c:max val="45961"/>
          <c:min val="45931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325696"/>
        <c:crosses val="autoZero"/>
        <c:crossBetween val="midCat"/>
        <c:majorUnit val="1"/>
      </c:valAx>
      <c:valAx>
        <c:axId val="169325696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323520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5173784307100859E-3"/>
          <c:y val="3.951713954876275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3924951688731219"/>
          <c:w val="0.85184609771312214"/>
          <c:h val="0.48512485119687904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'9.2'!$J$3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45962</c:v>
                </c:pt>
                <c:pt idx="1">
                  <c:v>45963</c:v>
                </c:pt>
                <c:pt idx="2">
                  <c:v>45964</c:v>
                </c:pt>
                <c:pt idx="3">
                  <c:v>45965</c:v>
                </c:pt>
                <c:pt idx="4">
                  <c:v>45966</c:v>
                </c:pt>
                <c:pt idx="5">
                  <c:v>45967</c:v>
                </c:pt>
                <c:pt idx="6">
                  <c:v>45968</c:v>
                </c:pt>
                <c:pt idx="7">
                  <c:v>45969</c:v>
                </c:pt>
                <c:pt idx="8">
                  <c:v>45970</c:v>
                </c:pt>
                <c:pt idx="9">
                  <c:v>45971</c:v>
                </c:pt>
                <c:pt idx="10">
                  <c:v>45972</c:v>
                </c:pt>
                <c:pt idx="11">
                  <c:v>45973</c:v>
                </c:pt>
                <c:pt idx="12">
                  <c:v>45974</c:v>
                </c:pt>
                <c:pt idx="13">
                  <c:v>45975</c:v>
                </c:pt>
                <c:pt idx="14">
                  <c:v>45976</c:v>
                </c:pt>
                <c:pt idx="15">
                  <c:v>45977</c:v>
                </c:pt>
                <c:pt idx="16">
                  <c:v>45978</c:v>
                </c:pt>
                <c:pt idx="17">
                  <c:v>45979</c:v>
                </c:pt>
                <c:pt idx="18">
                  <c:v>45980</c:v>
                </c:pt>
                <c:pt idx="19">
                  <c:v>45981</c:v>
                </c:pt>
                <c:pt idx="20">
                  <c:v>45982</c:v>
                </c:pt>
                <c:pt idx="21">
                  <c:v>45983</c:v>
                </c:pt>
                <c:pt idx="22">
                  <c:v>45984</c:v>
                </c:pt>
                <c:pt idx="23">
                  <c:v>45985</c:v>
                </c:pt>
                <c:pt idx="24">
                  <c:v>45986</c:v>
                </c:pt>
                <c:pt idx="25">
                  <c:v>45987</c:v>
                </c:pt>
                <c:pt idx="26">
                  <c:v>45988</c:v>
                </c:pt>
                <c:pt idx="27">
                  <c:v>45989</c:v>
                </c:pt>
                <c:pt idx="28">
                  <c:v>45990</c:v>
                </c:pt>
                <c:pt idx="29">
                  <c:v>45991</c:v>
                </c:pt>
              </c:numCache>
            </c:numRef>
          </c:xVal>
          <c:yVal>
            <c:numRef>
              <c:f>'9.2'!$J$5:$J$35</c:f>
              <c:numCache>
                <c:formatCode>#,##0</c:formatCode>
                <c:ptCount val="31"/>
                <c:pt idx="0">
                  <c:v>8039.8550000000005</c:v>
                </c:pt>
                <c:pt idx="1">
                  <c:v>7950.5639999999994</c:v>
                </c:pt>
                <c:pt idx="2">
                  <c:v>9587.3869999999988</c:v>
                </c:pt>
                <c:pt idx="3">
                  <c:v>9591.7160000000003</c:v>
                </c:pt>
                <c:pt idx="4">
                  <c:v>9731.1650000000009</c:v>
                </c:pt>
                <c:pt idx="5">
                  <c:v>9874.5880000000016</c:v>
                </c:pt>
                <c:pt idx="6">
                  <c:v>9806.1239999999998</c:v>
                </c:pt>
                <c:pt idx="7">
                  <c:v>8939.3979999999992</c:v>
                </c:pt>
                <c:pt idx="8">
                  <c:v>8790.4590000000007</c:v>
                </c:pt>
                <c:pt idx="9">
                  <c:v>10113.412999999997</c:v>
                </c:pt>
                <c:pt idx="10">
                  <c:v>9990.8959999999988</c:v>
                </c:pt>
                <c:pt idx="11">
                  <c:v>10026.893</c:v>
                </c:pt>
                <c:pt idx="12">
                  <c:v>10018.302</c:v>
                </c:pt>
                <c:pt idx="13">
                  <c:v>10092.124</c:v>
                </c:pt>
                <c:pt idx="14">
                  <c:v>8809.4479999999985</c:v>
                </c:pt>
                <c:pt idx="15">
                  <c:v>8405.8899999999976</c:v>
                </c:pt>
                <c:pt idx="16">
                  <c:v>9035.7060000000019</c:v>
                </c:pt>
                <c:pt idx="17">
                  <c:v>10350.537</c:v>
                </c:pt>
                <c:pt idx="18">
                  <c:v>10672.008</c:v>
                </c:pt>
                <c:pt idx="19">
                  <c:v>10745.338000000002</c:v>
                </c:pt>
                <c:pt idx="20">
                  <c:v>10906.695</c:v>
                </c:pt>
                <c:pt idx="21">
                  <c:v>9757.4179999999997</c:v>
                </c:pt>
                <c:pt idx="22">
                  <c:v>9690.0630000000001</c:v>
                </c:pt>
                <c:pt idx="23">
                  <c:v>11123.598</c:v>
                </c:pt>
                <c:pt idx="24">
                  <c:v>11022.853000000001</c:v>
                </c:pt>
                <c:pt idx="25">
                  <c:v>11175.583999999999</c:v>
                </c:pt>
                <c:pt idx="26">
                  <c:v>10891.681999999999</c:v>
                </c:pt>
                <c:pt idx="27">
                  <c:v>11041.454000000002</c:v>
                </c:pt>
                <c:pt idx="28">
                  <c:v>9478.7999999999993</c:v>
                </c:pt>
                <c:pt idx="29">
                  <c:v>9151.3680000000004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0F-47C2-9125-1C3968084F59}"/>
            </c:ext>
          </c:extLst>
        </c:ser>
        <c:ser>
          <c:idx val="1"/>
          <c:order val="1"/>
          <c:tx>
            <c:strRef>
              <c:f>'9.2'!$K$3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45962</c:v>
                </c:pt>
                <c:pt idx="1">
                  <c:v>45963</c:v>
                </c:pt>
                <c:pt idx="2">
                  <c:v>45964</c:v>
                </c:pt>
                <c:pt idx="3">
                  <c:v>45965</c:v>
                </c:pt>
                <c:pt idx="4">
                  <c:v>45966</c:v>
                </c:pt>
                <c:pt idx="5">
                  <c:v>45967</c:v>
                </c:pt>
                <c:pt idx="6">
                  <c:v>45968</c:v>
                </c:pt>
                <c:pt idx="7">
                  <c:v>45969</c:v>
                </c:pt>
                <c:pt idx="8">
                  <c:v>45970</c:v>
                </c:pt>
                <c:pt idx="9">
                  <c:v>45971</c:v>
                </c:pt>
                <c:pt idx="10">
                  <c:v>45972</c:v>
                </c:pt>
                <c:pt idx="11">
                  <c:v>45973</c:v>
                </c:pt>
                <c:pt idx="12">
                  <c:v>45974</c:v>
                </c:pt>
                <c:pt idx="13">
                  <c:v>45975</c:v>
                </c:pt>
                <c:pt idx="14">
                  <c:v>45976</c:v>
                </c:pt>
                <c:pt idx="15">
                  <c:v>45977</c:v>
                </c:pt>
                <c:pt idx="16">
                  <c:v>45978</c:v>
                </c:pt>
                <c:pt idx="17">
                  <c:v>45979</c:v>
                </c:pt>
                <c:pt idx="18">
                  <c:v>45980</c:v>
                </c:pt>
                <c:pt idx="19">
                  <c:v>45981</c:v>
                </c:pt>
                <c:pt idx="20">
                  <c:v>45982</c:v>
                </c:pt>
                <c:pt idx="21">
                  <c:v>45983</c:v>
                </c:pt>
                <c:pt idx="22">
                  <c:v>45984</c:v>
                </c:pt>
                <c:pt idx="23">
                  <c:v>45985</c:v>
                </c:pt>
                <c:pt idx="24">
                  <c:v>45986</c:v>
                </c:pt>
                <c:pt idx="25">
                  <c:v>45987</c:v>
                </c:pt>
                <c:pt idx="26">
                  <c:v>45988</c:v>
                </c:pt>
                <c:pt idx="27">
                  <c:v>45989</c:v>
                </c:pt>
                <c:pt idx="28">
                  <c:v>45990</c:v>
                </c:pt>
                <c:pt idx="29">
                  <c:v>45991</c:v>
                </c:pt>
              </c:numCache>
            </c:numRef>
          </c:xVal>
          <c:yVal>
            <c:numRef>
              <c:f>'9.2'!$K$5:$K$35</c:f>
              <c:numCache>
                <c:formatCode>#,##0</c:formatCode>
                <c:ptCount val="31"/>
                <c:pt idx="0">
                  <c:v>5899.293999999999</c:v>
                </c:pt>
                <c:pt idx="1">
                  <c:v>5512.3739999999998</c:v>
                </c:pt>
                <c:pt idx="2">
                  <c:v>6205.8959999999997</c:v>
                </c:pt>
                <c:pt idx="3">
                  <c:v>6618.5630000000001</c:v>
                </c:pt>
                <c:pt idx="4">
                  <c:v>6806.2419999999993</c:v>
                </c:pt>
                <c:pt idx="5">
                  <c:v>6919.2820000000011</c:v>
                </c:pt>
                <c:pt idx="6">
                  <c:v>6947.1059999999998</c:v>
                </c:pt>
                <c:pt idx="7">
                  <c:v>6566.6789999999983</c:v>
                </c:pt>
                <c:pt idx="8">
                  <c:v>6192.7099999999982</c:v>
                </c:pt>
                <c:pt idx="9">
                  <c:v>6727.9719999999998</c:v>
                </c:pt>
                <c:pt idx="10">
                  <c:v>6967.4809999999989</c:v>
                </c:pt>
                <c:pt idx="11">
                  <c:v>7107.1720000000005</c:v>
                </c:pt>
                <c:pt idx="12">
                  <c:v>6941.8590000000013</c:v>
                </c:pt>
                <c:pt idx="13">
                  <c:v>7052.6900000000005</c:v>
                </c:pt>
                <c:pt idx="14">
                  <c:v>6585.826</c:v>
                </c:pt>
                <c:pt idx="15">
                  <c:v>6208.5789999999979</c:v>
                </c:pt>
                <c:pt idx="16">
                  <c:v>6078.2709999999988</c:v>
                </c:pt>
                <c:pt idx="17">
                  <c:v>6896.8380000000006</c:v>
                </c:pt>
                <c:pt idx="18">
                  <c:v>7664.0830000000014</c:v>
                </c:pt>
                <c:pt idx="19">
                  <c:v>7561.188000000001</c:v>
                </c:pt>
                <c:pt idx="20">
                  <c:v>7678.1719999999978</c:v>
                </c:pt>
                <c:pt idx="21">
                  <c:v>7264.3399999999992</c:v>
                </c:pt>
                <c:pt idx="22">
                  <c:v>7298.1160000000018</c:v>
                </c:pt>
                <c:pt idx="23">
                  <c:v>7857.8339999999971</c:v>
                </c:pt>
                <c:pt idx="24">
                  <c:v>7852.9110000000001</c:v>
                </c:pt>
                <c:pt idx="25">
                  <c:v>7801.4610000000002</c:v>
                </c:pt>
                <c:pt idx="26">
                  <c:v>7699.753999999999</c:v>
                </c:pt>
                <c:pt idx="27">
                  <c:v>7968.3820000000014</c:v>
                </c:pt>
                <c:pt idx="28">
                  <c:v>7236.1940000000004</c:v>
                </c:pt>
                <c:pt idx="29">
                  <c:v>6764.8960000000006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0F-47C2-9125-1C3968084F59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rgbClr val="D0D0D0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'9.1'!$M$6</c:f>
              <c:numCache>
                <c:formatCode>d/\ m/</c:formatCode>
                <c:ptCount val="1"/>
                <c:pt idx="0">
                  <c:v>45987</c:v>
                </c:pt>
              </c:numCache>
            </c:numRef>
          </c:xVal>
          <c:yVal>
            <c:numRef>
              <c:f>'9.1'!$M$5</c:f>
              <c:numCache>
                <c:formatCode>#\ ##0.0</c:formatCode>
                <c:ptCount val="1"/>
                <c:pt idx="0">
                  <c:v>11175.583999999901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0F-47C2-9125-1C3968084F59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5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'9.1'!$M$9</c:f>
              <c:numCache>
                <c:formatCode>d/\ m/</c:formatCode>
                <c:ptCount val="1"/>
                <c:pt idx="0">
                  <c:v>45963</c:v>
                </c:pt>
              </c:numCache>
            </c:numRef>
          </c:xVal>
          <c:yVal>
            <c:numRef>
              <c:f>'9.1'!$M$8</c:f>
              <c:numCache>
                <c:formatCode>#\ ##0.0</c:formatCode>
                <c:ptCount val="1"/>
                <c:pt idx="0">
                  <c:v>5512.3739999999998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0F-47C2-9125-1C3968084F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431424"/>
        <c:axId val="169433344"/>
      </c:scatterChart>
      <c:valAx>
        <c:axId val="169431424"/>
        <c:scaling>
          <c:orientation val="minMax"/>
          <c:max val="45991"/>
          <c:min val="45962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433344"/>
        <c:crosses val="autoZero"/>
        <c:crossBetween val="midCat"/>
        <c:majorUnit val="1"/>
      </c:valAx>
      <c:valAx>
        <c:axId val="169433344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431424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Dosažené denní max. a min.</a:t>
            </a:r>
            <a:r>
              <a:rPr lang="cs-CZ" sz="1000" baseline="0">
                <a:solidFill>
                  <a:srgbClr val="233060"/>
                </a:solidFill>
              </a:rPr>
              <a:t> zatížení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3.4437511382983937E-3"/>
          <c:y val="3.8614038837922844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4009823232323232"/>
          <c:y val="0.25390153153932687"/>
          <c:w val="0.85184609771312214"/>
          <c:h val="0.48549162123965273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'9.2'!$P$3</c:f>
              <c:strCache>
                <c:ptCount val="1"/>
                <c:pt idx="0">
                  <c:v>Dosažené denní maximum zatížení brutto</c:v>
                </c:pt>
              </c:strCache>
            </c:strRef>
          </c:tx>
          <c:spPr>
            <a:ln w="38100">
              <a:solidFill>
                <a:schemeClr val="accent1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45992</c:v>
                </c:pt>
                <c:pt idx="1">
                  <c:v>45993</c:v>
                </c:pt>
                <c:pt idx="2">
                  <c:v>45994</c:v>
                </c:pt>
                <c:pt idx="3">
                  <c:v>45995</c:v>
                </c:pt>
                <c:pt idx="4">
                  <c:v>45996</c:v>
                </c:pt>
                <c:pt idx="5">
                  <c:v>45997</c:v>
                </c:pt>
                <c:pt idx="6">
                  <c:v>45998</c:v>
                </c:pt>
                <c:pt idx="7">
                  <c:v>45999</c:v>
                </c:pt>
                <c:pt idx="8">
                  <c:v>46000</c:v>
                </c:pt>
                <c:pt idx="9">
                  <c:v>46001</c:v>
                </c:pt>
                <c:pt idx="10">
                  <c:v>46002</c:v>
                </c:pt>
                <c:pt idx="11">
                  <c:v>46003</c:v>
                </c:pt>
                <c:pt idx="12">
                  <c:v>46004</c:v>
                </c:pt>
                <c:pt idx="13">
                  <c:v>46005</c:v>
                </c:pt>
                <c:pt idx="14">
                  <c:v>46006</c:v>
                </c:pt>
                <c:pt idx="15">
                  <c:v>46007</c:v>
                </c:pt>
                <c:pt idx="16">
                  <c:v>46008</c:v>
                </c:pt>
                <c:pt idx="17">
                  <c:v>46009</c:v>
                </c:pt>
                <c:pt idx="18">
                  <c:v>46010</c:v>
                </c:pt>
                <c:pt idx="19">
                  <c:v>46011</c:v>
                </c:pt>
                <c:pt idx="20">
                  <c:v>46012</c:v>
                </c:pt>
                <c:pt idx="21">
                  <c:v>46013</c:v>
                </c:pt>
                <c:pt idx="22">
                  <c:v>46014</c:v>
                </c:pt>
                <c:pt idx="23">
                  <c:v>46015</c:v>
                </c:pt>
                <c:pt idx="24">
                  <c:v>46016</c:v>
                </c:pt>
                <c:pt idx="25">
                  <c:v>46017</c:v>
                </c:pt>
                <c:pt idx="26">
                  <c:v>46018</c:v>
                </c:pt>
                <c:pt idx="27">
                  <c:v>46019</c:v>
                </c:pt>
                <c:pt idx="28">
                  <c:v>46020</c:v>
                </c:pt>
                <c:pt idx="29">
                  <c:v>46021</c:v>
                </c:pt>
                <c:pt idx="30">
                  <c:v>46022</c:v>
                </c:pt>
              </c:numCache>
            </c:numRef>
          </c:xVal>
          <c:yVal>
            <c:numRef>
              <c:f>'9.2'!$P$5:$P$35</c:f>
              <c:numCache>
                <c:formatCode>#,##0</c:formatCode>
                <c:ptCount val="31"/>
                <c:pt idx="0">
                  <c:v>10843.007999999998</c:v>
                </c:pt>
                <c:pt idx="1">
                  <c:v>11018.152</c:v>
                </c:pt>
                <c:pt idx="2">
                  <c:v>10992.768000000002</c:v>
                </c:pt>
                <c:pt idx="3">
                  <c:v>10898.539000000001</c:v>
                </c:pt>
                <c:pt idx="4">
                  <c:v>10529.374000000003</c:v>
                </c:pt>
                <c:pt idx="5">
                  <c:v>9174.0540000000001</c:v>
                </c:pt>
                <c:pt idx="6">
                  <c:v>8688.7749999999996</c:v>
                </c:pt>
                <c:pt idx="7">
                  <c:v>10050.654</c:v>
                </c:pt>
                <c:pt idx="8">
                  <c:v>9858.6130000000012</c:v>
                </c:pt>
                <c:pt idx="9">
                  <c:v>10044.967000000002</c:v>
                </c:pt>
                <c:pt idx="10">
                  <c:v>10125.488000000001</c:v>
                </c:pt>
                <c:pt idx="11">
                  <c:v>10273.635</c:v>
                </c:pt>
                <c:pt idx="12">
                  <c:v>9381.5460000000003</c:v>
                </c:pt>
                <c:pt idx="13">
                  <c:v>9058.4709999999995</c:v>
                </c:pt>
                <c:pt idx="14">
                  <c:v>10929.194999999998</c:v>
                </c:pt>
                <c:pt idx="15">
                  <c:v>10932.462000000001</c:v>
                </c:pt>
                <c:pt idx="16">
                  <c:v>10675.646000000001</c:v>
                </c:pt>
                <c:pt idx="17">
                  <c:v>10262.986000000001</c:v>
                </c:pt>
                <c:pt idx="18">
                  <c:v>9768.1159999999982</c:v>
                </c:pt>
                <c:pt idx="19">
                  <c:v>8831.4299999999985</c:v>
                </c:pt>
                <c:pt idx="20">
                  <c:v>8615.35</c:v>
                </c:pt>
                <c:pt idx="21">
                  <c:v>9104.35</c:v>
                </c:pt>
                <c:pt idx="22">
                  <c:v>8992.9329999999973</c:v>
                </c:pt>
                <c:pt idx="23">
                  <c:v>8388.6180000000004</c:v>
                </c:pt>
                <c:pt idx="24">
                  <c:v>7719.3329999999987</c:v>
                </c:pt>
                <c:pt idx="25">
                  <c:v>8098.722999999999</c:v>
                </c:pt>
                <c:pt idx="26">
                  <c:v>8358.8339999999989</c:v>
                </c:pt>
                <c:pt idx="27">
                  <c:v>8310.8849999999984</c:v>
                </c:pt>
                <c:pt idx="28">
                  <c:v>8909.4279999999999</c:v>
                </c:pt>
                <c:pt idx="29">
                  <c:v>8849.7689999999984</c:v>
                </c:pt>
                <c:pt idx="30">
                  <c:v>8933.1949999999997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4CF-4EE5-968E-FE76A00BD85F}"/>
            </c:ext>
          </c:extLst>
        </c:ser>
        <c:ser>
          <c:idx val="1"/>
          <c:order val="1"/>
          <c:tx>
            <c:strRef>
              <c:f>'9.2'!$Q$3</c:f>
              <c:strCache>
                <c:ptCount val="1"/>
                <c:pt idx="0">
                  <c:v>Dosažené denní minimum zatížení brutto</c:v>
                </c:pt>
              </c:strCache>
            </c:strRef>
          </c:tx>
          <c:spPr>
            <a:ln w="38100">
              <a:solidFill>
                <a:schemeClr val="accent5"/>
              </a:solidFill>
            </a:ln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45992</c:v>
                </c:pt>
                <c:pt idx="1">
                  <c:v>45993</c:v>
                </c:pt>
                <c:pt idx="2">
                  <c:v>45994</c:v>
                </c:pt>
                <c:pt idx="3">
                  <c:v>45995</c:v>
                </c:pt>
                <c:pt idx="4">
                  <c:v>45996</c:v>
                </c:pt>
                <c:pt idx="5">
                  <c:v>45997</c:v>
                </c:pt>
                <c:pt idx="6">
                  <c:v>45998</c:v>
                </c:pt>
                <c:pt idx="7">
                  <c:v>45999</c:v>
                </c:pt>
                <c:pt idx="8">
                  <c:v>46000</c:v>
                </c:pt>
                <c:pt idx="9">
                  <c:v>46001</c:v>
                </c:pt>
                <c:pt idx="10">
                  <c:v>46002</c:v>
                </c:pt>
                <c:pt idx="11">
                  <c:v>46003</c:v>
                </c:pt>
                <c:pt idx="12">
                  <c:v>46004</c:v>
                </c:pt>
                <c:pt idx="13">
                  <c:v>46005</c:v>
                </c:pt>
                <c:pt idx="14">
                  <c:v>46006</c:v>
                </c:pt>
                <c:pt idx="15">
                  <c:v>46007</c:v>
                </c:pt>
                <c:pt idx="16">
                  <c:v>46008</c:v>
                </c:pt>
                <c:pt idx="17">
                  <c:v>46009</c:v>
                </c:pt>
                <c:pt idx="18">
                  <c:v>46010</c:v>
                </c:pt>
                <c:pt idx="19">
                  <c:v>46011</c:v>
                </c:pt>
                <c:pt idx="20">
                  <c:v>46012</c:v>
                </c:pt>
                <c:pt idx="21">
                  <c:v>46013</c:v>
                </c:pt>
                <c:pt idx="22">
                  <c:v>46014</c:v>
                </c:pt>
                <c:pt idx="23">
                  <c:v>46015</c:v>
                </c:pt>
                <c:pt idx="24">
                  <c:v>46016</c:v>
                </c:pt>
                <c:pt idx="25">
                  <c:v>46017</c:v>
                </c:pt>
                <c:pt idx="26">
                  <c:v>46018</c:v>
                </c:pt>
                <c:pt idx="27">
                  <c:v>46019</c:v>
                </c:pt>
                <c:pt idx="28">
                  <c:v>46020</c:v>
                </c:pt>
                <c:pt idx="29">
                  <c:v>46021</c:v>
                </c:pt>
                <c:pt idx="30">
                  <c:v>46022</c:v>
                </c:pt>
              </c:numCache>
            </c:numRef>
          </c:xVal>
          <c:yVal>
            <c:numRef>
              <c:f>'9.2'!$Q$5:$Q$35</c:f>
              <c:numCache>
                <c:formatCode>#,##0</c:formatCode>
                <c:ptCount val="31"/>
                <c:pt idx="0">
                  <c:v>7456.8430000000008</c:v>
                </c:pt>
                <c:pt idx="1">
                  <c:v>7652.7530000000006</c:v>
                </c:pt>
                <c:pt idx="2">
                  <c:v>7767.2380000000012</c:v>
                </c:pt>
                <c:pt idx="3">
                  <c:v>7673.3310000000019</c:v>
                </c:pt>
                <c:pt idx="4">
                  <c:v>7348.6930000000011</c:v>
                </c:pt>
                <c:pt idx="5">
                  <c:v>6773.2180000000008</c:v>
                </c:pt>
                <c:pt idx="6">
                  <c:v>6376.85</c:v>
                </c:pt>
                <c:pt idx="7">
                  <c:v>6861.7590000000009</c:v>
                </c:pt>
                <c:pt idx="8">
                  <c:v>6852.4849999999997</c:v>
                </c:pt>
                <c:pt idx="9">
                  <c:v>6977.9329999999982</c:v>
                </c:pt>
                <c:pt idx="10">
                  <c:v>7056.7029999999986</c:v>
                </c:pt>
                <c:pt idx="11">
                  <c:v>7262.8860000000004</c:v>
                </c:pt>
                <c:pt idx="12">
                  <c:v>6904.4140000000007</c:v>
                </c:pt>
                <c:pt idx="13">
                  <c:v>6560.5340000000006</c:v>
                </c:pt>
                <c:pt idx="14">
                  <c:v>7319.262999999999</c:v>
                </c:pt>
                <c:pt idx="15">
                  <c:v>8031.760000000002</c:v>
                </c:pt>
                <c:pt idx="16">
                  <c:v>7607.2799999999988</c:v>
                </c:pt>
                <c:pt idx="17">
                  <c:v>7423.7210000000014</c:v>
                </c:pt>
                <c:pt idx="18">
                  <c:v>7121.4759999999997</c:v>
                </c:pt>
                <c:pt idx="19">
                  <c:v>6667.2479999999987</c:v>
                </c:pt>
                <c:pt idx="20">
                  <c:v>6310.6399999999994</c:v>
                </c:pt>
                <c:pt idx="21">
                  <c:v>6234.521999999999</c:v>
                </c:pt>
                <c:pt idx="22">
                  <c:v>6054.7930000000006</c:v>
                </c:pt>
                <c:pt idx="23">
                  <c:v>5922.4990000000007</c:v>
                </c:pt>
                <c:pt idx="24">
                  <c:v>6034.1010000000006</c:v>
                </c:pt>
                <c:pt idx="25">
                  <c:v>6341.4610000000002</c:v>
                </c:pt>
                <c:pt idx="26">
                  <c:v>6332.7059999999992</c:v>
                </c:pt>
                <c:pt idx="27">
                  <c:v>6121.277</c:v>
                </c:pt>
                <c:pt idx="28">
                  <c:v>6633.1219999999994</c:v>
                </c:pt>
                <c:pt idx="29">
                  <c:v>6313.8060000000005</c:v>
                </c:pt>
                <c:pt idx="30">
                  <c:v>6558.67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4CF-4EE5-968E-FE76A00BD85F}"/>
            </c:ext>
          </c:extLst>
        </c:ser>
        <c:ser>
          <c:idx val="2"/>
          <c:order val="2"/>
          <c:tx>
            <c:strRef>
              <c:f>'9.1'!$A$5:$B$5</c:f>
              <c:strCache>
                <c:ptCount val="1"/>
                <c:pt idx="0">
                  <c:v>Měsíční maximum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5"/>
              </a:solidFill>
              <a:ln>
                <a:noFill/>
              </a:ln>
            </c:spPr>
          </c:marker>
          <c:xVal>
            <c:numRef>
              <c:f>'9.1'!$N$6</c:f>
              <c:numCache>
                <c:formatCode>d/\ m/</c:formatCode>
                <c:ptCount val="1"/>
                <c:pt idx="0">
                  <c:v>45993</c:v>
                </c:pt>
              </c:numCache>
            </c:numRef>
          </c:xVal>
          <c:yVal>
            <c:numRef>
              <c:f>'9.1'!$N$5</c:f>
              <c:numCache>
                <c:formatCode>#\ ##0.0</c:formatCode>
                <c:ptCount val="1"/>
                <c:pt idx="0">
                  <c:v>11018.152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4CF-4EE5-968E-FE76A00BD85F}"/>
            </c:ext>
          </c:extLst>
        </c:ser>
        <c:ser>
          <c:idx val="3"/>
          <c:order val="3"/>
          <c:tx>
            <c:strRef>
              <c:f>'9.1'!$A$8:$B$8</c:f>
              <c:strCache>
                <c:ptCount val="1"/>
                <c:pt idx="0">
                  <c:v>Měsíční minimum [MW]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diamond"/>
            <c:size val="7"/>
            <c:spPr>
              <a:solidFill>
                <a:schemeClr val="accent1"/>
              </a:solidFill>
              <a:ln>
                <a:noFill/>
              </a:ln>
            </c:spPr>
          </c:marker>
          <c:xVal>
            <c:numRef>
              <c:f>'9.1'!$N$9</c:f>
              <c:numCache>
                <c:formatCode>d/\ m/</c:formatCode>
                <c:ptCount val="1"/>
                <c:pt idx="0">
                  <c:v>46015</c:v>
                </c:pt>
              </c:numCache>
            </c:numRef>
          </c:xVal>
          <c:yVal>
            <c:numRef>
              <c:f>'9.1'!$N$8</c:f>
              <c:numCache>
                <c:formatCode>#\ ##0.0</c:formatCode>
                <c:ptCount val="1"/>
                <c:pt idx="0">
                  <c:v>5922.4989999999998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4CF-4EE5-968E-FE76A00BD8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05312"/>
        <c:axId val="169807232"/>
      </c:scatterChart>
      <c:valAx>
        <c:axId val="169805312"/>
        <c:scaling>
          <c:orientation val="minMax"/>
          <c:max val="46022"/>
          <c:min val="45992"/>
        </c:scaling>
        <c:delete val="0"/>
        <c:axPos val="b"/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07232"/>
        <c:crosses val="autoZero"/>
        <c:crossBetween val="midCat"/>
        <c:majorUnit val="1"/>
      </c:valAx>
      <c:valAx>
        <c:axId val="169807232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05312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1.5118355781603093E-3"/>
          <c:y val="4.575207267569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'9.2'!$I$3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'9.2'!$G$5:$G$35</c:f>
              <c:numCache>
                <c:formatCode>m/d/yyyy</c:formatCode>
                <c:ptCount val="31"/>
                <c:pt idx="0">
                  <c:v>45962</c:v>
                </c:pt>
                <c:pt idx="1">
                  <c:v>45963</c:v>
                </c:pt>
                <c:pt idx="2">
                  <c:v>45964</c:v>
                </c:pt>
                <c:pt idx="3">
                  <c:v>45965</c:v>
                </c:pt>
                <c:pt idx="4">
                  <c:v>45966</c:v>
                </c:pt>
                <c:pt idx="5">
                  <c:v>45967</c:v>
                </c:pt>
                <c:pt idx="6">
                  <c:v>45968</c:v>
                </c:pt>
                <c:pt idx="7">
                  <c:v>45969</c:v>
                </c:pt>
                <c:pt idx="8">
                  <c:v>45970</c:v>
                </c:pt>
                <c:pt idx="9">
                  <c:v>45971</c:v>
                </c:pt>
                <c:pt idx="10">
                  <c:v>45972</c:v>
                </c:pt>
                <c:pt idx="11">
                  <c:v>45973</c:v>
                </c:pt>
                <c:pt idx="12">
                  <c:v>45974</c:v>
                </c:pt>
                <c:pt idx="13">
                  <c:v>45975</c:v>
                </c:pt>
                <c:pt idx="14">
                  <c:v>45976</c:v>
                </c:pt>
                <c:pt idx="15">
                  <c:v>45977</c:v>
                </c:pt>
                <c:pt idx="16">
                  <c:v>45978</c:v>
                </c:pt>
                <c:pt idx="17">
                  <c:v>45979</c:v>
                </c:pt>
                <c:pt idx="18">
                  <c:v>45980</c:v>
                </c:pt>
                <c:pt idx="19">
                  <c:v>45981</c:v>
                </c:pt>
                <c:pt idx="20">
                  <c:v>45982</c:v>
                </c:pt>
                <c:pt idx="21">
                  <c:v>45983</c:v>
                </c:pt>
                <c:pt idx="22">
                  <c:v>45984</c:v>
                </c:pt>
                <c:pt idx="23">
                  <c:v>45985</c:v>
                </c:pt>
                <c:pt idx="24">
                  <c:v>45986</c:v>
                </c:pt>
                <c:pt idx="25">
                  <c:v>45987</c:v>
                </c:pt>
                <c:pt idx="26">
                  <c:v>45988</c:v>
                </c:pt>
                <c:pt idx="27">
                  <c:v>45989</c:v>
                </c:pt>
                <c:pt idx="28">
                  <c:v>45990</c:v>
                </c:pt>
                <c:pt idx="29">
                  <c:v>45991</c:v>
                </c:pt>
              </c:numCache>
            </c:numRef>
          </c:xVal>
          <c:yVal>
            <c:numRef>
              <c:f>'9.2'!$I$5:$I$35</c:f>
              <c:numCache>
                <c:formatCode>#,##0</c:formatCode>
                <c:ptCount val="31"/>
                <c:pt idx="0">
                  <c:v>166455.62824999995</c:v>
                </c:pt>
                <c:pt idx="1">
                  <c:v>164727.40724999996</c:v>
                </c:pt>
                <c:pt idx="2">
                  <c:v>197354.75700000001</c:v>
                </c:pt>
                <c:pt idx="3">
                  <c:v>201966.21675000008</c:v>
                </c:pt>
                <c:pt idx="4">
                  <c:v>205771.78399999993</c:v>
                </c:pt>
                <c:pt idx="5">
                  <c:v>208070.95799999993</c:v>
                </c:pt>
                <c:pt idx="6">
                  <c:v>205214.78474999993</c:v>
                </c:pt>
                <c:pt idx="7">
                  <c:v>184174.47549999994</c:v>
                </c:pt>
                <c:pt idx="8">
                  <c:v>182443.51050000003</c:v>
                </c:pt>
                <c:pt idx="9">
                  <c:v>210532.19250000003</c:v>
                </c:pt>
                <c:pt idx="10">
                  <c:v>212561.26724999998</c:v>
                </c:pt>
                <c:pt idx="11">
                  <c:v>213055.44024999996</c:v>
                </c:pt>
                <c:pt idx="12">
                  <c:v>211024.84350000002</c:v>
                </c:pt>
                <c:pt idx="13">
                  <c:v>211520.20000000007</c:v>
                </c:pt>
                <c:pt idx="14">
                  <c:v>183864.86774999998</c:v>
                </c:pt>
                <c:pt idx="15">
                  <c:v>175752.44125</c:v>
                </c:pt>
                <c:pt idx="16">
                  <c:v>186249.70500000002</c:v>
                </c:pt>
                <c:pt idx="17">
                  <c:v>217271.76124999992</c:v>
                </c:pt>
                <c:pt idx="18">
                  <c:v>227208.53774999999</c:v>
                </c:pt>
                <c:pt idx="19">
                  <c:v>226639.91174999994</c:v>
                </c:pt>
                <c:pt idx="20">
                  <c:v>228042.60150000005</c:v>
                </c:pt>
                <c:pt idx="21">
                  <c:v>204287.02499999994</c:v>
                </c:pt>
                <c:pt idx="22">
                  <c:v>205853.69525000005</c:v>
                </c:pt>
                <c:pt idx="23">
                  <c:v>234124.22750000007</c:v>
                </c:pt>
                <c:pt idx="24">
                  <c:v>231964.53849999991</c:v>
                </c:pt>
                <c:pt idx="25">
                  <c:v>234052.35875000004</c:v>
                </c:pt>
                <c:pt idx="26">
                  <c:v>231233.07374999998</c:v>
                </c:pt>
                <c:pt idx="27">
                  <c:v>232644.98924999987</c:v>
                </c:pt>
                <c:pt idx="28">
                  <c:v>201185.80850000001</c:v>
                </c:pt>
                <c:pt idx="29">
                  <c:v>195682.33700000015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4E4-44A0-8A4E-020DAB456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835904"/>
        <c:axId val="169854080"/>
      </c:scatterChart>
      <c:valAx>
        <c:axId val="169835904"/>
        <c:scaling>
          <c:orientation val="minMax"/>
          <c:max val="45991"/>
          <c:min val="45962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854080"/>
        <c:crosses val="autoZero"/>
        <c:crossBetween val="midCat"/>
        <c:majorUnit val="1"/>
      </c:valAx>
      <c:valAx>
        <c:axId val="1698540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835904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rutto</a:t>
            </a:r>
            <a:r>
              <a:rPr lang="cs-CZ" sz="1000">
                <a:solidFill>
                  <a:srgbClr val="233060"/>
                </a:solidFill>
              </a:rPr>
              <a:t> (MWh)</a:t>
            </a:r>
            <a:r>
              <a:rPr lang="en-US" sz="1000">
                <a:solidFill>
                  <a:srgbClr val="233060"/>
                </a:solidFill>
              </a:rPr>
              <a:t> </a:t>
            </a:r>
          </a:p>
        </c:rich>
      </c:tx>
      <c:layout>
        <c:manualLayout>
          <c:xMode val="edge"/>
          <c:yMode val="edge"/>
          <c:x val="2.8475571782293312E-3"/>
          <c:y val="5.192900131223255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6965386278219223E-2"/>
          <c:y val="0.19168318638432227"/>
          <c:w val="0.95369111849047539"/>
          <c:h val="0.63385165797161669"/>
        </c:manualLayout>
      </c:layout>
      <c:scatterChart>
        <c:scatterStyle val="lineMarker"/>
        <c:varyColors val="0"/>
        <c:ser>
          <c:idx val="0"/>
          <c:order val="0"/>
          <c:tx>
            <c:strRef>
              <c:f>'9.2'!$O$3</c:f>
              <c:strCache>
                <c:ptCount val="1"/>
                <c:pt idx="0">
                  <c:v>Spotřeba elektřiny
brutto</c:v>
                </c:pt>
              </c:strCache>
            </c:strRef>
          </c:tx>
          <c:spPr>
            <a:ln w="38100"/>
          </c:spPr>
          <c:marker>
            <c:symbol val="none"/>
          </c:marker>
          <c:xVal>
            <c:numRef>
              <c:f>'9.2'!$M$5:$M$35</c:f>
              <c:numCache>
                <c:formatCode>m/d/yyyy</c:formatCode>
                <c:ptCount val="31"/>
                <c:pt idx="0">
                  <c:v>45992</c:v>
                </c:pt>
                <c:pt idx="1">
                  <c:v>45993</c:v>
                </c:pt>
                <c:pt idx="2">
                  <c:v>45994</c:v>
                </c:pt>
                <c:pt idx="3">
                  <c:v>45995</c:v>
                </c:pt>
                <c:pt idx="4">
                  <c:v>45996</c:v>
                </c:pt>
                <c:pt idx="5">
                  <c:v>45997</c:v>
                </c:pt>
                <c:pt idx="6">
                  <c:v>45998</c:v>
                </c:pt>
                <c:pt idx="7">
                  <c:v>45999</c:v>
                </c:pt>
                <c:pt idx="8">
                  <c:v>46000</c:v>
                </c:pt>
                <c:pt idx="9">
                  <c:v>46001</c:v>
                </c:pt>
                <c:pt idx="10">
                  <c:v>46002</c:v>
                </c:pt>
                <c:pt idx="11">
                  <c:v>46003</c:v>
                </c:pt>
                <c:pt idx="12">
                  <c:v>46004</c:v>
                </c:pt>
                <c:pt idx="13">
                  <c:v>46005</c:v>
                </c:pt>
                <c:pt idx="14">
                  <c:v>46006</c:v>
                </c:pt>
                <c:pt idx="15">
                  <c:v>46007</c:v>
                </c:pt>
                <c:pt idx="16">
                  <c:v>46008</c:v>
                </c:pt>
                <c:pt idx="17">
                  <c:v>46009</c:v>
                </c:pt>
                <c:pt idx="18">
                  <c:v>46010</c:v>
                </c:pt>
                <c:pt idx="19">
                  <c:v>46011</c:v>
                </c:pt>
                <c:pt idx="20">
                  <c:v>46012</c:v>
                </c:pt>
                <c:pt idx="21">
                  <c:v>46013</c:v>
                </c:pt>
                <c:pt idx="22">
                  <c:v>46014</c:v>
                </c:pt>
                <c:pt idx="23">
                  <c:v>46015</c:v>
                </c:pt>
                <c:pt idx="24">
                  <c:v>46016</c:v>
                </c:pt>
                <c:pt idx="25">
                  <c:v>46017</c:v>
                </c:pt>
                <c:pt idx="26">
                  <c:v>46018</c:v>
                </c:pt>
                <c:pt idx="27">
                  <c:v>46019</c:v>
                </c:pt>
                <c:pt idx="28">
                  <c:v>46020</c:v>
                </c:pt>
                <c:pt idx="29">
                  <c:v>46021</c:v>
                </c:pt>
                <c:pt idx="30">
                  <c:v>46022</c:v>
                </c:pt>
              </c:numCache>
            </c:numRef>
          </c:xVal>
          <c:yVal>
            <c:numRef>
              <c:f>'9.2'!$O$5:$O$35</c:f>
              <c:numCache>
                <c:formatCode>#,##0</c:formatCode>
                <c:ptCount val="31"/>
                <c:pt idx="0">
                  <c:v>226716.19274999999</c:v>
                </c:pt>
                <c:pt idx="1">
                  <c:v>230094.28750000006</c:v>
                </c:pt>
                <c:pt idx="2">
                  <c:v>231012.12249999997</c:v>
                </c:pt>
                <c:pt idx="3">
                  <c:v>228196.04699999993</c:v>
                </c:pt>
                <c:pt idx="4">
                  <c:v>219580.60925000004</c:v>
                </c:pt>
                <c:pt idx="5">
                  <c:v>190923.48250000001</c:v>
                </c:pt>
                <c:pt idx="6">
                  <c:v>183786.55549999999</c:v>
                </c:pt>
                <c:pt idx="7">
                  <c:v>210924.17399999997</c:v>
                </c:pt>
                <c:pt idx="8">
                  <c:v>210319.22600000002</c:v>
                </c:pt>
                <c:pt idx="9">
                  <c:v>213126.26250000004</c:v>
                </c:pt>
                <c:pt idx="10">
                  <c:v>213213.90374999979</c:v>
                </c:pt>
                <c:pt idx="11">
                  <c:v>217629.0725000001</c:v>
                </c:pt>
                <c:pt idx="12">
                  <c:v>195969.99825</c:v>
                </c:pt>
                <c:pt idx="13">
                  <c:v>191802.38974999997</c:v>
                </c:pt>
                <c:pt idx="14">
                  <c:v>227160.44400000011</c:v>
                </c:pt>
                <c:pt idx="15">
                  <c:v>233138.02199999997</c:v>
                </c:pt>
                <c:pt idx="16">
                  <c:v>225806.37424999994</c:v>
                </c:pt>
                <c:pt idx="17">
                  <c:v>219096.17500000005</c:v>
                </c:pt>
                <c:pt idx="18">
                  <c:v>208161.97025000007</c:v>
                </c:pt>
                <c:pt idx="19">
                  <c:v>187479.07925000001</c:v>
                </c:pt>
                <c:pt idx="20">
                  <c:v>181296.62699999998</c:v>
                </c:pt>
                <c:pt idx="21">
                  <c:v>187173.56749999998</c:v>
                </c:pt>
                <c:pt idx="22">
                  <c:v>184560.14724999998</c:v>
                </c:pt>
                <c:pt idx="23">
                  <c:v>168457.89025</c:v>
                </c:pt>
                <c:pt idx="24">
                  <c:v>168325.61025000003</c:v>
                </c:pt>
                <c:pt idx="25">
                  <c:v>172398.24224999995</c:v>
                </c:pt>
                <c:pt idx="26">
                  <c:v>176727.20324999996</c:v>
                </c:pt>
                <c:pt idx="27">
                  <c:v>175786.90275000012</c:v>
                </c:pt>
                <c:pt idx="28">
                  <c:v>188730.36600000004</c:v>
                </c:pt>
                <c:pt idx="29">
                  <c:v>187089.69074999995</c:v>
                </c:pt>
                <c:pt idx="30">
                  <c:v>185489.53900000002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DB4-4E89-8425-551B2A22EA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555072"/>
        <c:axId val="169556608"/>
      </c:scatterChart>
      <c:valAx>
        <c:axId val="169555072"/>
        <c:scaling>
          <c:orientation val="minMax"/>
          <c:max val="46022"/>
          <c:min val="45992"/>
        </c:scaling>
        <c:delete val="0"/>
        <c:axPos val="b"/>
        <c:minorGridlines>
          <c:spPr>
            <a:ln>
              <a:noFill/>
            </a:ln>
          </c:spPr>
        </c:minorGridlines>
        <c:numFmt formatCode="d/m" sourceLinked="0"/>
        <c:majorTickMark val="none"/>
        <c:minorTickMark val="none"/>
        <c:tickLblPos val="nextTo"/>
        <c:txPr>
          <a:bodyPr rot="-5400000" anchor="b" anchorCtr="0"/>
          <a:lstStyle/>
          <a:p>
            <a:pPr>
              <a:defRPr sz="850" baseline="0"/>
            </a:pPr>
            <a:endParaRPr lang="cs-CZ"/>
          </a:p>
        </c:txPr>
        <c:crossAx val="169556608"/>
        <c:crosses val="autoZero"/>
        <c:crossBetween val="midCat"/>
        <c:majorUnit val="1"/>
      </c:valAx>
      <c:valAx>
        <c:axId val="169556608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550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anchor="t" anchorCtr="0"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Měsíční maxima a minima zatížení</a:t>
            </a:r>
            <a:r>
              <a:rPr lang="cs-CZ" sz="1000">
                <a:solidFill>
                  <a:srgbClr val="233060"/>
                </a:solidFill>
              </a:rPr>
              <a:t> brutto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8762204774920835E-4"/>
          <c:y val="7.1666078231955692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4.5742402677362938E-2"/>
          <c:y val="0.17857895652082267"/>
          <c:w val="0.94502581265147034"/>
          <c:h val="0.67937597816292428"/>
        </c:manualLayout>
      </c:layout>
      <c:barChart>
        <c:barDir val="col"/>
        <c:grouping val="clustered"/>
        <c:varyColors val="0"/>
        <c:ser>
          <c:idx val="1"/>
          <c:order val="0"/>
          <c:tx>
            <c:v>Měsíční minimum</c:v>
          </c:tx>
          <c:spPr>
            <a:solidFill>
              <a:schemeClr val="accent5"/>
            </a:solidFill>
          </c:spPr>
          <c:invertIfNegative val="0"/>
          <c:val>
            <c:numRef>
              <c:f>'9.1'!$C$8:$N$8</c:f>
              <c:numCache>
                <c:formatCode>#\ ##0.0</c:formatCode>
                <c:ptCount val="12"/>
                <c:pt idx="0">
                  <c:v>6044.3549999999996</c:v>
                </c:pt>
                <c:pt idx="1">
                  <c:v>6983.35</c:v>
                </c:pt>
                <c:pt idx="2">
                  <c:v>5666.4919999999902</c:v>
                </c:pt>
                <c:pt idx="3">
                  <c:v>4734.3279999999904</c:v>
                </c:pt>
                <c:pt idx="4">
                  <c:v>4788.0569999999998</c:v>
                </c:pt>
                <c:pt idx="5">
                  <c:v>4585.6949999999997</c:v>
                </c:pt>
                <c:pt idx="6">
                  <c:v>4518.7460000000001</c:v>
                </c:pt>
                <c:pt idx="7">
                  <c:v>4479.107</c:v>
                </c:pt>
                <c:pt idx="8">
                  <c:v>4738.8649999999998</c:v>
                </c:pt>
                <c:pt idx="9">
                  <c:v>5305.4610000000002</c:v>
                </c:pt>
                <c:pt idx="10">
                  <c:v>5512.3739999999998</c:v>
                </c:pt>
                <c:pt idx="11">
                  <c:v>5922.4989999999998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01-4EE8-9A14-71BC5B4629CB}"/>
            </c:ext>
          </c:extLst>
        </c:ser>
        <c:ser>
          <c:idx val="0"/>
          <c:order val="1"/>
          <c:tx>
            <c:v>Měsíční maximum</c:v>
          </c:tx>
          <c:spPr>
            <a:solidFill>
              <a:schemeClr val="accent1"/>
            </a:solidFill>
          </c:spPr>
          <c:invertIfNegative val="0"/>
          <c:val>
            <c:numRef>
              <c:f>'9.1'!$C$5:$N$5</c:f>
              <c:numCache>
                <c:formatCode>#\ ##0.0</c:formatCode>
                <c:ptCount val="12"/>
                <c:pt idx="0">
                  <c:v>11289.85</c:v>
                </c:pt>
                <c:pt idx="1">
                  <c:v>11720.355</c:v>
                </c:pt>
                <c:pt idx="2">
                  <c:v>10471.440999999901</c:v>
                </c:pt>
                <c:pt idx="3">
                  <c:v>9793.6720000000005</c:v>
                </c:pt>
                <c:pt idx="4">
                  <c:v>9026.9369999999999</c:v>
                </c:pt>
                <c:pt idx="5">
                  <c:v>9186.9060000000009</c:v>
                </c:pt>
                <c:pt idx="6">
                  <c:v>9001.7440000000006</c:v>
                </c:pt>
                <c:pt idx="7">
                  <c:v>9102.6890000000003</c:v>
                </c:pt>
                <c:pt idx="8">
                  <c:v>9281.1949999999997</c:v>
                </c:pt>
                <c:pt idx="9">
                  <c:v>9662.6959999999999</c:v>
                </c:pt>
                <c:pt idx="10">
                  <c:v>11175.583999999901</c:v>
                </c:pt>
                <c:pt idx="11">
                  <c:v>11018.152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01-4EE8-9A14-71BC5B462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9590784"/>
        <c:axId val="169592320"/>
      </c:barChart>
      <c:catAx>
        <c:axId val="169590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9592320"/>
        <c:crosses val="autoZero"/>
        <c:auto val="1"/>
        <c:lblAlgn val="ctr"/>
        <c:lblOffset val="100"/>
        <c:noMultiLvlLbl val="0"/>
      </c:catAx>
      <c:valAx>
        <c:axId val="169592320"/>
        <c:scaling>
          <c:orientation val="minMax"/>
          <c:max val="12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590784"/>
        <c:crosses val="autoZero"/>
        <c:crossBetween val="between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kategorií FVE na instalovaném výkonu</a:t>
            </a:r>
          </a:p>
        </c:rich>
      </c:tx>
      <c:layout>
        <c:manualLayout>
          <c:xMode val="edge"/>
          <c:yMode val="edge"/>
          <c:x val="3.4218462053945313E-3"/>
          <c:y val="5.0793667722757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436325461749562"/>
          <c:y val="0.27446729257600216"/>
          <c:w val="0.28776176914055956"/>
          <c:h val="0.69136397117522286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3.3598556086002346E-3"/>
                  <c:y val="-1.8437291350933235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30-4F01-A7C6-010C7B45280C}"/>
                </c:ext>
              </c:extLst>
            </c:dLbl>
            <c:dLbl>
              <c:idx val="1"/>
              <c:layout>
                <c:manualLayout>
                  <c:x val="3.4995625546806008E-3"/>
                  <c:y val="-2.523660141801895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1F-4490-A0E9-B832BA6E3346}"/>
                </c:ext>
              </c:extLst>
            </c:dLbl>
            <c:dLbl>
              <c:idx val="2"/>
              <c:layout>
                <c:manualLayout>
                  <c:x val="1.5021941154993357E-2"/>
                  <c:y val="1.5748699089627536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30-4F01-A7C6-010C7B4528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'4.4'!$A$8:$A$13</c:f>
              <c:strCache>
                <c:ptCount val="6"/>
                <c:pt idx="0">
                  <c:v>≤ 10 kW</c:v>
                </c:pt>
                <c:pt idx="1">
                  <c:v>&gt; 10 a ≤ 30 kW</c:v>
                </c:pt>
                <c:pt idx="2">
                  <c:v>&gt; 30 a ≤ 100 kW</c:v>
                </c:pt>
                <c:pt idx="3">
                  <c:v>&gt; 100 kW a ≤ 1 MW</c:v>
                </c:pt>
                <c:pt idx="4">
                  <c:v>&gt; 1 a ≤ 5 MW</c:v>
                </c:pt>
                <c:pt idx="5">
                  <c:v>&gt; 5 MW</c:v>
                </c:pt>
              </c:strCache>
            </c:strRef>
          </c:cat>
          <c:val>
            <c:numRef>
              <c:f>'4.4'!$D$8:$D$13</c:f>
              <c:numCache>
                <c:formatCode>#\ ##0.0</c:formatCode>
                <c:ptCount val="6"/>
                <c:pt idx="0">
                  <c:v>1515.5609213001526</c:v>
                </c:pt>
                <c:pt idx="1">
                  <c:v>426.94696299998344</c:v>
                </c:pt>
                <c:pt idx="2">
                  <c:v>269.78271099999972</c:v>
                </c:pt>
                <c:pt idx="3">
                  <c:v>785.84608000000071</c:v>
                </c:pt>
                <c:pt idx="4">
                  <c:v>1107.4412899999998</c:v>
                </c:pt>
                <c:pt idx="5">
                  <c:v>436.2623999999999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F30-4F01-A7C6-010C7B452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68563245608101"/>
          <c:w val="0.71371310811430433"/>
          <c:h val="0.71162212750603249"/>
        </c:manualLayout>
      </c:layout>
      <c:areaChart>
        <c:grouping val="stacked"/>
        <c:varyColors val="0"/>
        <c:ser>
          <c:idx val="0"/>
          <c:order val="0"/>
          <c:tx>
            <c:strRef>
              <c:f>'9.3'!$B$52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'9.3'!$B$54:$B$149</c:f>
              <c:numCache>
                <c:formatCode>#,##0</c:formatCode>
                <c:ptCount val="96"/>
                <c:pt idx="0">
                  <c:v>3721.31</c:v>
                </c:pt>
                <c:pt idx="1">
                  <c:v>3722.779</c:v>
                </c:pt>
                <c:pt idx="2">
                  <c:v>3723.471</c:v>
                </c:pt>
                <c:pt idx="3">
                  <c:v>3725.172</c:v>
                </c:pt>
                <c:pt idx="4">
                  <c:v>3726.152</c:v>
                </c:pt>
                <c:pt idx="5">
                  <c:v>3728.1979999999999</c:v>
                </c:pt>
                <c:pt idx="6">
                  <c:v>3726.5810000000001</c:v>
                </c:pt>
                <c:pt idx="7">
                  <c:v>3727.569</c:v>
                </c:pt>
                <c:pt idx="8">
                  <c:v>3727.5169999999998</c:v>
                </c:pt>
                <c:pt idx="9">
                  <c:v>3727.826</c:v>
                </c:pt>
                <c:pt idx="10">
                  <c:v>3727.2220000000002</c:v>
                </c:pt>
                <c:pt idx="11">
                  <c:v>3727.9870000000001</c:v>
                </c:pt>
                <c:pt idx="12">
                  <c:v>3729.0210000000002</c:v>
                </c:pt>
                <c:pt idx="13">
                  <c:v>3726.8910000000001</c:v>
                </c:pt>
                <c:pt idx="14">
                  <c:v>3727.5059999999999</c:v>
                </c:pt>
                <c:pt idx="15">
                  <c:v>3728.326</c:v>
                </c:pt>
                <c:pt idx="16">
                  <c:v>3729.5509999999999</c:v>
                </c:pt>
                <c:pt idx="17">
                  <c:v>3730.424</c:v>
                </c:pt>
                <c:pt idx="18">
                  <c:v>3728.279</c:v>
                </c:pt>
                <c:pt idx="19">
                  <c:v>3671.2950000000001</c:v>
                </c:pt>
                <c:pt idx="20">
                  <c:v>3628.5439999999999</c:v>
                </c:pt>
                <c:pt idx="21">
                  <c:v>3626.6210000000001</c:v>
                </c:pt>
                <c:pt idx="22">
                  <c:v>3626.4369999999999</c:v>
                </c:pt>
                <c:pt idx="23">
                  <c:v>3627.1869999999999</c:v>
                </c:pt>
                <c:pt idx="24">
                  <c:v>3628.3820000000001</c:v>
                </c:pt>
                <c:pt idx="25">
                  <c:v>3629.2089999999998</c:v>
                </c:pt>
                <c:pt idx="26">
                  <c:v>3628.692</c:v>
                </c:pt>
                <c:pt idx="27">
                  <c:v>3627.5010000000002</c:v>
                </c:pt>
                <c:pt idx="28">
                  <c:v>3625.9789999999998</c:v>
                </c:pt>
                <c:pt idx="29">
                  <c:v>3626.25</c:v>
                </c:pt>
                <c:pt idx="30">
                  <c:v>3626.4609999999998</c:v>
                </c:pt>
                <c:pt idx="31">
                  <c:v>3628.364</c:v>
                </c:pt>
                <c:pt idx="32">
                  <c:v>3662.288</c:v>
                </c:pt>
                <c:pt idx="33">
                  <c:v>3720.085</c:v>
                </c:pt>
                <c:pt idx="34">
                  <c:v>3728.1880000000001</c:v>
                </c:pt>
                <c:pt idx="35">
                  <c:v>3728.4850000000001</c:v>
                </c:pt>
                <c:pt idx="36">
                  <c:v>3729.4250000000002</c:v>
                </c:pt>
                <c:pt idx="37">
                  <c:v>3730.4380000000001</c:v>
                </c:pt>
                <c:pt idx="38">
                  <c:v>3731.7979999999998</c:v>
                </c:pt>
                <c:pt idx="39">
                  <c:v>3732.721</c:v>
                </c:pt>
                <c:pt idx="40">
                  <c:v>3730.6390000000001</c:v>
                </c:pt>
                <c:pt idx="41">
                  <c:v>3728.6379999999999</c:v>
                </c:pt>
                <c:pt idx="42">
                  <c:v>3727.1849999999999</c:v>
                </c:pt>
                <c:pt idx="43">
                  <c:v>3727.7629999999999</c:v>
                </c:pt>
                <c:pt idx="44">
                  <c:v>3728.7040000000002</c:v>
                </c:pt>
                <c:pt idx="45">
                  <c:v>3726.8240000000001</c:v>
                </c:pt>
                <c:pt idx="46">
                  <c:v>3724.88</c:v>
                </c:pt>
                <c:pt idx="47">
                  <c:v>3723.8919999999998</c:v>
                </c:pt>
                <c:pt idx="48">
                  <c:v>3722.26</c:v>
                </c:pt>
                <c:pt idx="49">
                  <c:v>3723.6529999999998</c:v>
                </c:pt>
                <c:pt idx="50">
                  <c:v>3723.0650000000001</c:v>
                </c:pt>
                <c:pt idx="51">
                  <c:v>3720.029</c:v>
                </c:pt>
                <c:pt idx="52">
                  <c:v>3718.9050000000002</c:v>
                </c:pt>
                <c:pt idx="53">
                  <c:v>3717.538</c:v>
                </c:pt>
                <c:pt idx="54">
                  <c:v>3717.181</c:v>
                </c:pt>
                <c:pt idx="55">
                  <c:v>3716.6509999999998</c:v>
                </c:pt>
                <c:pt idx="56">
                  <c:v>3717.0529999999999</c:v>
                </c:pt>
                <c:pt idx="57">
                  <c:v>3716.3739999999998</c:v>
                </c:pt>
                <c:pt idx="58">
                  <c:v>3714.924</c:v>
                </c:pt>
                <c:pt idx="59">
                  <c:v>3715.415</c:v>
                </c:pt>
                <c:pt idx="60">
                  <c:v>3714.4140000000002</c:v>
                </c:pt>
                <c:pt idx="61">
                  <c:v>3715.4859999999999</c:v>
                </c:pt>
                <c:pt idx="62">
                  <c:v>3716.605</c:v>
                </c:pt>
                <c:pt idx="63">
                  <c:v>3717.9870000000001</c:v>
                </c:pt>
                <c:pt idx="64">
                  <c:v>3719.1039999999998</c:v>
                </c:pt>
                <c:pt idx="65">
                  <c:v>3717.4749999999999</c:v>
                </c:pt>
                <c:pt idx="66">
                  <c:v>3717.0859999999998</c:v>
                </c:pt>
                <c:pt idx="67">
                  <c:v>3718.0430000000001</c:v>
                </c:pt>
                <c:pt idx="68">
                  <c:v>3720.538</c:v>
                </c:pt>
                <c:pt idx="69">
                  <c:v>3720.509</c:v>
                </c:pt>
                <c:pt idx="70">
                  <c:v>3720.623</c:v>
                </c:pt>
                <c:pt idx="71">
                  <c:v>3719.0340000000001</c:v>
                </c:pt>
                <c:pt idx="72">
                  <c:v>3718.7530000000002</c:v>
                </c:pt>
                <c:pt idx="73">
                  <c:v>3717.8739999999998</c:v>
                </c:pt>
                <c:pt idx="74">
                  <c:v>3719.2310000000002</c:v>
                </c:pt>
                <c:pt idx="75">
                  <c:v>3720.7660000000001</c:v>
                </c:pt>
                <c:pt idx="76">
                  <c:v>3720.25</c:v>
                </c:pt>
                <c:pt idx="77">
                  <c:v>3720.19</c:v>
                </c:pt>
                <c:pt idx="78">
                  <c:v>3719.5169999999998</c:v>
                </c:pt>
                <c:pt idx="79">
                  <c:v>3719.415</c:v>
                </c:pt>
                <c:pt idx="80">
                  <c:v>3718.75</c:v>
                </c:pt>
                <c:pt idx="81">
                  <c:v>3720.194</c:v>
                </c:pt>
                <c:pt idx="82">
                  <c:v>3721.5549999999998</c:v>
                </c:pt>
                <c:pt idx="83">
                  <c:v>3723.3980000000001</c:v>
                </c:pt>
                <c:pt idx="84">
                  <c:v>3722.3890000000001</c:v>
                </c:pt>
                <c:pt idx="85">
                  <c:v>3721.11</c:v>
                </c:pt>
                <c:pt idx="86">
                  <c:v>3719.2049999999999</c:v>
                </c:pt>
                <c:pt idx="87">
                  <c:v>3720.2060000000001</c:v>
                </c:pt>
                <c:pt idx="88">
                  <c:v>3719.7130000000002</c:v>
                </c:pt>
                <c:pt idx="89">
                  <c:v>3720.7689999999998</c:v>
                </c:pt>
                <c:pt idx="90">
                  <c:v>3721.4639999999999</c:v>
                </c:pt>
                <c:pt idx="91">
                  <c:v>3720.6570000000002</c:v>
                </c:pt>
                <c:pt idx="92">
                  <c:v>3720.34</c:v>
                </c:pt>
                <c:pt idx="93">
                  <c:v>3719.924</c:v>
                </c:pt>
                <c:pt idx="94">
                  <c:v>3720.924</c:v>
                </c:pt>
                <c:pt idx="95">
                  <c:v>3720.3519999999999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5B-4482-8B16-8421C9325C28}"/>
            </c:ext>
          </c:extLst>
        </c:ser>
        <c:ser>
          <c:idx val="1"/>
          <c:order val="1"/>
          <c:tx>
            <c:strRef>
              <c:f>'9.3'!$C$52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'9.3'!$C$54:$C$149</c:f>
              <c:numCache>
                <c:formatCode>#,##0</c:formatCode>
                <c:ptCount val="96"/>
                <c:pt idx="0">
                  <c:v>5439.7280000000001</c:v>
                </c:pt>
                <c:pt idx="1">
                  <c:v>5371.9070000000002</c:v>
                </c:pt>
                <c:pt idx="2">
                  <c:v>5252.4809999999998</c:v>
                </c:pt>
                <c:pt idx="3">
                  <c:v>5233.4480000000003</c:v>
                </c:pt>
                <c:pt idx="4">
                  <c:v>5231.2889999999998</c:v>
                </c:pt>
                <c:pt idx="5">
                  <c:v>5241.5110000000004</c:v>
                </c:pt>
                <c:pt idx="6">
                  <c:v>5227.7370000000001</c:v>
                </c:pt>
                <c:pt idx="7">
                  <c:v>5227.7079999999996</c:v>
                </c:pt>
                <c:pt idx="8">
                  <c:v>5218.4219999999996</c:v>
                </c:pt>
                <c:pt idx="9">
                  <c:v>5220.616</c:v>
                </c:pt>
                <c:pt idx="10">
                  <c:v>5221.8720000000003</c:v>
                </c:pt>
                <c:pt idx="11">
                  <c:v>5214.5469999999996</c:v>
                </c:pt>
                <c:pt idx="12">
                  <c:v>5279.0910000000003</c:v>
                </c:pt>
                <c:pt idx="13">
                  <c:v>5279.9520000000002</c:v>
                </c:pt>
                <c:pt idx="14">
                  <c:v>5278.076</c:v>
                </c:pt>
                <c:pt idx="15">
                  <c:v>5278.6260000000002</c:v>
                </c:pt>
                <c:pt idx="16">
                  <c:v>5055.9369999999999</c:v>
                </c:pt>
                <c:pt idx="17">
                  <c:v>4986.1890000000003</c:v>
                </c:pt>
                <c:pt idx="18">
                  <c:v>4848.3969999999999</c:v>
                </c:pt>
                <c:pt idx="19">
                  <c:v>4640.0140000000001</c:v>
                </c:pt>
                <c:pt idx="20">
                  <c:v>4617.4070000000002</c:v>
                </c:pt>
                <c:pt idx="21">
                  <c:v>4512.8729999999996</c:v>
                </c:pt>
                <c:pt idx="22">
                  <c:v>4561.0129999999999</c:v>
                </c:pt>
                <c:pt idx="23">
                  <c:v>4590.6559999999999</c:v>
                </c:pt>
                <c:pt idx="24">
                  <c:v>4640.701</c:v>
                </c:pt>
                <c:pt idx="25">
                  <c:v>4665.7700000000004</c:v>
                </c:pt>
                <c:pt idx="26">
                  <c:v>4656.8280000000004</c:v>
                </c:pt>
                <c:pt idx="27">
                  <c:v>4663.125</c:v>
                </c:pt>
                <c:pt idx="28">
                  <c:v>4758.99</c:v>
                </c:pt>
                <c:pt idx="29">
                  <c:v>4767.71</c:v>
                </c:pt>
                <c:pt idx="30">
                  <c:v>4762.5309999999999</c:v>
                </c:pt>
                <c:pt idx="31">
                  <c:v>4763.6310000000003</c:v>
                </c:pt>
                <c:pt idx="32">
                  <c:v>4857.55</c:v>
                </c:pt>
                <c:pt idx="33">
                  <c:v>5013.9290000000001</c:v>
                </c:pt>
                <c:pt idx="34">
                  <c:v>5079.3530000000001</c:v>
                </c:pt>
                <c:pt idx="35">
                  <c:v>5110.22</c:v>
                </c:pt>
                <c:pt idx="36">
                  <c:v>5162.5959999999995</c:v>
                </c:pt>
                <c:pt idx="37">
                  <c:v>5193.2740000000003</c:v>
                </c:pt>
                <c:pt idx="38">
                  <c:v>5200.0950000000003</c:v>
                </c:pt>
                <c:pt idx="39">
                  <c:v>5218.3850000000002</c:v>
                </c:pt>
                <c:pt idx="40">
                  <c:v>5175.384</c:v>
                </c:pt>
                <c:pt idx="41">
                  <c:v>5137.2470000000003</c:v>
                </c:pt>
                <c:pt idx="42">
                  <c:v>5130.6270000000004</c:v>
                </c:pt>
                <c:pt idx="43">
                  <c:v>5102.4319999999998</c:v>
                </c:pt>
                <c:pt idx="44">
                  <c:v>5212.0219999999999</c:v>
                </c:pt>
                <c:pt idx="45">
                  <c:v>5298.3010000000004</c:v>
                </c:pt>
                <c:pt idx="46">
                  <c:v>5279.2030000000004</c:v>
                </c:pt>
                <c:pt idx="47">
                  <c:v>5261.1729999999998</c:v>
                </c:pt>
                <c:pt idx="48">
                  <c:v>5260.4880000000003</c:v>
                </c:pt>
                <c:pt idx="49">
                  <c:v>5263.7190000000001</c:v>
                </c:pt>
                <c:pt idx="50">
                  <c:v>5243.7669999999998</c:v>
                </c:pt>
                <c:pt idx="51">
                  <c:v>5247.4560000000001</c:v>
                </c:pt>
                <c:pt idx="52">
                  <c:v>5278.509</c:v>
                </c:pt>
                <c:pt idx="53">
                  <c:v>5300.3249999999998</c:v>
                </c:pt>
                <c:pt idx="54">
                  <c:v>5272.6390000000001</c:v>
                </c:pt>
                <c:pt idx="55">
                  <c:v>5272.2969999999996</c:v>
                </c:pt>
                <c:pt idx="56">
                  <c:v>5074.6559999999999</c:v>
                </c:pt>
                <c:pt idx="57">
                  <c:v>5087.8649999999998</c:v>
                </c:pt>
                <c:pt idx="58">
                  <c:v>5204.7569999999996</c:v>
                </c:pt>
                <c:pt idx="59">
                  <c:v>5236.9459999999999</c:v>
                </c:pt>
                <c:pt idx="60">
                  <c:v>5377.4139999999998</c:v>
                </c:pt>
                <c:pt idx="61">
                  <c:v>5408.3680000000004</c:v>
                </c:pt>
                <c:pt idx="62">
                  <c:v>5316.4650000000001</c:v>
                </c:pt>
                <c:pt idx="63">
                  <c:v>5320.3050000000003</c:v>
                </c:pt>
                <c:pt idx="64">
                  <c:v>5398.8720000000003</c:v>
                </c:pt>
                <c:pt idx="65">
                  <c:v>5408.9960000000001</c:v>
                </c:pt>
                <c:pt idx="66">
                  <c:v>5430.076</c:v>
                </c:pt>
                <c:pt idx="67">
                  <c:v>5342.4769999999999</c:v>
                </c:pt>
                <c:pt idx="68">
                  <c:v>5338.8019999999997</c:v>
                </c:pt>
                <c:pt idx="69">
                  <c:v>5362.1</c:v>
                </c:pt>
                <c:pt idx="70">
                  <c:v>5441.5159999999996</c:v>
                </c:pt>
                <c:pt idx="71">
                  <c:v>5493.9780000000001</c:v>
                </c:pt>
                <c:pt idx="72">
                  <c:v>5516.4889999999996</c:v>
                </c:pt>
                <c:pt idx="73">
                  <c:v>5531.125</c:v>
                </c:pt>
                <c:pt idx="74">
                  <c:v>5561.6090000000004</c:v>
                </c:pt>
                <c:pt idx="75">
                  <c:v>5574.4719999999998</c:v>
                </c:pt>
                <c:pt idx="76">
                  <c:v>5560.1139999999996</c:v>
                </c:pt>
                <c:pt idx="77">
                  <c:v>5538.8509999999997</c:v>
                </c:pt>
                <c:pt idx="78">
                  <c:v>5503.018</c:v>
                </c:pt>
                <c:pt idx="79">
                  <c:v>5502.9290000000001</c:v>
                </c:pt>
                <c:pt idx="80">
                  <c:v>5386.3680000000004</c:v>
                </c:pt>
                <c:pt idx="81">
                  <c:v>5357.3580000000002</c:v>
                </c:pt>
                <c:pt idx="82">
                  <c:v>5348.0730000000003</c:v>
                </c:pt>
                <c:pt idx="83">
                  <c:v>5337.8360000000002</c:v>
                </c:pt>
                <c:pt idx="84">
                  <c:v>5476.2359999999999</c:v>
                </c:pt>
                <c:pt idx="85">
                  <c:v>5480.0910000000003</c:v>
                </c:pt>
                <c:pt idx="86">
                  <c:v>5456.8239999999996</c:v>
                </c:pt>
                <c:pt idx="87">
                  <c:v>5418.6109999999999</c:v>
                </c:pt>
                <c:pt idx="88">
                  <c:v>5352.7439999999997</c:v>
                </c:pt>
                <c:pt idx="89">
                  <c:v>5393.7879999999996</c:v>
                </c:pt>
                <c:pt idx="90">
                  <c:v>5351.7219999999998</c:v>
                </c:pt>
                <c:pt idx="91">
                  <c:v>5364.8379999999997</c:v>
                </c:pt>
                <c:pt idx="92">
                  <c:v>5336.5910000000003</c:v>
                </c:pt>
                <c:pt idx="93">
                  <c:v>5265.1019999999999</c:v>
                </c:pt>
                <c:pt idx="94">
                  <c:v>5284.37</c:v>
                </c:pt>
                <c:pt idx="95">
                  <c:v>5263.71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5B-4482-8B16-8421C9325C28}"/>
            </c:ext>
          </c:extLst>
        </c:ser>
        <c:ser>
          <c:idx val="2"/>
          <c:order val="2"/>
          <c:tx>
            <c:strRef>
              <c:f>'9.3'!$D$52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'9.3'!$D$54:$D$149</c:f>
              <c:numCache>
                <c:formatCode>#,##0</c:formatCode>
                <c:ptCount val="96"/>
                <c:pt idx="0">
                  <c:v>56.381999999999998</c:v>
                </c:pt>
                <c:pt idx="1">
                  <c:v>58.389000000000003</c:v>
                </c:pt>
                <c:pt idx="2">
                  <c:v>58.381999999999998</c:v>
                </c:pt>
                <c:pt idx="3">
                  <c:v>58.381999999999998</c:v>
                </c:pt>
                <c:pt idx="4">
                  <c:v>58.402000000000001</c:v>
                </c:pt>
                <c:pt idx="5">
                  <c:v>58.381999999999998</c:v>
                </c:pt>
                <c:pt idx="6">
                  <c:v>58.381999999999998</c:v>
                </c:pt>
                <c:pt idx="7">
                  <c:v>58.415999999999997</c:v>
                </c:pt>
                <c:pt idx="8">
                  <c:v>58.429000000000002</c:v>
                </c:pt>
                <c:pt idx="9">
                  <c:v>58.421999999999997</c:v>
                </c:pt>
                <c:pt idx="10">
                  <c:v>58.463000000000001</c:v>
                </c:pt>
                <c:pt idx="11">
                  <c:v>58.448999999999998</c:v>
                </c:pt>
                <c:pt idx="12">
                  <c:v>58.375</c:v>
                </c:pt>
                <c:pt idx="13">
                  <c:v>58.421999999999997</c:v>
                </c:pt>
                <c:pt idx="14">
                  <c:v>58.381999999999998</c:v>
                </c:pt>
                <c:pt idx="15">
                  <c:v>58.402000000000001</c:v>
                </c:pt>
                <c:pt idx="16">
                  <c:v>58.354999999999997</c:v>
                </c:pt>
                <c:pt idx="17">
                  <c:v>58.442</c:v>
                </c:pt>
                <c:pt idx="18">
                  <c:v>58.402000000000001</c:v>
                </c:pt>
                <c:pt idx="19">
                  <c:v>58.381999999999998</c:v>
                </c:pt>
                <c:pt idx="20">
                  <c:v>58.408999999999999</c:v>
                </c:pt>
                <c:pt idx="21">
                  <c:v>58.408999999999999</c:v>
                </c:pt>
                <c:pt idx="22">
                  <c:v>58.381999999999998</c:v>
                </c:pt>
                <c:pt idx="23">
                  <c:v>85.585999999999999</c:v>
                </c:pt>
                <c:pt idx="24">
                  <c:v>94.171000000000006</c:v>
                </c:pt>
                <c:pt idx="25">
                  <c:v>126.396</c:v>
                </c:pt>
                <c:pt idx="26">
                  <c:v>162.05699999999999</c:v>
                </c:pt>
                <c:pt idx="27">
                  <c:v>224.36600000000001</c:v>
                </c:pt>
                <c:pt idx="28">
                  <c:v>251.77099999999999</c:v>
                </c:pt>
                <c:pt idx="29">
                  <c:v>254.53700000000001</c:v>
                </c:pt>
                <c:pt idx="30">
                  <c:v>254.893</c:v>
                </c:pt>
                <c:pt idx="31">
                  <c:v>254.65100000000001</c:v>
                </c:pt>
                <c:pt idx="32">
                  <c:v>254.59</c:v>
                </c:pt>
                <c:pt idx="33">
                  <c:v>254.51</c:v>
                </c:pt>
                <c:pt idx="34">
                  <c:v>254.631</c:v>
                </c:pt>
                <c:pt idx="35">
                  <c:v>254.66399999999999</c:v>
                </c:pt>
                <c:pt idx="36">
                  <c:v>253.624</c:v>
                </c:pt>
                <c:pt idx="37">
                  <c:v>253.745</c:v>
                </c:pt>
                <c:pt idx="38">
                  <c:v>253.40199999999999</c:v>
                </c:pt>
                <c:pt idx="39">
                  <c:v>253.483</c:v>
                </c:pt>
                <c:pt idx="40">
                  <c:v>252.67099999999999</c:v>
                </c:pt>
                <c:pt idx="41">
                  <c:v>220.40600000000001</c:v>
                </c:pt>
                <c:pt idx="42">
                  <c:v>184.791</c:v>
                </c:pt>
                <c:pt idx="43">
                  <c:v>196.16200000000001</c:v>
                </c:pt>
                <c:pt idx="44">
                  <c:v>75.953999999999994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2.698</c:v>
                </c:pt>
                <c:pt idx="50">
                  <c:v>6.9340000000000002</c:v>
                </c:pt>
                <c:pt idx="51">
                  <c:v>23.015999999999998</c:v>
                </c:pt>
                <c:pt idx="52">
                  <c:v>32.158000000000001</c:v>
                </c:pt>
                <c:pt idx="53">
                  <c:v>32.319000000000003</c:v>
                </c:pt>
                <c:pt idx="54">
                  <c:v>41.776000000000003</c:v>
                </c:pt>
                <c:pt idx="55">
                  <c:v>54.341000000000001</c:v>
                </c:pt>
                <c:pt idx="56">
                  <c:v>56.381999999999998</c:v>
                </c:pt>
                <c:pt idx="57">
                  <c:v>56.341000000000001</c:v>
                </c:pt>
                <c:pt idx="58">
                  <c:v>56.314999999999998</c:v>
                </c:pt>
                <c:pt idx="59">
                  <c:v>56.442</c:v>
                </c:pt>
                <c:pt idx="60">
                  <c:v>56.387999999999998</c:v>
                </c:pt>
                <c:pt idx="61">
                  <c:v>56.395000000000003</c:v>
                </c:pt>
                <c:pt idx="62">
                  <c:v>91.103999999999999</c:v>
                </c:pt>
                <c:pt idx="63">
                  <c:v>144.78700000000001</c:v>
                </c:pt>
                <c:pt idx="64">
                  <c:v>181.49600000000001</c:v>
                </c:pt>
                <c:pt idx="65">
                  <c:v>232.66200000000001</c:v>
                </c:pt>
                <c:pt idx="66">
                  <c:v>278.15699999999998</c:v>
                </c:pt>
                <c:pt idx="67">
                  <c:v>372.93799999999999</c:v>
                </c:pt>
                <c:pt idx="68">
                  <c:v>400.57900000000001</c:v>
                </c:pt>
                <c:pt idx="69">
                  <c:v>403.70699999999999</c:v>
                </c:pt>
                <c:pt idx="70">
                  <c:v>404.06299999999999</c:v>
                </c:pt>
                <c:pt idx="71">
                  <c:v>403.94200000000001</c:v>
                </c:pt>
                <c:pt idx="72">
                  <c:v>403.73399999999998</c:v>
                </c:pt>
                <c:pt idx="73">
                  <c:v>403.79399999999998</c:v>
                </c:pt>
                <c:pt idx="74">
                  <c:v>403.995</c:v>
                </c:pt>
                <c:pt idx="75">
                  <c:v>403.7</c:v>
                </c:pt>
                <c:pt idx="76">
                  <c:v>403.7</c:v>
                </c:pt>
                <c:pt idx="77">
                  <c:v>403.66699999999997</c:v>
                </c:pt>
                <c:pt idx="78">
                  <c:v>403.74700000000001</c:v>
                </c:pt>
                <c:pt idx="79">
                  <c:v>396.048</c:v>
                </c:pt>
                <c:pt idx="80">
                  <c:v>396.565</c:v>
                </c:pt>
                <c:pt idx="81">
                  <c:v>403.80799999999999</c:v>
                </c:pt>
                <c:pt idx="82">
                  <c:v>403.63299999999998</c:v>
                </c:pt>
                <c:pt idx="83">
                  <c:v>403.39100000000002</c:v>
                </c:pt>
                <c:pt idx="84">
                  <c:v>403.60599999999999</c:v>
                </c:pt>
                <c:pt idx="85">
                  <c:v>403.65300000000002</c:v>
                </c:pt>
                <c:pt idx="86">
                  <c:v>402.774</c:v>
                </c:pt>
                <c:pt idx="87">
                  <c:v>406.28399999999999</c:v>
                </c:pt>
                <c:pt idx="88">
                  <c:v>163.72900000000001</c:v>
                </c:pt>
                <c:pt idx="89">
                  <c:v>56.341000000000001</c:v>
                </c:pt>
                <c:pt idx="90">
                  <c:v>56.442</c:v>
                </c:pt>
                <c:pt idx="91">
                  <c:v>56.395000000000003</c:v>
                </c:pt>
                <c:pt idx="92">
                  <c:v>56.408999999999999</c:v>
                </c:pt>
                <c:pt idx="93">
                  <c:v>56.375</c:v>
                </c:pt>
                <c:pt idx="94">
                  <c:v>56.387999999999998</c:v>
                </c:pt>
                <c:pt idx="95">
                  <c:v>56.496000000000002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5B-4482-8B16-8421C9325C28}"/>
            </c:ext>
          </c:extLst>
        </c:ser>
        <c:ser>
          <c:idx val="3"/>
          <c:order val="3"/>
          <c:tx>
            <c:strRef>
              <c:f>'9.3'!$E$52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'9.3'!$E$54:$E$149</c:f>
              <c:numCache>
                <c:formatCode>#,##0</c:formatCode>
                <c:ptCount val="96"/>
                <c:pt idx="0">
                  <c:v>360.30700000000002</c:v>
                </c:pt>
                <c:pt idx="1">
                  <c:v>358.50400000000002</c:v>
                </c:pt>
                <c:pt idx="2">
                  <c:v>357.75799999999998</c:v>
                </c:pt>
                <c:pt idx="3">
                  <c:v>357.065</c:v>
                </c:pt>
                <c:pt idx="4">
                  <c:v>347.45600000000002</c:v>
                </c:pt>
                <c:pt idx="5">
                  <c:v>340.137</c:v>
                </c:pt>
                <c:pt idx="6">
                  <c:v>338.90100000000001</c:v>
                </c:pt>
                <c:pt idx="7">
                  <c:v>338.56099999999998</c:v>
                </c:pt>
                <c:pt idx="8">
                  <c:v>339.39699999999999</c:v>
                </c:pt>
                <c:pt idx="9">
                  <c:v>339.95</c:v>
                </c:pt>
                <c:pt idx="10">
                  <c:v>339.99799999999999</c:v>
                </c:pt>
                <c:pt idx="11">
                  <c:v>340.50200000000001</c:v>
                </c:pt>
                <c:pt idx="12">
                  <c:v>340.55099999999999</c:v>
                </c:pt>
                <c:pt idx="13">
                  <c:v>339.50900000000001</c:v>
                </c:pt>
                <c:pt idx="14">
                  <c:v>339.21699999999998</c:v>
                </c:pt>
                <c:pt idx="15">
                  <c:v>341.50700000000001</c:v>
                </c:pt>
                <c:pt idx="16">
                  <c:v>350.74900000000002</c:v>
                </c:pt>
                <c:pt idx="17">
                  <c:v>355.447</c:v>
                </c:pt>
                <c:pt idx="18">
                  <c:v>353.79</c:v>
                </c:pt>
                <c:pt idx="19">
                  <c:v>356.19799999999998</c:v>
                </c:pt>
                <c:pt idx="20">
                  <c:v>383.27699999999999</c:v>
                </c:pt>
                <c:pt idx="21">
                  <c:v>388.14400000000001</c:v>
                </c:pt>
                <c:pt idx="22">
                  <c:v>387.42399999999998</c:v>
                </c:pt>
                <c:pt idx="23">
                  <c:v>428.04399999999998</c:v>
                </c:pt>
                <c:pt idx="24">
                  <c:v>478.01600000000002</c:v>
                </c:pt>
                <c:pt idx="25">
                  <c:v>518.53499999999997</c:v>
                </c:pt>
                <c:pt idx="26">
                  <c:v>564.43299999999999</c:v>
                </c:pt>
                <c:pt idx="27">
                  <c:v>637.58399999999995</c:v>
                </c:pt>
                <c:pt idx="28">
                  <c:v>673.68499999999995</c:v>
                </c:pt>
                <c:pt idx="29">
                  <c:v>682.50400000000002</c:v>
                </c:pt>
                <c:pt idx="30">
                  <c:v>679.69500000000005</c:v>
                </c:pt>
                <c:pt idx="31">
                  <c:v>680.48699999999997</c:v>
                </c:pt>
                <c:pt idx="32">
                  <c:v>703.12300000000005</c:v>
                </c:pt>
                <c:pt idx="33">
                  <c:v>703.67499999999995</c:v>
                </c:pt>
                <c:pt idx="34">
                  <c:v>690.38900000000001</c:v>
                </c:pt>
                <c:pt idx="35">
                  <c:v>688.75099999999998</c:v>
                </c:pt>
                <c:pt idx="36">
                  <c:v>676.62599999999998</c:v>
                </c:pt>
                <c:pt idx="37">
                  <c:v>681.56299999999999</c:v>
                </c:pt>
                <c:pt idx="38">
                  <c:v>672.58600000000001</c:v>
                </c:pt>
                <c:pt idx="39">
                  <c:v>675.75699999999995</c:v>
                </c:pt>
                <c:pt idx="40">
                  <c:v>665.173</c:v>
                </c:pt>
                <c:pt idx="41">
                  <c:v>664.51400000000001</c:v>
                </c:pt>
                <c:pt idx="42">
                  <c:v>646.40800000000002</c:v>
                </c:pt>
                <c:pt idx="43">
                  <c:v>658.56799999999998</c:v>
                </c:pt>
                <c:pt idx="44">
                  <c:v>502.93</c:v>
                </c:pt>
                <c:pt idx="45">
                  <c:v>403.904</c:v>
                </c:pt>
                <c:pt idx="46">
                  <c:v>405.15699999999998</c:v>
                </c:pt>
                <c:pt idx="47">
                  <c:v>402.63499999999999</c:v>
                </c:pt>
                <c:pt idx="48">
                  <c:v>390.45100000000002</c:v>
                </c:pt>
                <c:pt idx="49">
                  <c:v>376.19099999999997</c:v>
                </c:pt>
                <c:pt idx="50">
                  <c:v>372.14699999999999</c:v>
                </c:pt>
                <c:pt idx="51">
                  <c:v>373.38299999999998</c:v>
                </c:pt>
                <c:pt idx="52">
                  <c:v>369.38600000000002</c:v>
                </c:pt>
                <c:pt idx="53">
                  <c:v>371.798</c:v>
                </c:pt>
                <c:pt idx="54">
                  <c:v>374.44200000000001</c:v>
                </c:pt>
                <c:pt idx="55">
                  <c:v>376.46100000000001</c:v>
                </c:pt>
                <c:pt idx="56">
                  <c:v>378.26400000000001</c:v>
                </c:pt>
                <c:pt idx="57">
                  <c:v>381.00299999999999</c:v>
                </c:pt>
                <c:pt idx="58">
                  <c:v>381.142</c:v>
                </c:pt>
                <c:pt idx="59">
                  <c:v>382.029</c:v>
                </c:pt>
                <c:pt idx="60">
                  <c:v>389.48899999999998</c:v>
                </c:pt>
                <c:pt idx="61">
                  <c:v>393.84899999999999</c:v>
                </c:pt>
                <c:pt idx="62">
                  <c:v>437.28199999999998</c:v>
                </c:pt>
                <c:pt idx="63">
                  <c:v>506.45400000000001</c:v>
                </c:pt>
                <c:pt idx="64">
                  <c:v>569.02499999999998</c:v>
                </c:pt>
                <c:pt idx="65">
                  <c:v>646.88099999999997</c:v>
                </c:pt>
                <c:pt idx="66">
                  <c:v>711.99099999999999</c:v>
                </c:pt>
                <c:pt idx="67">
                  <c:v>838.33</c:v>
                </c:pt>
                <c:pt idx="68">
                  <c:v>872.47400000000005</c:v>
                </c:pt>
                <c:pt idx="69">
                  <c:v>896.74599999999998</c:v>
                </c:pt>
                <c:pt idx="70">
                  <c:v>919.226</c:v>
                </c:pt>
                <c:pt idx="71">
                  <c:v>922.86699999999996</c:v>
                </c:pt>
                <c:pt idx="72">
                  <c:v>931.13499999999999</c:v>
                </c:pt>
                <c:pt idx="73">
                  <c:v>923.70699999999999</c:v>
                </c:pt>
                <c:pt idx="74">
                  <c:v>939.63499999999999</c:v>
                </c:pt>
                <c:pt idx="75">
                  <c:v>946.55200000000002</c:v>
                </c:pt>
                <c:pt idx="76">
                  <c:v>942.04499999999996</c:v>
                </c:pt>
                <c:pt idx="77">
                  <c:v>933.74400000000003</c:v>
                </c:pt>
                <c:pt idx="78">
                  <c:v>928.19600000000003</c:v>
                </c:pt>
                <c:pt idx="79">
                  <c:v>913.93299999999999</c:v>
                </c:pt>
                <c:pt idx="80">
                  <c:v>903.18</c:v>
                </c:pt>
                <c:pt idx="81">
                  <c:v>911.32500000000005</c:v>
                </c:pt>
                <c:pt idx="82">
                  <c:v>905.84</c:v>
                </c:pt>
                <c:pt idx="83">
                  <c:v>896.40499999999997</c:v>
                </c:pt>
                <c:pt idx="84">
                  <c:v>878.06399999999996</c:v>
                </c:pt>
                <c:pt idx="85">
                  <c:v>874.95899999999995</c:v>
                </c:pt>
                <c:pt idx="86">
                  <c:v>872.38599999999997</c:v>
                </c:pt>
                <c:pt idx="87">
                  <c:v>872.221</c:v>
                </c:pt>
                <c:pt idx="88">
                  <c:v>528.024</c:v>
                </c:pt>
                <c:pt idx="89">
                  <c:v>385.44499999999999</c:v>
                </c:pt>
                <c:pt idx="90">
                  <c:v>390.089</c:v>
                </c:pt>
                <c:pt idx="91">
                  <c:v>384.73899999999998</c:v>
                </c:pt>
                <c:pt idx="92">
                  <c:v>378.76799999999997</c:v>
                </c:pt>
                <c:pt idx="93">
                  <c:v>378.31400000000002</c:v>
                </c:pt>
                <c:pt idx="94">
                  <c:v>377.209</c:v>
                </c:pt>
                <c:pt idx="95">
                  <c:v>377.33199999999999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5B-4482-8B16-8421C9325C28}"/>
            </c:ext>
          </c:extLst>
        </c:ser>
        <c:ser>
          <c:idx val="6"/>
          <c:order val="4"/>
          <c:tx>
            <c:strRef>
              <c:f>'9.3'!$I$52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'9.3'!$I$54:$I$149</c:f>
              <c:numCache>
                <c:formatCode>#,##0</c:formatCode>
                <c:ptCount val="96"/>
                <c:pt idx="0">
                  <c:v>23.556999999999999</c:v>
                </c:pt>
                <c:pt idx="1">
                  <c:v>25.242999999999999</c:v>
                </c:pt>
                <c:pt idx="2">
                  <c:v>27.068999999999999</c:v>
                </c:pt>
                <c:pt idx="3">
                  <c:v>30.69</c:v>
                </c:pt>
                <c:pt idx="4">
                  <c:v>33.018000000000001</c:v>
                </c:pt>
                <c:pt idx="5">
                  <c:v>35.792000000000002</c:v>
                </c:pt>
                <c:pt idx="6">
                  <c:v>37.796999999999997</c:v>
                </c:pt>
                <c:pt idx="7">
                  <c:v>37.826000000000001</c:v>
                </c:pt>
                <c:pt idx="8">
                  <c:v>38.164000000000001</c:v>
                </c:pt>
                <c:pt idx="9">
                  <c:v>42.634</c:v>
                </c:pt>
                <c:pt idx="10">
                  <c:v>43.453000000000003</c:v>
                </c:pt>
                <c:pt idx="11">
                  <c:v>43.673999999999999</c:v>
                </c:pt>
                <c:pt idx="12">
                  <c:v>44.832999999999998</c:v>
                </c:pt>
                <c:pt idx="13">
                  <c:v>43.067999999999998</c:v>
                </c:pt>
                <c:pt idx="14">
                  <c:v>44.176000000000002</c:v>
                </c:pt>
                <c:pt idx="15">
                  <c:v>43.713999999999999</c:v>
                </c:pt>
                <c:pt idx="16">
                  <c:v>42.24</c:v>
                </c:pt>
                <c:pt idx="17">
                  <c:v>42.707000000000001</c:v>
                </c:pt>
                <c:pt idx="18">
                  <c:v>41.55</c:v>
                </c:pt>
                <c:pt idx="19">
                  <c:v>41.664999999999999</c:v>
                </c:pt>
                <c:pt idx="20">
                  <c:v>43.677</c:v>
                </c:pt>
                <c:pt idx="21">
                  <c:v>44.109000000000002</c:v>
                </c:pt>
                <c:pt idx="22">
                  <c:v>42.454999999999998</c:v>
                </c:pt>
                <c:pt idx="23">
                  <c:v>40.182000000000002</c:v>
                </c:pt>
                <c:pt idx="24">
                  <c:v>35.723999999999997</c:v>
                </c:pt>
                <c:pt idx="25">
                  <c:v>33.947000000000003</c:v>
                </c:pt>
                <c:pt idx="26">
                  <c:v>33.619</c:v>
                </c:pt>
                <c:pt idx="27">
                  <c:v>35.460999999999999</c:v>
                </c:pt>
                <c:pt idx="28">
                  <c:v>39.600999999999999</c:v>
                </c:pt>
                <c:pt idx="29">
                  <c:v>41.805</c:v>
                </c:pt>
                <c:pt idx="30">
                  <c:v>42.640999999999998</c:v>
                </c:pt>
                <c:pt idx="31">
                  <c:v>40.862000000000002</c:v>
                </c:pt>
                <c:pt idx="32">
                  <c:v>38.981999999999999</c:v>
                </c:pt>
                <c:pt idx="33">
                  <c:v>38.033000000000001</c:v>
                </c:pt>
                <c:pt idx="34">
                  <c:v>40.238</c:v>
                </c:pt>
                <c:pt idx="35">
                  <c:v>42.640999999999998</c:v>
                </c:pt>
                <c:pt idx="36">
                  <c:v>38.587000000000003</c:v>
                </c:pt>
                <c:pt idx="37">
                  <c:v>35.332000000000001</c:v>
                </c:pt>
                <c:pt idx="38">
                  <c:v>38.704999999999998</c:v>
                </c:pt>
                <c:pt idx="39">
                  <c:v>40.298000000000002</c:v>
                </c:pt>
                <c:pt idx="40">
                  <c:v>39.332000000000001</c:v>
                </c:pt>
                <c:pt idx="41">
                  <c:v>37.459000000000003</c:v>
                </c:pt>
                <c:pt idx="42">
                  <c:v>33.424999999999997</c:v>
                </c:pt>
                <c:pt idx="43">
                  <c:v>35.405999999999999</c:v>
                </c:pt>
                <c:pt idx="44">
                  <c:v>37.475999999999999</c:v>
                </c:pt>
                <c:pt idx="45">
                  <c:v>42.749000000000002</c:v>
                </c:pt>
                <c:pt idx="46">
                  <c:v>48.732999999999997</c:v>
                </c:pt>
                <c:pt idx="47">
                  <c:v>52.027999999999999</c:v>
                </c:pt>
                <c:pt idx="48">
                  <c:v>53.012999999999998</c:v>
                </c:pt>
                <c:pt idx="49">
                  <c:v>63.576000000000001</c:v>
                </c:pt>
                <c:pt idx="50">
                  <c:v>68.194999999999993</c:v>
                </c:pt>
                <c:pt idx="51">
                  <c:v>66.745999999999995</c:v>
                </c:pt>
                <c:pt idx="52">
                  <c:v>62.847000000000001</c:v>
                </c:pt>
                <c:pt idx="53">
                  <c:v>61.38</c:v>
                </c:pt>
                <c:pt idx="54">
                  <c:v>64.263999999999996</c:v>
                </c:pt>
                <c:pt idx="55">
                  <c:v>66.643000000000001</c:v>
                </c:pt>
                <c:pt idx="56">
                  <c:v>71.019000000000005</c:v>
                </c:pt>
                <c:pt idx="57">
                  <c:v>76.912999999999997</c:v>
                </c:pt>
                <c:pt idx="58">
                  <c:v>78.262</c:v>
                </c:pt>
                <c:pt idx="59">
                  <c:v>78.537000000000006</c:v>
                </c:pt>
                <c:pt idx="60">
                  <c:v>71.84</c:v>
                </c:pt>
                <c:pt idx="61">
                  <c:v>70.634</c:v>
                </c:pt>
                <c:pt idx="62">
                  <c:v>68.314999999999998</c:v>
                </c:pt>
                <c:pt idx="63">
                  <c:v>72.748000000000005</c:v>
                </c:pt>
                <c:pt idx="64">
                  <c:v>66.734999999999999</c:v>
                </c:pt>
                <c:pt idx="65">
                  <c:v>59.164999999999999</c:v>
                </c:pt>
                <c:pt idx="66">
                  <c:v>61.415999999999997</c:v>
                </c:pt>
                <c:pt idx="67">
                  <c:v>63.545999999999999</c:v>
                </c:pt>
                <c:pt idx="68">
                  <c:v>65.552999999999997</c:v>
                </c:pt>
                <c:pt idx="69">
                  <c:v>67.103999999999999</c:v>
                </c:pt>
                <c:pt idx="70">
                  <c:v>64.619</c:v>
                </c:pt>
                <c:pt idx="71">
                  <c:v>66.254999999999995</c:v>
                </c:pt>
                <c:pt idx="72">
                  <c:v>68.581999999999994</c:v>
                </c:pt>
                <c:pt idx="73">
                  <c:v>63.847000000000001</c:v>
                </c:pt>
                <c:pt idx="74">
                  <c:v>64.094999999999999</c:v>
                </c:pt>
                <c:pt idx="75">
                  <c:v>65.986000000000004</c:v>
                </c:pt>
                <c:pt idx="76">
                  <c:v>68.572999999999993</c:v>
                </c:pt>
                <c:pt idx="77">
                  <c:v>71.715999999999994</c:v>
                </c:pt>
                <c:pt idx="78">
                  <c:v>68.506</c:v>
                </c:pt>
                <c:pt idx="79">
                  <c:v>71.046000000000006</c:v>
                </c:pt>
                <c:pt idx="80">
                  <c:v>68.600999999999999</c:v>
                </c:pt>
                <c:pt idx="81">
                  <c:v>62.805</c:v>
                </c:pt>
                <c:pt idx="82">
                  <c:v>59.991999999999997</c:v>
                </c:pt>
                <c:pt idx="83">
                  <c:v>58.734000000000002</c:v>
                </c:pt>
                <c:pt idx="84">
                  <c:v>53.459000000000003</c:v>
                </c:pt>
                <c:pt idx="85">
                  <c:v>51.432000000000002</c:v>
                </c:pt>
                <c:pt idx="86">
                  <c:v>47.87</c:v>
                </c:pt>
                <c:pt idx="87">
                  <c:v>39.271999999999998</c:v>
                </c:pt>
                <c:pt idx="88">
                  <c:v>36.438000000000002</c:v>
                </c:pt>
                <c:pt idx="89">
                  <c:v>48.752000000000002</c:v>
                </c:pt>
                <c:pt idx="90">
                  <c:v>55.88</c:v>
                </c:pt>
                <c:pt idx="91">
                  <c:v>49.896000000000001</c:v>
                </c:pt>
                <c:pt idx="92">
                  <c:v>49.636000000000003</c:v>
                </c:pt>
                <c:pt idx="93">
                  <c:v>47.281999999999996</c:v>
                </c:pt>
                <c:pt idx="94">
                  <c:v>46.764000000000003</c:v>
                </c:pt>
                <c:pt idx="95">
                  <c:v>49.271000000000001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5B-4482-8B16-8421C9325C28}"/>
            </c:ext>
          </c:extLst>
        </c:ser>
        <c:ser>
          <c:idx val="7"/>
          <c:order val="5"/>
          <c:tx>
            <c:strRef>
              <c:f>'9.3'!$H$52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21.591000000000001</c:v>
                </c:pt>
                <c:pt idx="27">
                  <c:v>29.277999999999999</c:v>
                </c:pt>
                <c:pt idx="28">
                  <c:v>30.16</c:v>
                </c:pt>
                <c:pt idx="29">
                  <c:v>35.442999999999998</c:v>
                </c:pt>
                <c:pt idx="30">
                  <c:v>60.753999999999998</c:v>
                </c:pt>
                <c:pt idx="31">
                  <c:v>109.155</c:v>
                </c:pt>
                <c:pt idx="32">
                  <c:v>200.72800000000001</c:v>
                </c:pt>
                <c:pt idx="33">
                  <c:v>310.36399999999998</c:v>
                </c:pt>
                <c:pt idx="34">
                  <c:v>436.28399999999999</c:v>
                </c:pt>
                <c:pt idx="35">
                  <c:v>578.69899999999996</c:v>
                </c:pt>
                <c:pt idx="36">
                  <c:v>694.20500000000004</c:v>
                </c:pt>
                <c:pt idx="37">
                  <c:v>817.50599999999997</c:v>
                </c:pt>
                <c:pt idx="38">
                  <c:v>947.89700000000005</c:v>
                </c:pt>
                <c:pt idx="39">
                  <c:v>1073.3610000000001</c:v>
                </c:pt>
                <c:pt idx="40">
                  <c:v>1239.2270000000001</c:v>
                </c:pt>
                <c:pt idx="41">
                  <c:v>1366.2349999999999</c:v>
                </c:pt>
                <c:pt idx="42">
                  <c:v>1525.9559999999999</c:v>
                </c:pt>
                <c:pt idx="43">
                  <c:v>1622.569</c:v>
                </c:pt>
                <c:pt idx="44">
                  <c:v>1690.296</c:v>
                </c:pt>
                <c:pt idx="45">
                  <c:v>1724.9860000000001</c:v>
                </c:pt>
                <c:pt idx="46">
                  <c:v>1751.6780000000001</c:v>
                </c:pt>
                <c:pt idx="47">
                  <c:v>1795.9870000000001</c:v>
                </c:pt>
                <c:pt idx="48">
                  <c:v>1762.992</c:v>
                </c:pt>
                <c:pt idx="49">
                  <c:v>1739.117</c:v>
                </c:pt>
                <c:pt idx="50">
                  <c:v>1663.36</c:v>
                </c:pt>
                <c:pt idx="51">
                  <c:v>1629.7860000000001</c:v>
                </c:pt>
                <c:pt idx="52">
                  <c:v>1579.5830000000001</c:v>
                </c:pt>
                <c:pt idx="53">
                  <c:v>1528.481</c:v>
                </c:pt>
                <c:pt idx="54">
                  <c:v>1449.472</c:v>
                </c:pt>
                <c:pt idx="55">
                  <c:v>1357.758</c:v>
                </c:pt>
                <c:pt idx="56">
                  <c:v>1255.325</c:v>
                </c:pt>
                <c:pt idx="57">
                  <c:v>1156.596</c:v>
                </c:pt>
                <c:pt idx="58">
                  <c:v>1051.5239999999999</c:v>
                </c:pt>
                <c:pt idx="59">
                  <c:v>959.13800000000003</c:v>
                </c:pt>
                <c:pt idx="60">
                  <c:v>843.99099999999999</c:v>
                </c:pt>
                <c:pt idx="61">
                  <c:v>726.63199999999995</c:v>
                </c:pt>
                <c:pt idx="62">
                  <c:v>622.00900000000001</c:v>
                </c:pt>
                <c:pt idx="63">
                  <c:v>551.37300000000005</c:v>
                </c:pt>
                <c:pt idx="64">
                  <c:v>452.92399999999998</c:v>
                </c:pt>
                <c:pt idx="65">
                  <c:v>374.5</c:v>
                </c:pt>
                <c:pt idx="66">
                  <c:v>309.32900000000001</c:v>
                </c:pt>
                <c:pt idx="67">
                  <c:v>242.66300000000001</c:v>
                </c:pt>
                <c:pt idx="68">
                  <c:v>167.46799999999999</c:v>
                </c:pt>
                <c:pt idx="69">
                  <c:v>110.752</c:v>
                </c:pt>
                <c:pt idx="70">
                  <c:v>84.808000000000007</c:v>
                </c:pt>
                <c:pt idx="71">
                  <c:v>61.655999999999999</c:v>
                </c:pt>
                <c:pt idx="72">
                  <c:v>52.48</c:v>
                </c:pt>
                <c:pt idx="73">
                  <c:v>49.567</c:v>
                </c:pt>
                <c:pt idx="74">
                  <c:v>49.424999999999997</c:v>
                </c:pt>
                <c:pt idx="75">
                  <c:v>29.818999999999999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5B-4482-8B16-8421C9325C28}"/>
            </c:ext>
          </c:extLst>
        </c:ser>
        <c:ser>
          <c:idx val="4"/>
          <c:order val="6"/>
          <c:tx>
            <c:strRef>
              <c:f>'9.3'!$F$52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'9.3'!$F$54:$F$149</c:f>
              <c:numCache>
                <c:formatCode>#,##0</c:formatCode>
                <c:ptCount val="96"/>
                <c:pt idx="0">
                  <c:v>125.14100000000001</c:v>
                </c:pt>
                <c:pt idx="1">
                  <c:v>122.191</c:v>
                </c:pt>
                <c:pt idx="2">
                  <c:v>122.17100000000001</c:v>
                </c:pt>
                <c:pt idx="3">
                  <c:v>122.154</c:v>
                </c:pt>
                <c:pt idx="4">
                  <c:v>122.134</c:v>
                </c:pt>
                <c:pt idx="5">
                  <c:v>122.121</c:v>
                </c:pt>
                <c:pt idx="6">
                  <c:v>122.11799999999999</c:v>
                </c:pt>
                <c:pt idx="7">
                  <c:v>122.10899999999999</c:v>
                </c:pt>
                <c:pt idx="8">
                  <c:v>122.092</c:v>
                </c:pt>
                <c:pt idx="9">
                  <c:v>122.07</c:v>
                </c:pt>
                <c:pt idx="10">
                  <c:v>122.06</c:v>
                </c:pt>
                <c:pt idx="11">
                  <c:v>122.057</c:v>
                </c:pt>
                <c:pt idx="12">
                  <c:v>122.895</c:v>
                </c:pt>
                <c:pt idx="13">
                  <c:v>122.878</c:v>
                </c:pt>
                <c:pt idx="14">
                  <c:v>122.866</c:v>
                </c:pt>
                <c:pt idx="15">
                  <c:v>122.861</c:v>
                </c:pt>
                <c:pt idx="16">
                  <c:v>130.02099999999999</c:v>
                </c:pt>
                <c:pt idx="17">
                  <c:v>130.45400000000001</c:v>
                </c:pt>
                <c:pt idx="18">
                  <c:v>130.32</c:v>
                </c:pt>
                <c:pt idx="19">
                  <c:v>130.33699999999999</c:v>
                </c:pt>
                <c:pt idx="20">
                  <c:v>132.125</c:v>
                </c:pt>
                <c:pt idx="21">
                  <c:v>132.196</c:v>
                </c:pt>
                <c:pt idx="22">
                  <c:v>132.01599999999999</c:v>
                </c:pt>
                <c:pt idx="23">
                  <c:v>136.86000000000001</c:v>
                </c:pt>
                <c:pt idx="24">
                  <c:v>168.751</c:v>
                </c:pt>
                <c:pt idx="25">
                  <c:v>171.67</c:v>
                </c:pt>
                <c:pt idx="26">
                  <c:v>171.44399999999999</c:v>
                </c:pt>
                <c:pt idx="27">
                  <c:v>171.53100000000001</c:v>
                </c:pt>
                <c:pt idx="28">
                  <c:v>183.01900000000001</c:v>
                </c:pt>
                <c:pt idx="29">
                  <c:v>182.798</c:v>
                </c:pt>
                <c:pt idx="30">
                  <c:v>182.715</c:v>
                </c:pt>
                <c:pt idx="31">
                  <c:v>203.85300000000001</c:v>
                </c:pt>
                <c:pt idx="32">
                  <c:v>462.733</c:v>
                </c:pt>
                <c:pt idx="33">
                  <c:v>495.98</c:v>
                </c:pt>
                <c:pt idx="34">
                  <c:v>496.08300000000003</c:v>
                </c:pt>
                <c:pt idx="35">
                  <c:v>481.53899999999999</c:v>
                </c:pt>
                <c:pt idx="36">
                  <c:v>273.40199999999999</c:v>
                </c:pt>
                <c:pt idx="37">
                  <c:v>255.87</c:v>
                </c:pt>
                <c:pt idx="38">
                  <c:v>255.33799999999999</c:v>
                </c:pt>
                <c:pt idx="39">
                  <c:v>251.18</c:v>
                </c:pt>
                <c:pt idx="40">
                  <c:v>189.255</c:v>
                </c:pt>
                <c:pt idx="41">
                  <c:v>183.46299999999999</c:v>
                </c:pt>
                <c:pt idx="42">
                  <c:v>183.25200000000001</c:v>
                </c:pt>
                <c:pt idx="43">
                  <c:v>180.714</c:v>
                </c:pt>
                <c:pt idx="44">
                  <c:v>139.05500000000001</c:v>
                </c:pt>
                <c:pt idx="45">
                  <c:v>137.61600000000001</c:v>
                </c:pt>
                <c:pt idx="46">
                  <c:v>137.88999999999999</c:v>
                </c:pt>
                <c:pt idx="47">
                  <c:v>137.89500000000001</c:v>
                </c:pt>
                <c:pt idx="48">
                  <c:v>137.61199999999999</c:v>
                </c:pt>
                <c:pt idx="49">
                  <c:v>137.58600000000001</c:v>
                </c:pt>
                <c:pt idx="50">
                  <c:v>137.483</c:v>
                </c:pt>
                <c:pt idx="51">
                  <c:v>137.375</c:v>
                </c:pt>
                <c:pt idx="52">
                  <c:v>133.417</c:v>
                </c:pt>
                <c:pt idx="53">
                  <c:v>133.143</c:v>
                </c:pt>
                <c:pt idx="54">
                  <c:v>133.107</c:v>
                </c:pt>
                <c:pt idx="55">
                  <c:v>133.10400000000001</c:v>
                </c:pt>
                <c:pt idx="56">
                  <c:v>135.37899999999999</c:v>
                </c:pt>
                <c:pt idx="57">
                  <c:v>135.5</c:v>
                </c:pt>
                <c:pt idx="58">
                  <c:v>135.49799999999999</c:v>
                </c:pt>
                <c:pt idx="59">
                  <c:v>135.45099999999999</c:v>
                </c:pt>
                <c:pt idx="60">
                  <c:v>137.10599999999999</c:v>
                </c:pt>
                <c:pt idx="61">
                  <c:v>137.042</c:v>
                </c:pt>
                <c:pt idx="62">
                  <c:v>136.88499999999999</c:v>
                </c:pt>
                <c:pt idx="63">
                  <c:v>140.834</c:v>
                </c:pt>
                <c:pt idx="64">
                  <c:v>176.21299999999999</c:v>
                </c:pt>
                <c:pt idx="65">
                  <c:v>180.70099999999999</c:v>
                </c:pt>
                <c:pt idx="66">
                  <c:v>180.785</c:v>
                </c:pt>
                <c:pt idx="67">
                  <c:v>179.935</c:v>
                </c:pt>
                <c:pt idx="68">
                  <c:v>173.90799999999999</c:v>
                </c:pt>
                <c:pt idx="69">
                  <c:v>172.78</c:v>
                </c:pt>
                <c:pt idx="70">
                  <c:v>172.41900000000001</c:v>
                </c:pt>
                <c:pt idx="71">
                  <c:v>186.63200000000001</c:v>
                </c:pt>
                <c:pt idx="72">
                  <c:v>380.05200000000002</c:v>
                </c:pt>
                <c:pt idx="73">
                  <c:v>405.16</c:v>
                </c:pt>
                <c:pt idx="74">
                  <c:v>405.34500000000003</c:v>
                </c:pt>
                <c:pt idx="75">
                  <c:v>410.14600000000002</c:v>
                </c:pt>
                <c:pt idx="76">
                  <c:v>468.81799999999998</c:v>
                </c:pt>
                <c:pt idx="77">
                  <c:v>475.49</c:v>
                </c:pt>
                <c:pt idx="78">
                  <c:v>475.68400000000003</c:v>
                </c:pt>
                <c:pt idx="79">
                  <c:v>466.10700000000003</c:v>
                </c:pt>
                <c:pt idx="80">
                  <c:v>336.34500000000003</c:v>
                </c:pt>
                <c:pt idx="81">
                  <c:v>321.82299999999998</c:v>
                </c:pt>
                <c:pt idx="82">
                  <c:v>321.82</c:v>
                </c:pt>
                <c:pt idx="83">
                  <c:v>315.47699999999998</c:v>
                </c:pt>
                <c:pt idx="84">
                  <c:v>225.29300000000001</c:v>
                </c:pt>
                <c:pt idx="85">
                  <c:v>215.96299999999999</c:v>
                </c:pt>
                <c:pt idx="86">
                  <c:v>216.262</c:v>
                </c:pt>
                <c:pt idx="87">
                  <c:v>216.72300000000001</c:v>
                </c:pt>
                <c:pt idx="88">
                  <c:v>217.864</c:v>
                </c:pt>
                <c:pt idx="89">
                  <c:v>217.87700000000001</c:v>
                </c:pt>
                <c:pt idx="90">
                  <c:v>217.971</c:v>
                </c:pt>
                <c:pt idx="91">
                  <c:v>217.97499999999999</c:v>
                </c:pt>
                <c:pt idx="92">
                  <c:v>220.32599999999999</c:v>
                </c:pt>
                <c:pt idx="93">
                  <c:v>220.43100000000001</c:v>
                </c:pt>
                <c:pt idx="94">
                  <c:v>220.39699999999999</c:v>
                </c:pt>
                <c:pt idx="95">
                  <c:v>218.251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85B-4482-8B16-8421C9325C28}"/>
            </c:ext>
          </c:extLst>
        </c:ser>
        <c:ser>
          <c:idx val="5"/>
          <c:order val="7"/>
          <c:tx>
            <c:strRef>
              <c:f>'9.3'!$G$52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98.301000000000002</c:v>
                </c:pt>
                <c:pt idx="21">
                  <c:v>538.49</c:v>
                </c:pt>
                <c:pt idx="22">
                  <c:v>577.94100000000003</c:v>
                </c:pt>
                <c:pt idx="23">
                  <c:v>581.22799999999995</c:v>
                </c:pt>
                <c:pt idx="24">
                  <c:v>580.38099999999997</c:v>
                </c:pt>
                <c:pt idx="25">
                  <c:v>580.572</c:v>
                </c:pt>
                <c:pt idx="26">
                  <c:v>580.70600000000002</c:v>
                </c:pt>
                <c:pt idx="27">
                  <c:v>579.63499999999999</c:v>
                </c:pt>
                <c:pt idx="28">
                  <c:v>624.64700000000005</c:v>
                </c:pt>
                <c:pt idx="29">
                  <c:v>625.89599999999996</c:v>
                </c:pt>
                <c:pt idx="30">
                  <c:v>626.04399999999998</c:v>
                </c:pt>
                <c:pt idx="31">
                  <c:v>622.42100000000005</c:v>
                </c:pt>
                <c:pt idx="32">
                  <c:v>286.84300000000002</c:v>
                </c:pt>
                <c:pt idx="33">
                  <c:v>431.22</c:v>
                </c:pt>
                <c:pt idx="34">
                  <c:v>449.31299999999999</c:v>
                </c:pt>
                <c:pt idx="35">
                  <c:v>470.51799999999997</c:v>
                </c:pt>
                <c:pt idx="36">
                  <c:v>356.49</c:v>
                </c:pt>
                <c:pt idx="37">
                  <c:v>367.73700000000002</c:v>
                </c:pt>
                <c:pt idx="38">
                  <c:v>385.50599999999997</c:v>
                </c:pt>
                <c:pt idx="39">
                  <c:v>276.54500000000002</c:v>
                </c:pt>
                <c:pt idx="40">
                  <c:v>359.31700000000001</c:v>
                </c:pt>
                <c:pt idx="41">
                  <c:v>7.66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87.248999999999995</c:v>
                </c:pt>
                <c:pt idx="67">
                  <c:v>397.56200000000001</c:v>
                </c:pt>
                <c:pt idx="68">
                  <c:v>418.596</c:v>
                </c:pt>
                <c:pt idx="69">
                  <c:v>453.99700000000001</c:v>
                </c:pt>
                <c:pt idx="70">
                  <c:v>421.30900000000003</c:v>
                </c:pt>
                <c:pt idx="71">
                  <c:v>447.05099999999999</c:v>
                </c:pt>
                <c:pt idx="72">
                  <c:v>528.54100000000005</c:v>
                </c:pt>
                <c:pt idx="73">
                  <c:v>577.34400000000005</c:v>
                </c:pt>
                <c:pt idx="74">
                  <c:v>591.37400000000002</c:v>
                </c:pt>
                <c:pt idx="75">
                  <c:v>593.96600000000001</c:v>
                </c:pt>
                <c:pt idx="76">
                  <c:v>598.07399999999996</c:v>
                </c:pt>
                <c:pt idx="77">
                  <c:v>598.92100000000005</c:v>
                </c:pt>
                <c:pt idx="78">
                  <c:v>608.95399999999995</c:v>
                </c:pt>
                <c:pt idx="79">
                  <c:v>573.76499999999999</c:v>
                </c:pt>
                <c:pt idx="80">
                  <c:v>595.04100000000005</c:v>
                </c:pt>
                <c:pt idx="81">
                  <c:v>591.798</c:v>
                </c:pt>
                <c:pt idx="82">
                  <c:v>583.38499999999999</c:v>
                </c:pt>
                <c:pt idx="83">
                  <c:v>587.846</c:v>
                </c:pt>
                <c:pt idx="84">
                  <c:v>482.61200000000002</c:v>
                </c:pt>
                <c:pt idx="85">
                  <c:v>439.529</c:v>
                </c:pt>
                <c:pt idx="86">
                  <c:v>319.51400000000001</c:v>
                </c:pt>
                <c:pt idx="87">
                  <c:v>7.6230000000000002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85B-4482-8B16-8421C9325C28}"/>
            </c:ext>
          </c:extLst>
        </c:ser>
        <c:ser>
          <c:idx val="10"/>
          <c:order val="10"/>
          <c:tx>
            <c:strRef>
              <c:f>'9.3'!$P$53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'9.3'!$Q$54:$Q$149</c:f>
              <c:numCache>
                <c:formatCode>#,##0</c:formatCode>
                <c:ptCount val="96"/>
                <c:pt idx="0">
                  <c:v>-2800.4810000000002</c:v>
                </c:pt>
                <c:pt idx="1">
                  <c:v>-2804.6990000000001</c:v>
                </c:pt>
                <c:pt idx="2">
                  <c:v>-2663.886</c:v>
                </c:pt>
                <c:pt idx="3">
                  <c:v>-2345.0360000000001</c:v>
                </c:pt>
                <c:pt idx="4">
                  <c:v>-2247.0880000000002</c:v>
                </c:pt>
                <c:pt idx="5">
                  <c:v>-1990.3579999999999</c:v>
                </c:pt>
                <c:pt idx="6">
                  <c:v>-1999.287</c:v>
                </c:pt>
                <c:pt idx="7">
                  <c:v>-2026.5609999999999</c:v>
                </c:pt>
                <c:pt idx="8">
                  <c:v>-2079.8690000000001</c:v>
                </c:pt>
                <c:pt idx="9">
                  <c:v>-2097.4940000000001</c:v>
                </c:pt>
                <c:pt idx="10">
                  <c:v>-2092.9690000000001</c:v>
                </c:pt>
                <c:pt idx="11">
                  <c:v>-2093.5250000000001</c:v>
                </c:pt>
                <c:pt idx="12">
                  <c:v>-2163.154</c:v>
                </c:pt>
                <c:pt idx="13">
                  <c:v>-2182.3359999999998</c:v>
                </c:pt>
                <c:pt idx="14">
                  <c:v>-2204.0239999999999</c:v>
                </c:pt>
                <c:pt idx="15">
                  <c:v>-2188.1950000000002</c:v>
                </c:pt>
                <c:pt idx="16">
                  <c:v>-1966.0509999999999</c:v>
                </c:pt>
                <c:pt idx="17">
                  <c:v>-1907.174</c:v>
                </c:pt>
                <c:pt idx="18">
                  <c:v>-1826.4960000000001</c:v>
                </c:pt>
                <c:pt idx="19">
                  <c:v>-1680.376</c:v>
                </c:pt>
                <c:pt idx="20">
                  <c:v>-1708.38</c:v>
                </c:pt>
                <c:pt idx="21">
                  <c:v>-1916.3109999999999</c:v>
                </c:pt>
                <c:pt idx="22">
                  <c:v>-1890.0630000000001</c:v>
                </c:pt>
                <c:pt idx="23">
                  <c:v>-1785.1849999999999</c:v>
                </c:pt>
                <c:pt idx="24">
                  <c:v>-1422.44</c:v>
                </c:pt>
                <c:pt idx="25">
                  <c:v>-1161.0550000000001</c:v>
                </c:pt>
                <c:pt idx="26">
                  <c:v>-955.28</c:v>
                </c:pt>
                <c:pt idx="27">
                  <c:v>-923.71100000000001</c:v>
                </c:pt>
                <c:pt idx="28">
                  <c:v>-1025.9649999999999</c:v>
                </c:pt>
                <c:pt idx="29">
                  <c:v>-1004.936</c:v>
                </c:pt>
                <c:pt idx="30">
                  <c:v>-1003.323</c:v>
                </c:pt>
                <c:pt idx="31">
                  <c:v>-1024.1969999999999</c:v>
                </c:pt>
                <c:pt idx="32">
                  <c:v>-1087.3389999999999</c:v>
                </c:pt>
                <c:pt idx="33">
                  <c:v>-1471.8209999999999</c:v>
                </c:pt>
                <c:pt idx="34">
                  <c:v>-1622.921</c:v>
                </c:pt>
                <c:pt idx="35">
                  <c:v>-1709.942</c:v>
                </c:pt>
                <c:pt idx="36">
                  <c:v>-1525.83</c:v>
                </c:pt>
                <c:pt idx="37">
                  <c:v>-1672.769</c:v>
                </c:pt>
                <c:pt idx="38">
                  <c:v>-1872.249</c:v>
                </c:pt>
                <c:pt idx="39">
                  <c:v>-1922.11</c:v>
                </c:pt>
                <c:pt idx="40">
                  <c:v>-2028.5709999999999</c:v>
                </c:pt>
                <c:pt idx="41">
                  <c:v>-1785.569</c:v>
                </c:pt>
                <c:pt idx="42">
                  <c:v>-1838.317</c:v>
                </c:pt>
                <c:pt idx="43">
                  <c:v>-1935.5170000000001</c:v>
                </c:pt>
                <c:pt idx="44">
                  <c:v>-1798.3440000000001</c:v>
                </c:pt>
                <c:pt idx="45">
                  <c:v>-1721.0709999999999</c:v>
                </c:pt>
                <c:pt idx="46">
                  <c:v>-1460.029</c:v>
                </c:pt>
                <c:pt idx="47">
                  <c:v>-1364.5050000000001</c:v>
                </c:pt>
                <c:pt idx="48">
                  <c:v>-1099.723</c:v>
                </c:pt>
                <c:pt idx="49">
                  <c:v>-1085.3610000000001</c:v>
                </c:pt>
                <c:pt idx="50">
                  <c:v>-1055.1759999999999</c:v>
                </c:pt>
                <c:pt idx="51">
                  <c:v>-985.447</c:v>
                </c:pt>
                <c:pt idx="52">
                  <c:v>-951.16200000000003</c:v>
                </c:pt>
                <c:pt idx="53">
                  <c:v>-1007.614</c:v>
                </c:pt>
                <c:pt idx="54">
                  <c:v>-1041.211</c:v>
                </c:pt>
                <c:pt idx="55">
                  <c:v>-1111.9280000000001</c:v>
                </c:pt>
                <c:pt idx="56">
                  <c:v>-869.44500000000005</c:v>
                </c:pt>
                <c:pt idx="57">
                  <c:v>-842.56799999999998</c:v>
                </c:pt>
                <c:pt idx="58">
                  <c:v>-1335.77</c:v>
                </c:pt>
                <c:pt idx="59">
                  <c:v>-1466.4639999999999</c:v>
                </c:pt>
                <c:pt idx="60">
                  <c:v>-1484.5150000000001</c:v>
                </c:pt>
                <c:pt idx="61">
                  <c:v>-1491.433</c:v>
                </c:pt>
                <c:pt idx="62">
                  <c:v>-1500.989</c:v>
                </c:pt>
                <c:pt idx="63">
                  <c:v>-1600.0070000000001</c:v>
                </c:pt>
                <c:pt idx="64">
                  <c:v>-1706.9190000000001</c:v>
                </c:pt>
                <c:pt idx="65">
                  <c:v>-1744.5989999999999</c:v>
                </c:pt>
                <c:pt idx="66">
                  <c:v>-1838.7729999999999</c:v>
                </c:pt>
                <c:pt idx="67">
                  <c:v>-2217.1350000000002</c:v>
                </c:pt>
                <c:pt idx="68">
                  <c:v>-2243.8359999999998</c:v>
                </c:pt>
                <c:pt idx="69">
                  <c:v>-2265.9650000000001</c:v>
                </c:pt>
                <c:pt idx="70">
                  <c:v>-2330.1869999999999</c:v>
                </c:pt>
                <c:pt idx="71">
                  <c:v>-2380.335</c:v>
                </c:pt>
                <c:pt idx="72">
                  <c:v>-2655.741</c:v>
                </c:pt>
                <c:pt idx="73">
                  <c:v>-2660.3020000000001</c:v>
                </c:pt>
                <c:pt idx="74">
                  <c:v>-2620.2939999999999</c:v>
                </c:pt>
                <c:pt idx="75">
                  <c:v>-2626.5729999999999</c:v>
                </c:pt>
                <c:pt idx="76">
                  <c:v>-2682.3980000000001</c:v>
                </c:pt>
                <c:pt idx="77">
                  <c:v>-2645.029</c:v>
                </c:pt>
                <c:pt idx="78">
                  <c:v>-2627.991</c:v>
                </c:pt>
                <c:pt idx="79">
                  <c:v>-2630.116</c:v>
                </c:pt>
                <c:pt idx="80">
                  <c:v>-2537.556</c:v>
                </c:pt>
                <c:pt idx="81">
                  <c:v>-2603.5720000000001</c:v>
                </c:pt>
                <c:pt idx="82">
                  <c:v>-2700.9520000000002</c:v>
                </c:pt>
                <c:pt idx="83">
                  <c:v>-2851.5929999999998</c:v>
                </c:pt>
                <c:pt idx="84">
                  <c:v>-2903.0859999999998</c:v>
                </c:pt>
                <c:pt idx="85">
                  <c:v>-2959.87</c:v>
                </c:pt>
                <c:pt idx="86">
                  <c:v>-3049.3780000000002</c:v>
                </c:pt>
                <c:pt idx="87">
                  <c:v>-2829.4549999999999</c:v>
                </c:pt>
                <c:pt idx="88">
                  <c:v>-2339.6260000000002</c:v>
                </c:pt>
                <c:pt idx="89">
                  <c:v>-2175.6610000000001</c:v>
                </c:pt>
                <c:pt idx="90">
                  <c:v>-2228.614</c:v>
                </c:pt>
                <c:pt idx="91">
                  <c:v>-2321.444</c:v>
                </c:pt>
                <c:pt idx="92">
                  <c:v>-2361.799</c:v>
                </c:pt>
                <c:pt idx="93">
                  <c:v>-2418.0079999999998</c:v>
                </c:pt>
                <c:pt idx="94">
                  <c:v>-2508.404</c:v>
                </c:pt>
                <c:pt idx="95">
                  <c:v>-2646.0160000000001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85B-4482-8B16-8421C9325C28}"/>
            </c:ext>
          </c:extLst>
        </c:ser>
        <c:ser>
          <c:idx val="9"/>
          <c:order val="9"/>
          <c:tx>
            <c:strRef>
              <c:f>'9.3'!$K$52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'9.3'!$K$54:$K$149</c:f>
              <c:numCache>
                <c:formatCode>#,##0</c:formatCode>
                <c:ptCount val="96"/>
                <c:pt idx="0">
                  <c:v>0</c:v>
                </c:pt>
                <c:pt idx="1">
                  <c:v>-0.32100000000000001</c:v>
                </c:pt>
                <c:pt idx="2">
                  <c:v>-47.790999999999997</c:v>
                </c:pt>
                <c:pt idx="3">
                  <c:v>-342.92700000000002</c:v>
                </c:pt>
                <c:pt idx="4">
                  <c:v>-387.52100000000002</c:v>
                </c:pt>
                <c:pt idx="5">
                  <c:v>-643.375</c:v>
                </c:pt>
                <c:pt idx="6">
                  <c:v>-689.30499999999995</c:v>
                </c:pt>
                <c:pt idx="7">
                  <c:v>-688.827</c:v>
                </c:pt>
                <c:pt idx="8">
                  <c:v>-687.29300000000001</c:v>
                </c:pt>
                <c:pt idx="9">
                  <c:v>-687.20600000000002</c:v>
                </c:pt>
                <c:pt idx="10">
                  <c:v>-686.28399999999999</c:v>
                </c:pt>
                <c:pt idx="11">
                  <c:v>-685.56399999999996</c:v>
                </c:pt>
                <c:pt idx="12">
                  <c:v>-684.71500000000003</c:v>
                </c:pt>
                <c:pt idx="13">
                  <c:v>-684.40300000000002</c:v>
                </c:pt>
                <c:pt idx="14">
                  <c:v>-682.93799999999999</c:v>
                </c:pt>
                <c:pt idx="15">
                  <c:v>-682.09199999999998</c:v>
                </c:pt>
                <c:pt idx="16">
                  <c:v>-628.94799999999998</c:v>
                </c:pt>
                <c:pt idx="17">
                  <c:v>-546.12</c:v>
                </c:pt>
                <c:pt idx="18">
                  <c:v>-429.81200000000001</c:v>
                </c:pt>
                <c:pt idx="19">
                  <c:v>-232.53</c:v>
                </c:pt>
                <c:pt idx="20">
                  <c:v>-51.456000000000003</c:v>
                </c:pt>
                <c:pt idx="21">
                  <c:v>-51.386000000000003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-308.988</c:v>
                </c:pt>
                <c:pt idx="47">
                  <c:v>-438.411</c:v>
                </c:pt>
                <c:pt idx="48">
                  <c:v>-641.04600000000005</c:v>
                </c:pt>
                <c:pt idx="49">
                  <c:v>-641.16899999999998</c:v>
                </c:pt>
                <c:pt idx="50">
                  <c:v>-640.45600000000002</c:v>
                </c:pt>
                <c:pt idx="51">
                  <c:v>-640.25</c:v>
                </c:pt>
                <c:pt idx="52">
                  <c:v>-639.01</c:v>
                </c:pt>
                <c:pt idx="53">
                  <c:v>-638.6</c:v>
                </c:pt>
                <c:pt idx="54">
                  <c:v>-637.60599999999999</c:v>
                </c:pt>
                <c:pt idx="55">
                  <c:v>-637.74699999999996</c:v>
                </c:pt>
                <c:pt idx="56">
                  <c:v>-682.21600000000001</c:v>
                </c:pt>
                <c:pt idx="57">
                  <c:v>-687.37</c:v>
                </c:pt>
                <c:pt idx="58">
                  <c:v>-287.98599999999999</c:v>
                </c:pt>
                <c:pt idx="59">
                  <c:v>-155.702</c:v>
                </c:pt>
                <c:pt idx="60">
                  <c:v>-155.77199999999999</c:v>
                </c:pt>
                <c:pt idx="61">
                  <c:v>-93.123000000000005</c:v>
                </c:pt>
                <c:pt idx="62">
                  <c:v>-20.532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85B-4482-8B16-8421C9325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095799636243226"/>
          <c:y val="0.1047461831630697"/>
          <c:w val="0.19904200363756794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'9.3'!$T$52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'9.3'!$T$54:$T$149</c:f>
              <c:numCache>
                <c:formatCode>#,##0</c:formatCode>
                <c:ptCount val="96"/>
                <c:pt idx="0">
                  <c:v>4221.5069999999996</c:v>
                </c:pt>
                <c:pt idx="1">
                  <c:v>4223.1149999999998</c:v>
                </c:pt>
                <c:pt idx="2">
                  <c:v>4225.9560000000001</c:v>
                </c:pt>
                <c:pt idx="3">
                  <c:v>4226.2979999999998</c:v>
                </c:pt>
                <c:pt idx="4">
                  <c:v>4225.8289999999997</c:v>
                </c:pt>
                <c:pt idx="5">
                  <c:v>4226.3090000000002</c:v>
                </c:pt>
                <c:pt idx="6">
                  <c:v>4225.6279999999997</c:v>
                </c:pt>
                <c:pt idx="7">
                  <c:v>4227.799</c:v>
                </c:pt>
                <c:pt idx="8">
                  <c:v>4229.9210000000003</c:v>
                </c:pt>
                <c:pt idx="9">
                  <c:v>4230.1139999999996</c:v>
                </c:pt>
                <c:pt idx="10">
                  <c:v>4229.6710000000003</c:v>
                </c:pt>
                <c:pt idx="11">
                  <c:v>4228.0730000000003</c:v>
                </c:pt>
                <c:pt idx="12">
                  <c:v>4227.2470000000003</c:v>
                </c:pt>
                <c:pt idx="13">
                  <c:v>4228.5940000000001</c:v>
                </c:pt>
                <c:pt idx="14">
                  <c:v>4228.6419999999998</c:v>
                </c:pt>
                <c:pt idx="15">
                  <c:v>4228.8760000000002</c:v>
                </c:pt>
                <c:pt idx="16">
                  <c:v>4229.3429999999998</c:v>
                </c:pt>
                <c:pt idx="17">
                  <c:v>4229.3720000000003</c:v>
                </c:pt>
                <c:pt idx="18">
                  <c:v>4228.8909999999996</c:v>
                </c:pt>
                <c:pt idx="19">
                  <c:v>4228.7049999999999</c:v>
                </c:pt>
                <c:pt idx="20">
                  <c:v>4229.4309999999996</c:v>
                </c:pt>
                <c:pt idx="21">
                  <c:v>4229.6120000000001</c:v>
                </c:pt>
                <c:pt idx="22">
                  <c:v>4228.3500000000004</c:v>
                </c:pt>
                <c:pt idx="23">
                  <c:v>4226.2079999999996</c:v>
                </c:pt>
                <c:pt idx="24">
                  <c:v>4223.9629999999997</c:v>
                </c:pt>
                <c:pt idx="25">
                  <c:v>4223.7179999999998</c:v>
                </c:pt>
                <c:pt idx="26">
                  <c:v>4223.1120000000001</c:v>
                </c:pt>
                <c:pt idx="27">
                  <c:v>4225.0450000000001</c:v>
                </c:pt>
                <c:pt idx="28">
                  <c:v>4224.7910000000002</c:v>
                </c:pt>
                <c:pt idx="29">
                  <c:v>4226.5600000000004</c:v>
                </c:pt>
                <c:pt idx="30">
                  <c:v>4225.7839999999997</c:v>
                </c:pt>
                <c:pt idx="31">
                  <c:v>4228.2820000000002</c:v>
                </c:pt>
                <c:pt idx="32">
                  <c:v>4226.9629999999997</c:v>
                </c:pt>
                <c:pt idx="33">
                  <c:v>4227.47</c:v>
                </c:pt>
                <c:pt idx="34">
                  <c:v>4228.3710000000001</c:v>
                </c:pt>
                <c:pt idx="35">
                  <c:v>4227.3940000000002</c:v>
                </c:pt>
                <c:pt idx="36">
                  <c:v>4224.7830000000004</c:v>
                </c:pt>
                <c:pt idx="37">
                  <c:v>4225.3869999999997</c:v>
                </c:pt>
                <c:pt idx="38">
                  <c:v>4226.9459999999999</c:v>
                </c:pt>
                <c:pt idx="39">
                  <c:v>4228.6710000000003</c:v>
                </c:pt>
                <c:pt idx="40">
                  <c:v>4224.6419999999998</c:v>
                </c:pt>
                <c:pt idx="41">
                  <c:v>4224.6369999999997</c:v>
                </c:pt>
                <c:pt idx="42">
                  <c:v>4225.91</c:v>
                </c:pt>
                <c:pt idx="43">
                  <c:v>4227.0550000000003</c:v>
                </c:pt>
                <c:pt idx="44">
                  <c:v>4226.7030000000004</c:v>
                </c:pt>
                <c:pt idx="45">
                  <c:v>4228.8059999999996</c:v>
                </c:pt>
                <c:pt idx="46">
                  <c:v>4229.1480000000001</c:v>
                </c:pt>
                <c:pt idx="47">
                  <c:v>4227.5349999999999</c:v>
                </c:pt>
                <c:pt idx="48">
                  <c:v>4226.0349999999999</c:v>
                </c:pt>
                <c:pt idx="49">
                  <c:v>4223.2719999999999</c:v>
                </c:pt>
                <c:pt idx="50">
                  <c:v>4224.3209999999999</c:v>
                </c:pt>
                <c:pt idx="51">
                  <c:v>4226.5820000000003</c:v>
                </c:pt>
                <c:pt idx="52">
                  <c:v>4228.0110000000004</c:v>
                </c:pt>
                <c:pt idx="53">
                  <c:v>4229.0450000000001</c:v>
                </c:pt>
                <c:pt idx="54">
                  <c:v>4230.2169999999996</c:v>
                </c:pt>
                <c:pt idx="55">
                  <c:v>4229.9449999999997</c:v>
                </c:pt>
                <c:pt idx="56">
                  <c:v>4229.8580000000002</c:v>
                </c:pt>
                <c:pt idx="57">
                  <c:v>4230.6940000000004</c:v>
                </c:pt>
                <c:pt idx="58">
                  <c:v>4229.9960000000001</c:v>
                </c:pt>
                <c:pt idx="59">
                  <c:v>4230.0429999999997</c:v>
                </c:pt>
                <c:pt idx="60">
                  <c:v>4229.2299999999996</c:v>
                </c:pt>
                <c:pt idx="61">
                  <c:v>4228.8720000000003</c:v>
                </c:pt>
                <c:pt idx="62">
                  <c:v>4228.2470000000003</c:v>
                </c:pt>
                <c:pt idx="63">
                  <c:v>4229.5789999999997</c:v>
                </c:pt>
                <c:pt idx="64">
                  <c:v>4231.9160000000002</c:v>
                </c:pt>
                <c:pt idx="65">
                  <c:v>4231.384</c:v>
                </c:pt>
                <c:pt idx="66">
                  <c:v>4229.5739999999996</c:v>
                </c:pt>
                <c:pt idx="67">
                  <c:v>4229.1459999999997</c:v>
                </c:pt>
                <c:pt idx="68">
                  <c:v>4228.6210000000001</c:v>
                </c:pt>
                <c:pt idx="69">
                  <c:v>4228.0919999999996</c:v>
                </c:pt>
                <c:pt idx="70">
                  <c:v>4229.3230000000003</c:v>
                </c:pt>
                <c:pt idx="71">
                  <c:v>4229.625</c:v>
                </c:pt>
                <c:pt idx="72">
                  <c:v>4229.7780000000002</c:v>
                </c:pt>
                <c:pt idx="73">
                  <c:v>4228.3919999999998</c:v>
                </c:pt>
                <c:pt idx="74">
                  <c:v>4229.8370000000004</c:v>
                </c:pt>
                <c:pt idx="75">
                  <c:v>4230.518</c:v>
                </c:pt>
                <c:pt idx="76">
                  <c:v>4231.7830000000004</c:v>
                </c:pt>
                <c:pt idx="77">
                  <c:v>4232.3339999999998</c:v>
                </c:pt>
                <c:pt idx="78">
                  <c:v>4230.0280000000002</c:v>
                </c:pt>
                <c:pt idx="79">
                  <c:v>4229.049</c:v>
                </c:pt>
                <c:pt idx="80">
                  <c:v>4228.7669999999998</c:v>
                </c:pt>
                <c:pt idx="81">
                  <c:v>4228.55</c:v>
                </c:pt>
                <c:pt idx="82">
                  <c:v>4228.0259999999998</c:v>
                </c:pt>
                <c:pt idx="83">
                  <c:v>4227.8090000000002</c:v>
                </c:pt>
                <c:pt idx="84">
                  <c:v>4228.1130000000003</c:v>
                </c:pt>
                <c:pt idx="85">
                  <c:v>4227.0450000000001</c:v>
                </c:pt>
                <c:pt idx="86">
                  <c:v>4226.4269999999997</c:v>
                </c:pt>
                <c:pt idx="87">
                  <c:v>4226.7709999999997</c:v>
                </c:pt>
                <c:pt idx="88">
                  <c:v>4226.9769999999999</c:v>
                </c:pt>
                <c:pt idx="89">
                  <c:v>4228.4560000000001</c:v>
                </c:pt>
                <c:pt idx="90">
                  <c:v>4227.3119999999999</c:v>
                </c:pt>
                <c:pt idx="91">
                  <c:v>4226.0389999999998</c:v>
                </c:pt>
                <c:pt idx="92">
                  <c:v>4225.0129999999999</c:v>
                </c:pt>
                <c:pt idx="93">
                  <c:v>4226.5969999999998</c:v>
                </c:pt>
                <c:pt idx="94">
                  <c:v>4227.6490000000003</c:v>
                </c:pt>
                <c:pt idx="95">
                  <c:v>4228.1840000000002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3-4481-B06F-4E400875D1C5}"/>
            </c:ext>
          </c:extLst>
        </c:ser>
        <c:ser>
          <c:idx val="1"/>
          <c:order val="1"/>
          <c:tx>
            <c:strRef>
              <c:f>'9.3'!$U$52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'9.3'!$U$54:$U$149</c:f>
              <c:numCache>
                <c:formatCode>#,##0</c:formatCode>
                <c:ptCount val="96"/>
                <c:pt idx="0">
                  <c:v>4813.598</c:v>
                </c:pt>
                <c:pt idx="1">
                  <c:v>4814.5259999999998</c:v>
                </c:pt>
                <c:pt idx="2">
                  <c:v>4802.3969999999999</c:v>
                </c:pt>
                <c:pt idx="3">
                  <c:v>4837.6559999999999</c:v>
                </c:pt>
                <c:pt idx="4">
                  <c:v>4843.8029999999999</c:v>
                </c:pt>
                <c:pt idx="5">
                  <c:v>4826.2510000000002</c:v>
                </c:pt>
                <c:pt idx="6">
                  <c:v>4804.6180000000004</c:v>
                </c:pt>
                <c:pt idx="7">
                  <c:v>4755.6670000000004</c:v>
                </c:pt>
                <c:pt idx="8">
                  <c:v>4659.2820000000002</c:v>
                </c:pt>
                <c:pt idx="9">
                  <c:v>4624.6549999999997</c:v>
                </c:pt>
                <c:pt idx="10">
                  <c:v>4653.0789999999997</c:v>
                </c:pt>
                <c:pt idx="11">
                  <c:v>4651.2449999999999</c:v>
                </c:pt>
                <c:pt idx="12">
                  <c:v>4736.4489999999996</c:v>
                </c:pt>
                <c:pt idx="13">
                  <c:v>4732.7550000000001</c:v>
                </c:pt>
                <c:pt idx="14">
                  <c:v>4737.9639999999999</c:v>
                </c:pt>
                <c:pt idx="15">
                  <c:v>4752.143</c:v>
                </c:pt>
                <c:pt idx="16">
                  <c:v>4830.13</c:v>
                </c:pt>
                <c:pt idx="17">
                  <c:v>4814.3779999999997</c:v>
                </c:pt>
                <c:pt idx="18">
                  <c:v>4851.1090000000004</c:v>
                </c:pt>
                <c:pt idx="19">
                  <c:v>4849.1589999999997</c:v>
                </c:pt>
                <c:pt idx="20">
                  <c:v>4931.0540000000001</c:v>
                </c:pt>
                <c:pt idx="21">
                  <c:v>5027.9880000000003</c:v>
                </c:pt>
                <c:pt idx="22">
                  <c:v>5090.6629999999996</c:v>
                </c:pt>
                <c:pt idx="23">
                  <c:v>5215.973</c:v>
                </c:pt>
                <c:pt idx="24">
                  <c:v>5356.9719999999998</c:v>
                </c:pt>
                <c:pt idx="25">
                  <c:v>5380.7430000000004</c:v>
                </c:pt>
                <c:pt idx="26">
                  <c:v>5410.5029999999997</c:v>
                </c:pt>
                <c:pt idx="27">
                  <c:v>5433.0649999999996</c:v>
                </c:pt>
                <c:pt idx="28">
                  <c:v>5496.7190000000001</c:v>
                </c:pt>
                <c:pt idx="29">
                  <c:v>5513.8950000000004</c:v>
                </c:pt>
                <c:pt idx="30">
                  <c:v>5560.5379999999996</c:v>
                </c:pt>
                <c:pt idx="31">
                  <c:v>5575.1580000000004</c:v>
                </c:pt>
                <c:pt idx="32">
                  <c:v>5607.9340000000002</c:v>
                </c:pt>
                <c:pt idx="33">
                  <c:v>5602.6959999999999</c:v>
                </c:pt>
                <c:pt idx="34">
                  <c:v>5631.8850000000002</c:v>
                </c:pt>
                <c:pt idx="35">
                  <c:v>5642.4679999999998</c:v>
                </c:pt>
                <c:pt idx="36">
                  <c:v>5642.6629999999996</c:v>
                </c:pt>
                <c:pt idx="37">
                  <c:v>5637.799</c:v>
                </c:pt>
                <c:pt idx="38">
                  <c:v>5636.1279999999997</c:v>
                </c:pt>
                <c:pt idx="39">
                  <c:v>5658.5379999999996</c:v>
                </c:pt>
                <c:pt idx="40">
                  <c:v>5677.4960000000001</c:v>
                </c:pt>
                <c:pt idx="41">
                  <c:v>5666.598</c:v>
                </c:pt>
                <c:pt idx="42">
                  <c:v>5722.2439999999997</c:v>
                </c:pt>
                <c:pt idx="43">
                  <c:v>5736.68</c:v>
                </c:pt>
                <c:pt idx="44">
                  <c:v>5725.0209999999997</c:v>
                </c:pt>
                <c:pt idx="45">
                  <c:v>5726.63</c:v>
                </c:pt>
                <c:pt idx="46">
                  <c:v>5731.7290000000003</c:v>
                </c:pt>
                <c:pt idx="47">
                  <c:v>5729.357</c:v>
                </c:pt>
                <c:pt idx="48">
                  <c:v>5722.6149999999998</c:v>
                </c:pt>
                <c:pt idx="49">
                  <c:v>5731.5420000000004</c:v>
                </c:pt>
                <c:pt idx="50">
                  <c:v>5736.2030000000004</c:v>
                </c:pt>
                <c:pt idx="51">
                  <c:v>5729.3590000000004</c:v>
                </c:pt>
                <c:pt idx="52">
                  <c:v>5739.1109999999999</c:v>
                </c:pt>
                <c:pt idx="53">
                  <c:v>5754.8239999999996</c:v>
                </c:pt>
                <c:pt idx="54">
                  <c:v>5732.1589999999997</c:v>
                </c:pt>
                <c:pt idx="55">
                  <c:v>5730.95</c:v>
                </c:pt>
                <c:pt idx="56">
                  <c:v>5613.9319999999998</c:v>
                </c:pt>
                <c:pt idx="57">
                  <c:v>5615.0739999999996</c:v>
                </c:pt>
                <c:pt idx="58">
                  <c:v>5701.375</c:v>
                </c:pt>
                <c:pt idx="59">
                  <c:v>5652.24</c:v>
                </c:pt>
                <c:pt idx="60">
                  <c:v>5586.0540000000001</c:v>
                </c:pt>
                <c:pt idx="61">
                  <c:v>5539.9589999999998</c:v>
                </c:pt>
                <c:pt idx="62">
                  <c:v>5538.6880000000001</c:v>
                </c:pt>
                <c:pt idx="63">
                  <c:v>5521.5150000000003</c:v>
                </c:pt>
                <c:pt idx="64">
                  <c:v>5708.9030000000002</c:v>
                </c:pt>
                <c:pt idx="65">
                  <c:v>5768.2219999999998</c:v>
                </c:pt>
                <c:pt idx="66">
                  <c:v>5780.5460000000003</c:v>
                </c:pt>
                <c:pt idx="67">
                  <c:v>5785.9750000000004</c:v>
                </c:pt>
                <c:pt idx="68">
                  <c:v>5800.6040000000003</c:v>
                </c:pt>
                <c:pt idx="69">
                  <c:v>5777.1139999999996</c:v>
                </c:pt>
                <c:pt idx="70">
                  <c:v>5726.3459999999995</c:v>
                </c:pt>
                <c:pt idx="71">
                  <c:v>5785.6409999999996</c:v>
                </c:pt>
                <c:pt idx="72">
                  <c:v>5808.598</c:v>
                </c:pt>
                <c:pt idx="73">
                  <c:v>5806.6090000000004</c:v>
                </c:pt>
                <c:pt idx="74">
                  <c:v>5806.6080000000002</c:v>
                </c:pt>
                <c:pt idx="75">
                  <c:v>5732.7809999999999</c:v>
                </c:pt>
                <c:pt idx="76">
                  <c:v>5748.6009999999997</c:v>
                </c:pt>
                <c:pt idx="77">
                  <c:v>5746.0540000000001</c:v>
                </c:pt>
                <c:pt idx="78">
                  <c:v>5741.5910000000003</c:v>
                </c:pt>
                <c:pt idx="79">
                  <c:v>5748.9340000000002</c:v>
                </c:pt>
                <c:pt idx="80">
                  <c:v>5715.0680000000002</c:v>
                </c:pt>
                <c:pt idx="81">
                  <c:v>5700.0320000000002</c:v>
                </c:pt>
                <c:pt idx="82">
                  <c:v>5687.27</c:v>
                </c:pt>
                <c:pt idx="83">
                  <c:v>5679.8609999999999</c:v>
                </c:pt>
                <c:pt idx="84">
                  <c:v>5665.6589999999997</c:v>
                </c:pt>
                <c:pt idx="85">
                  <c:v>5584.3909999999996</c:v>
                </c:pt>
                <c:pt idx="86">
                  <c:v>5548.7370000000001</c:v>
                </c:pt>
                <c:pt idx="87">
                  <c:v>5561.2179999999998</c:v>
                </c:pt>
                <c:pt idx="88">
                  <c:v>5531.0309999999999</c:v>
                </c:pt>
                <c:pt idx="89">
                  <c:v>5509.2269999999999</c:v>
                </c:pt>
                <c:pt idx="90">
                  <c:v>5380.1859999999997</c:v>
                </c:pt>
                <c:pt idx="91">
                  <c:v>5360.1959999999999</c:v>
                </c:pt>
                <c:pt idx="92">
                  <c:v>4992.0240000000003</c:v>
                </c:pt>
                <c:pt idx="93">
                  <c:v>4893.6559999999999</c:v>
                </c:pt>
                <c:pt idx="94">
                  <c:v>4849.6570000000002</c:v>
                </c:pt>
                <c:pt idx="95">
                  <c:v>4675.7020000000002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3-4481-B06F-4E400875D1C5}"/>
            </c:ext>
          </c:extLst>
        </c:ser>
        <c:ser>
          <c:idx val="2"/>
          <c:order val="2"/>
          <c:tx>
            <c:strRef>
              <c:f>'9.3'!$V$52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'9.3'!$V$54:$V$149</c:f>
              <c:numCache>
                <c:formatCode>#,##0</c:formatCode>
                <c:ptCount val="96"/>
                <c:pt idx="0">
                  <c:v>75.730999999999995</c:v>
                </c:pt>
                <c:pt idx="1">
                  <c:v>75.616</c:v>
                </c:pt>
                <c:pt idx="2">
                  <c:v>75.61</c:v>
                </c:pt>
                <c:pt idx="3">
                  <c:v>75.677000000000007</c:v>
                </c:pt>
                <c:pt idx="4">
                  <c:v>75.656999999999996</c:v>
                </c:pt>
                <c:pt idx="5">
                  <c:v>75.623000000000005</c:v>
                </c:pt>
                <c:pt idx="6">
                  <c:v>75.635999999999996</c:v>
                </c:pt>
                <c:pt idx="7">
                  <c:v>75.662999999999997</c:v>
                </c:pt>
                <c:pt idx="8">
                  <c:v>75.561999999999998</c:v>
                </c:pt>
                <c:pt idx="9">
                  <c:v>75.69</c:v>
                </c:pt>
                <c:pt idx="10">
                  <c:v>75.67</c:v>
                </c:pt>
                <c:pt idx="11">
                  <c:v>75.542000000000002</c:v>
                </c:pt>
                <c:pt idx="12">
                  <c:v>75.63</c:v>
                </c:pt>
                <c:pt idx="13">
                  <c:v>75.656999999999996</c:v>
                </c:pt>
                <c:pt idx="14">
                  <c:v>75.650000000000006</c:v>
                </c:pt>
                <c:pt idx="15">
                  <c:v>75.662999999999997</c:v>
                </c:pt>
                <c:pt idx="16">
                  <c:v>75.643000000000001</c:v>
                </c:pt>
                <c:pt idx="17">
                  <c:v>75.67</c:v>
                </c:pt>
                <c:pt idx="18">
                  <c:v>75.69</c:v>
                </c:pt>
                <c:pt idx="19">
                  <c:v>75.509</c:v>
                </c:pt>
                <c:pt idx="20">
                  <c:v>84.424000000000007</c:v>
                </c:pt>
                <c:pt idx="21">
                  <c:v>99.436999999999998</c:v>
                </c:pt>
                <c:pt idx="22">
                  <c:v>110.07299999999999</c:v>
                </c:pt>
                <c:pt idx="23">
                  <c:v>110.16</c:v>
                </c:pt>
                <c:pt idx="24">
                  <c:v>110.059</c:v>
                </c:pt>
                <c:pt idx="25">
                  <c:v>125.449</c:v>
                </c:pt>
                <c:pt idx="26">
                  <c:v>142.08199999999999</c:v>
                </c:pt>
                <c:pt idx="27">
                  <c:v>144.751</c:v>
                </c:pt>
                <c:pt idx="28">
                  <c:v>149.49100000000001</c:v>
                </c:pt>
                <c:pt idx="29">
                  <c:v>149.316</c:v>
                </c:pt>
                <c:pt idx="30">
                  <c:v>149.38399999999999</c:v>
                </c:pt>
                <c:pt idx="31">
                  <c:v>149.303</c:v>
                </c:pt>
                <c:pt idx="32">
                  <c:v>148.24100000000001</c:v>
                </c:pt>
                <c:pt idx="33">
                  <c:v>148.167</c:v>
                </c:pt>
                <c:pt idx="34">
                  <c:v>147.857</c:v>
                </c:pt>
                <c:pt idx="35">
                  <c:v>147.62899999999999</c:v>
                </c:pt>
                <c:pt idx="36">
                  <c:v>147.71</c:v>
                </c:pt>
                <c:pt idx="37">
                  <c:v>147.649</c:v>
                </c:pt>
                <c:pt idx="38">
                  <c:v>147.52099999999999</c:v>
                </c:pt>
                <c:pt idx="39">
                  <c:v>147.68299999999999</c:v>
                </c:pt>
                <c:pt idx="40">
                  <c:v>147.75700000000001</c:v>
                </c:pt>
                <c:pt idx="41">
                  <c:v>147.649</c:v>
                </c:pt>
                <c:pt idx="42">
                  <c:v>147.797</c:v>
                </c:pt>
                <c:pt idx="43">
                  <c:v>147.62899999999999</c:v>
                </c:pt>
                <c:pt idx="44">
                  <c:v>147.642</c:v>
                </c:pt>
                <c:pt idx="45">
                  <c:v>147.65600000000001</c:v>
                </c:pt>
                <c:pt idx="46">
                  <c:v>147.66200000000001</c:v>
                </c:pt>
                <c:pt idx="47">
                  <c:v>147.75700000000001</c:v>
                </c:pt>
                <c:pt idx="48">
                  <c:v>147.74299999999999</c:v>
                </c:pt>
                <c:pt idx="49">
                  <c:v>147.81</c:v>
                </c:pt>
                <c:pt idx="50">
                  <c:v>147.82400000000001</c:v>
                </c:pt>
                <c:pt idx="51">
                  <c:v>147.77000000000001</c:v>
                </c:pt>
                <c:pt idx="52">
                  <c:v>147.84399999999999</c:v>
                </c:pt>
                <c:pt idx="53">
                  <c:v>147.68899999999999</c:v>
                </c:pt>
                <c:pt idx="54">
                  <c:v>147.68299999999999</c:v>
                </c:pt>
                <c:pt idx="55">
                  <c:v>147.62899999999999</c:v>
                </c:pt>
                <c:pt idx="56">
                  <c:v>151.52799999999999</c:v>
                </c:pt>
                <c:pt idx="57">
                  <c:v>151.88499999999999</c:v>
                </c:pt>
                <c:pt idx="58">
                  <c:v>157.196</c:v>
                </c:pt>
                <c:pt idx="59">
                  <c:v>159.28</c:v>
                </c:pt>
                <c:pt idx="60">
                  <c:v>223.99100000000001</c:v>
                </c:pt>
                <c:pt idx="61">
                  <c:v>223.58099999999999</c:v>
                </c:pt>
                <c:pt idx="62">
                  <c:v>223.51400000000001</c:v>
                </c:pt>
                <c:pt idx="63">
                  <c:v>244.55799999999999</c:v>
                </c:pt>
                <c:pt idx="64">
                  <c:v>278.584</c:v>
                </c:pt>
                <c:pt idx="65">
                  <c:v>282.30900000000003</c:v>
                </c:pt>
                <c:pt idx="66">
                  <c:v>282.39600000000002</c:v>
                </c:pt>
                <c:pt idx="67">
                  <c:v>282.30200000000002</c:v>
                </c:pt>
                <c:pt idx="68">
                  <c:v>282.38900000000001</c:v>
                </c:pt>
                <c:pt idx="69">
                  <c:v>282.07299999999998</c:v>
                </c:pt>
                <c:pt idx="70">
                  <c:v>282.64499999999998</c:v>
                </c:pt>
                <c:pt idx="71">
                  <c:v>282.517</c:v>
                </c:pt>
                <c:pt idx="72">
                  <c:v>282.512</c:v>
                </c:pt>
                <c:pt idx="73">
                  <c:v>282.38299999999998</c:v>
                </c:pt>
                <c:pt idx="74">
                  <c:v>282.322</c:v>
                </c:pt>
                <c:pt idx="75">
                  <c:v>282.22800000000001</c:v>
                </c:pt>
                <c:pt idx="76">
                  <c:v>272.762</c:v>
                </c:pt>
                <c:pt idx="77">
                  <c:v>272.24400000000003</c:v>
                </c:pt>
                <c:pt idx="78">
                  <c:v>272.291</c:v>
                </c:pt>
                <c:pt idx="79">
                  <c:v>265.09699999999998</c:v>
                </c:pt>
                <c:pt idx="80">
                  <c:v>136.495</c:v>
                </c:pt>
                <c:pt idx="81">
                  <c:v>75.662999999999997</c:v>
                </c:pt>
                <c:pt idx="82">
                  <c:v>75.643000000000001</c:v>
                </c:pt>
                <c:pt idx="83">
                  <c:v>75.61</c:v>
                </c:pt>
                <c:pt idx="84">
                  <c:v>75.69</c:v>
                </c:pt>
                <c:pt idx="85">
                  <c:v>75.501999999999995</c:v>
                </c:pt>
                <c:pt idx="86">
                  <c:v>75.575999999999993</c:v>
                </c:pt>
                <c:pt idx="87">
                  <c:v>75.623000000000005</c:v>
                </c:pt>
                <c:pt idx="88">
                  <c:v>75.635999999999996</c:v>
                </c:pt>
                <c:pt idx="89">
                  <c:v>75.588999999999999</c:v>
                </c:pt>
                <c:pt idx="90">
                  <c:v>75.643000000000001</c:v>
                </c:pt>
                <c:pt idx="91">
                  <c:v>75.596000000000004</c:v>
                </c:pt>
                <c:pt idx="92">
                  <c:v>75.596000000000004</c:v>
                </c:pt>
                <c:pt idx="93">
                  <c:v>75.555999999999997</c:v>
                </c:pt>
                <c:pt idx="94">
                  <c:v>75.582999999999998</c:v>
                </c:pt>
                <c:pt idx="95">
                  <c:v>75.650000000000006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3-4481-B06F-4E400875D1C5}"/>
            </c:ext>
          </c:extLst>
        </c:ser>
        <c:ser>
          <c:idx val="3"/>
          <c:order val="3"/>
          <c:tx>
            <c:strRef>
              <c:f>'9.3'!$W$52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'9.3'!$W$54:$W$149</c:f>
              <c:numCache>
                <c:formatCode>#,##0</c:formatCode>
                <c:ptCount val="96"/>
                <c:pt idx="0">
                  <c:v>413.33100000000002</c:v>
                </c:pt>
                <c:pt idx="1">
                  <c:v>414.11</c:v>
                </c:pt>
                <c:pt idx="2">
                  <c:v>413.77699999999999</c:v>
                </c:pt>
                <c:pt idx="3">
                  <c:v>420.68</c:v>
                </c:pt>
                <c:pt idx="4">
                  <c:v>421.35399999999998</c:v>
                </c:pt>
                <c:pt idx="5">
                  <c:v>422.803</c:v>
                </c:pt>
                <c:pt idx="6">
                  <c:v>422.97</c:v>
                </c:pt>
                <c:pt idx="7">
                  <c:v>419.798</c:v>
                </c:pt>
                <c:pt idx="8">
                  <c:v>426.90699999999998</c:v>
                </c:pt>
                <c:pt idx="9">
                  <c:v>422.041</c:v>
                </c:pt>
                <c:pt idx="10">
                  <c:v>423.16500000000002</c:v>
                </c:pt>
                <c:pt idx="11">
                  <c:v>417.82499999999999</c:v>
                </c:pt>
                <c:pt idx="12">
                  <c:v>418.82</c:v>
                </c:pt>
                <c:pt idx="13">
                  <c:v>419.452</c:v>
                </c:pt>
                <c:pt idx="14">
                  <c:v>418.96699999999998</c:v>
                </c:pt>
                <c:pt idx="15">
                  <c:v>421.286</c:v>
                </c:pt>
                <c:pt idx="16">
                  <c:v>431.67200000000003</c:v>
                </c:pt>
                <c:pt idx="17">
                  <c:v>434.82900000000001</c:v>
                </c:pt>
                <c:pt idx="18">
                  <c:v>433.721</c:v>
                </c:pt>
                <c:pt idx="19">
                  <c:v>438.08800000000002</c:v>
                </c:pt>
                <c:pt idx="20">
                  <c:v>456.93700000000001</c:v>
                </c:pt>
                <c:pt idx="21">
                  <c:v>458.36200000000002</c:v>
                </c:pt>
                <c:pt idx="22">
                  <c:v>458.13600000000002</c:v>
                </c:pt>
                <c:pt idx="23">
                  <c:v>467.16899999999998</c:v>
                </c:pt>
                <c:pt idx="24">
                  <c:v>540.44600000000003</c:v>
                </c:pt>
                <c:pt idx="25">
                  <c:v>558.46400000000006</c:v>
                </c:pt>
                <c:pt idx="26">
                  <c:v>555.62199999999996</c:v>
                </c:pt>
                <c:pt idx="27">
                  <c:v>546.70399999999995</c:v>
                </c:pt>
                <c:pt idx="28">
                  <c:v>544.66600000000005</c:v>
                </c:pt>
                <c:pt idx="29">
                  <c:v>554.52200000000005</c:v>
                </c:pt>
                <c:pt idx="30">
                  <c:v>563.10699999999997</c:v>
                </c:pt>
                <c:pt idx="31">
                  <c:v>555.58100000000002</c:v>
                </c:pt>
                <c:pt idx="32">
                  <c:v>569.77300000000002</c:v>
                </c:pt>
                <c:pt idx="33">
                  <c:v>574.18600000000004</c:v>
                </c:pt>
                <c:pt idx="34">
                  <c:v>579.51099999999997</c:v>
                </c:pt>
                <c:pt idx="35">
                  <c:v>583.37699999999995</c:v>
                </c:pt>
                <c:pt idx="36">
                  <c:v>572.721</c:v>
                </c:pt>
                <c:pt idx="37">
                  <c:v>562.09500000000003</c:v>
                </c:pt>
                <c:pt idx="38">
                  <c:v>567.17100000000005</c:v>
                </c:pt>
                <c:pt idx="39">
                  <c:v>563.70299999999997</c:v>
                </c:pt>
                <c:pt idx="40">
                  <c:v>549.36500000000001</c:v>
                </c:pt>
                <c:pt idx="41">
                  <c:v>548.125</c:v>
                </c:pt>
                <c:pt idx="42">
                  <c:v>547.41099999999994</c:v>
                </c:pt>
                <c:pt idx="43">
                  <c:v>548.63099999999997</c:v>
                </c:pt>
                <c:pt idx="44">
                  <c:v>533.46400000000006</c:v>
                </c:pt>
                <c:pt idx="45">
                  <c:v>522.18600000000004</c:v>
                </c:pt>
                <c:pt idx="46">
                  <c:v>527.35199999999998</c:v>
                </c:pt>
                <c:pt idx="47">
                  <c:v>533.85699999999997</c:v>
                </c:pt>
                <c:pt idx="48">
                  <c:v>519.91999999999996</c:v>
                </c:pt>
                <c:pt idx="49">
                  <c:v>524.42999999999995</c:v>
                </c:pt>
                <c:pt idx="50">
                  <c:v>521.03</c:v>
                </c:pt>
                <c:pt idx="51">
                  <c:v>522.803</c:v>
                </c:pt>
                <c:pt idx="52">
                  <c:v>527.57799999999997</c:v>
                </c:pt>
                <c:pt idx="53">
                  <c:v>557.70000000000005</c:v>
                </c:pt>
                <c:pt idx="54">
                  <c:v>544.48299999999995</c:v>
                </c:pt>
                <c:pt idx="55">
                  <c:v>542.09699999999998</c:v>
                </c:pt>
                <c:pt idx="56">
                  <c:v>534.70799999999997</c:v>
                </c:pt>
                <c:pt idx="57">
                  <c:v>529.94600000000003</c:v>
                </c:pt>
                <c:pt idx="58">
                  <c:v>543.94299999999998</c:v>
                </c:pt>
                <c:pt idx="59">
                  <c:v>548.13099999999997</c:v>
                </c:pt>
                <c:pt idx="60">
                  <c:v>547.85599999999999</c:v>
                </c:pt>
                <c:pt idx="61">
                  <c:v>552.851</c:v>
                </c:pt>
                <c:pt idx="62">
                  <c:v>556.68600000000004</c:v>
                </c:pt>
                <c:pt idx="63">
                  <c:v>561.76300000000003</c:v>
                </c:pt>
                <c:pt idx="64">
                  <c:v>567.16600000000005</c:v>
                </c:pt>
                <c:pt idx="65">
                  <c:v>580.44600000000003</c:v>
                </c:pt>
                <c:pt idx="66">
                  <c:v>584.84699999999998</c:v>
                </c:pt>
                <c:pt idx="67">
                  <c:v>583.73599999999999</c:v>
                </c:pt>
                <c:pt idx="68">
                  <c:v>585.44299999999998</c:v>
                </c:pt>
                <c:pt idx="69">
                  <c:v>588.01199999999994</c:v>
                </c:pt>
                <c:pt idx="70">
                  <c:v>584.80999999999995</c:v>
                </c:pt>
                <c:pt idx="71">
                  <c:v>587.85199999999998</c:v>
                </c:pt>
                <c:pt idx="72">
                  <c:v>586.09699999999998</c:v>
                </c:pt>
                <c:pt idx="73">
                  <c:v>593.06799999999998</c:v>
                </c:pt>
                <c:pt idx="74">
                  <c:v>589.15099999999995</c:v>
                </c:pt>
                <c:pt idx="75">
                  <c:v>591.92200000000003</c:v>
                </c:pt>
                <c:pt idx="76">
                  <c:v>561.13300000000004</c:v>
                </c:pt>
                <c:pt idx="77">
                  <c:v>561.21100000000001</c:v>
                </c:pt>
                <c:pt idx="78">
                  <c:v>560.75699999999995</c:v>
                </c:pt>
                <c:pt idx="79">
                  <c:v>560.875</c:v>
                </c:pt>
                <c:pt idx="80">
                  <c:v>565.26900000000001</c:v>
                </c:pt>
                <c:pt idx="81">
                  <c:v>565.85799999999995</c:v>
                </c:pt>
                <c:pt idx="82">
                  <c:v>564.95000000000005</c:v>
                </c:pt>
                <c:pt idx="83">
                  <c:v>563.76800000000003</c:v>
                </c:pt>
                <c:pt idx="84">
                  <c:v>549.52200000000005</c:v>
                </c:pt>
                <c:pt idx="85">
                  <c:v>541.36300000000006</c:v>
                </c:pt>
                <c:pt idx="86">
                  <c:v>543.29899999999998</c:v>
                </c:pt>
                <c:pt idx="87">
                  <c:v>528.81899999999996</c:v>
                </c:pt>
                <c:pt idx="88">
                  <c:v>451.79899999999998</c:v>
                </c:pt>
                <c:pt idx="89">
                  <c:v>447.13299999999998</c:v>
                </c:pt>
                <c:pt idx="90">
                  <c:v>447.13600000000002</c:v>
                </c:pt>
                <c:pt idx="91">
                  <c:v>446.04599999999999</c:v>
                </c:pt>
                <c:pt idx="92">
                  <c:v>433.35199999999998</c:v>
                </c:pt>
                <c:pt idx="93">
                  <c:v>426.49400000000003</c:v>
                </c:pt>
                <c:pt idx="94">
                  <c:v>428.66699999999997</c:v>
                </c:pt>
                <c:pt idx="95">
                  <c:v>426.27199999999999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3-4481-B06F-4E400875D1C5}"/>
            </c:ext>
          </c:extLst>
        </c:ser>
        <c:ser>
          <c:idx val="6"/>
          <c:order val="4"/>
          <c:tx>
            <c:strRef>
              <c:f>'9.3'!$AA$52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'9.3'!$AA$54:$AA$149</c:f>
              <c:numCache>
                <c:formatCode>#,##0</c:formatCode>
                <c:ptCount val="96"/>
                <c:pt idx="0">
                  <c:v>72.088999999999999</c:v>
                </c:pt>
                <c:pt idx="1">
                  <c:v>72.748000000000005</c:v>
                </c:pt>
                <c:pt idx="2">
                  <c:v>75.263999999999996</c:v>
                </c:pt>
                <c:pt idx="3">
                  <c:v>83.21</c:v>
                </c:pt>
                <c:pt idx="4">
                  <c:v>79.403000000000006</c:v>
                </c:pt>
                <c:pt idx="5">
                  <c:v>77.135999999999996</c:v>
                </c:pt>
                <c:pt idx="6">
                  <c:v>80.738</c:v>
                </c:pt>
                <c:pt idx="7">
                  <c:v>86.518000000000001</c:v>
                </c:pt>
                <c:pt idx="8">
                  <c:v>91.652000000000001</c:v>
                </c:pt>
                <c:pt idx="9">
                  <c:v>95.277000000000001</c:v>
                </c:pt>
                <c:pt idx="10">
                  <c:v>102.151</c:v>
                </c:pt>
                <c:pt idx="11">
                  <c:v>103.53</c:v>
                </c:pt>
                <c:pt idx="12">
                  <c:v>102.36499999999999</c:v>
                </c:pt>
                <c:pt idx="13">
                  <c:v>100.94799999999999</c:v>
                </c:pt>
                <c:pt idx="14">
                  <c:v>108.854</c:v>
                </c:pt>
                <c:pt idx="15">
                  <c:v>106.964</c:v>
                </c:pt>
                <c:pt idx="16">
                  <c:v>100.571</c:v>
                </c:pt>
                <c:pt idx="17">
                  <c:v>94.673000000000002</c:v>
                </c:pt>
                <c:pt idx="18">
                  <c:v>88.808999999999997</c:v>
                </c:pt>
                <c:pt idx="19">
                  <c:v>88.963999999999999</c:v>
                </c:pt>
                <c:pt idx="20">
                  <c:v>90.745000000000005</c:v>
                </c:pt>
                <c:pt idx="21">
                  <c:v>90.727999999999994</c:v>
                </c:pt>
                <c:pt idx="22">
                  <c:v>91.152000000000001</c:v>
                </c:pt>
                <c:pt idx="23">
                  <c:v>89.92</c:v>
                </c:pt>
                <c:pt idx="24">
                  <c:v>92.295000000000002</c:v>
                </c:pt>
                <c:pt idx="25">
                  <c:v>92.216999999999999</c:v>
                </c:pt>
                <c:pt idx="26">
                  <c:v>99.891999999999996</c:v>
                </c:pt>
                <c:pt idx="27">
                  <c:v>105.285</c:v>
                </c:pt>
                <c:pt idx="28">
                  <c:v>106.762</c:v>
                </c:pt>
                <c:pt idx="29">
                  <c:v>104.224</c:v>
                </c:pt>
                <c:pt idx="30">
                  <c:v>110.651</c:v>
                </c:pt>
                <c:pt idx="31">
                  <c:v>107.95099999999999</c:v>
                </c:pt>
                <c:pt idx="32">
                  <c:v>116.26600000000001</c:v>
                </c:pt>
                <c:pt idx="33">
                  <c:v>118.06399999999999</c:v>
                </c:pt>
                <c:pt idx="34">
                  <c:v>110.599</c:v>
                </c:pt>
                <c:pt idx="35">
                  <c:v>104.504</c:v>
                </c:pt>
                <c:pt idx="36">
                  <c:v>112.393</c:v>
                </c:pt>
                <c:pt idx="37">
                  <c:v>110.855</c:v>
                </c:pt>
                <c:pt idx="38">
                  <c:v>117.108</c:v>
                </c:pt>
                <c:pt idx="39">
                  <c:v>121.57299999999999</c:v>
                </c:pt>
                <c:pt idx="40">
                  <c:v>121.93300000000001</c:v>
                </c:pt>
                <c:pt idx="41">
                  <c:v>122.714</c:v>
                </c:pt>
                <c:pt idx="42">
                  <c:v>120.997</c:v>
                </c:pt>
                <c:pt idx="43">
                  <c:v>115.637</c:v>
                </c:pt>
                <c:pt idx="44">
                  <c:v>115.443</c:v>
                </c:pt>
                <c:pt idx="45">
                  <c:v>116.129</c:v>
                </c:pt>
                <c:pt idx="46">
                  <c:v>120.53100000000001</c:v>
                </c:pt>
                <c:pt idx="47">
                  <c:v>120.13</c:v>
                </c:pt>
                <c:pt idx="48">
                  <c:v>117.71599999999999</c:v>
                </c:pt>
                <c:pt idx="49">
                  <c:v>116.73</c:v>
                </c:pt>
                <c:pt idx="50">
                  <c:v>112.541</c:v>
                </c:pt>
                <c:pt idx="51">
                  <c:v>114.77500000000001</c:v>
                </c:pt>
                <c:pt idx="52">
                  <c:v>112.42100000000001</c:v>
                </c:pt>
                <c:pt idx="53">
                  <c:v>111.43600000000001</c:v>
                </c:pt>
                <c:pt idx="54">
                  <c:v>103.521</c:v>
                </c:pt>
                <c:pt idx="55">
                  <c:v>106.16500000000001</c:v>
                </c:pt>
                <c:pt idx="56">
                  <c:v>97.926000000000002</c:v>
                </c:pt>
                <c:pt idx="57">
                  <c:v>92.048000000000002</c:v>
                </c:pt>
                <c:pt idx="58">
                  <c:v>95.046000000000006</c:v>
                </c:pt>
                <c:pt idx="59">
                  <c:v>102.423</c:v>
                </c:pt>
                <c:pt idx="60">
                  <c:v>96.777000000000001</c:v>
                </c:pt>
                <c:pt idx="61">
                  <c:v>99.94</c:v>
                </c:pt>
                <c:pt idx="62">
                  <c:v>102.81100000000001</c:v>
                </c:pt>
                <c:pt idx="63">
                  <c:v>104.371</c:v>
                </c:pt>
                <c:pt idx="64">
                  <c:v>100.822</c:v>
                </c:pt>
                <c:pt idx="65">
                  <c:v>94.119</c:v>
                </c:pt>
                <c:pt idx="66">
                  <c:v>79.73</c:v>
                </c:pt>
                <c:pt idx="67">
                  <c:v>70.561000000000007</c:v>
                </c:pt>
                <c:pt idx="68">
                  <c:v>71.400999999999996</c:v>
                </c:pt>
                <c:pt idx="69">
                  <c:v>71.88</c:v>
                </c:pt>
                <c:pt idx="70">
                  <c:v>72.844999999999999</c:v>
                </c:pt>
                <c:pt idx="71">
                  <c:v>70.001000000000005</c:v>
                </c:pt>
                <c:pt idx="72">
                  <c:v>70.712000000000003</c:v>
                </c:pt>
                <c:pt idx="73">
                  <c:v>69.929000000000002</c:v>
                </c:pt>
                <c:pt idx="74">
                  <c:v>66.816000000000003</c:v>
                </c:pt>
                <c:pt idx="75">
                  <c:v>65.513000000000005</c:v>
                </c:pt>
                <c:pt idx="76">
                  <c:v>66.948999999999998</c:v>
                </c:pt>
                <c:pt idx="77">
                  <c:v>72.176000000000002</c:v>
                </c:pt>
                <c:pt idx="78">
                  <c:v>77.126999999999995</c:v>
                </c:pt>
                <c:pt idx="79">
                  <c:v>80.072999999999993</c:v>
                </c:pt>
                <c:pt idx="80">
                  <c:v>82.366</c:v>
                </c:pt>
                <c:pt idx="81">
                  <c:v>81.168000000000006</c:v>
                </c:pt>
                <c:pt idx="82">
                  <c:v>76.260999999999996</c:v>
                </c:pt>
                <c:pt idx="83">
                  <c:v>80.381</c:v>
                </c:pt>
                <c:pt idx="84">
                  <c:v>85.26</c:v>
                </c:pt>
                <c:pt idx="85">
                  <c:v>86.647999999999996</c:v>
                </c:pt>
                <c:pt idx="86">
                  <c:v>89.183999999999997</c:v>
                </c:pt>
                <c:pt idx="87">
                  <c:v>82.274000000000001</c:v>
                </c:pt>
                <c:pt idx="88">
                  <c:v>73.888000000000005</c:v>
                </c:pt>
                <c:pt idx="89">
                  <c:v>75.872</c:v>
                </c:pt>
                <c:pt idx="90">
                  <c:v>71.590999999999994</c:v>
                </c:pt>
                <c:pt idx="91">
                  <c:v>81.363</c:v>
                </c:pt>
                <c:pt idx="92">
                  <c:v>76.724000000000004</c:v>
                </c:pt>
                <c:pt idx="93">
                  <c:v>71.397999999999996</c:v>
                </c:pt>
                <c:pt idx="94">
                  <c:v>74.855999999999995</c:v>
                </c:pt>
                <c:pt idx="95">
                  <c:v>77.182000000000002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F3-4481-B06F-4E400875D1C5}"/>
            </c:ext>
          </c:extLst>
        </c:ser>
        <c:ser>
          <c:idx val="7"/>
          <c:order val="5"/>
          <c:tx>
            <c:strRef>
              <c:f>'9.3'!$Z$52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8.8930000000000007</c:v>
                </c:pt>
                <c:pt idx="27">
                  <c:v>22.492000000000001</c:v>
                </c:pt>
                <c:pt idx="28">
                  <c:v>22.35</c:v>
                </c:pt>
                <c:pt idx="29">
                  <c:v>22.149000000000001</c:v>
                </c:pt>
                <c:pt idx="30">
                  <c:v>22.148</c:v>
                </c:pt>
                <c:pt idx="31">
                  <c:v>23.542000000000002</c:v>
                </c:pt>
                <c:pt idx="32">
                  <c:v>25.481999999999999</c:v>
                </c:pt>
                <c:pt idx="33">
                  <c:v>31.413</c:v>
                </c:pt>
                <c:pt idx="34">
                  <c:v>39.323999999999998</c:v>
                </c:pt>
                <c:pt idx="35">
                  <c:v>48.271000000000001</c:v>
                </c:pt>
                <c:pt idx="36">
                  <c:v>62.637999999999998</c:v>
                </c:pt>
                <c:pt idx="37">
                  <c:v>75.296999999999997</c:v>
                </c:pt>
                <c:pt idx="38">
                  <c:v>86.477999999999994</c:v>
                </c:pt>
                <c:pt idx="39">
                  <c:v>96.272999999999996</c:v>
                </c:pt>
                <c:pt idx="40">
                  <c:v>108.986</c:v>
                </c:pt>
                <c:pt idx="41">
                  <c:v>114.797</c:v>
                </c:pt>
                <c:pt idx="42">
                  <c:v>121.459</c:v>
                </c:pt>
                <c:pt idx="43">
                  <c:v>131.41200000000001</c:v>
                </c:pt>
                <c:pt idx="44">
                  <c:v>142.14699999999999</c:v>
                </c:pt>
                <c:pt idx="45">
                  <c:v>147.233</c:v>
                </c:pt>
                <c:pt idx="46">
                  <c:v>149.14400000000001</c:v>
                </c:pt>
                <c:pt idx="47">
                  <c:v>150.214</c:v>
                </c:pt>
                <c:pt idx="48">
                  <c:v>157.71199999999999</c:v>
                </c:pt>
                <c:pt idx="49">
                  <c:v>156.64099999999999</c:v>
                </c:pt>
                <c:pt idx="50">
                  <c:v>160.00200000000001</c:v>
                </c:pt>
                <c:pt idx="51">
                  <c:v>154.17099999999999</c:v>
                </c:pt>
                <c:pt idx="52">
                  <c:v>143.126</c:v>
                </c:pt>
                <c:pt idx="53">
                  <c:v>133.666</c:v>
                </c:pt>
                <c:pt idx="54">
                  <c:v>123.48699999999999</c:v>
                </c:pt>
                <c:pt idx="55">
                  <c:v>107.99299999999999</c:v>
                </c:pt>
                <c:pt idx="56">
                  <c:v>89.531000000000006</c:v>
                </c:pt>
                <c:pt idx="57">
                  <c:v>73.945999999999998</c:v>
                </c:pt>
                <c:pt idx="58">
                  <c:v>61.232999999999997</c:v>
                </c:pt>
                <c:pt idx="59">
                  <c:v>50.351999999999997</c:v>
                </c:pt>
                <c:pt idx="60">
                  <c:v>41.808</c:v>
                </c:pt>
                <c:pt idx="61">
                  <c:v>34.399000000000001</c:v>
                </c:pt>
                <c:pt idx="62">
                  <c:v>29.016999999999999</c:v>
                </c:pt>
                <c:pt idx="63">
                  <c:v>24.7</c:v>
                </c:pt>
                <c:pt idx="64">
                  <c:v>22.349</c:v>
                </c:pt>
                <c:pt idx="65">
                  <c:v>23.266999999999999</c:v>
                </c:pt>
                <c:pt idx="66">
                  <c:v>39.151000000000003</c:v>
                </c:pt>
                <c:pt idx="67">
                  <c:v>16.074000000000002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F3-4481-B06F-4E400875D1C5}"/>
            </c:ext>
          </c:extLst>
        </c:ser>
        <c:ser>
          <c:idx val="4"/>
          <c:order val="6"/>
          <c:tx>
            <c:strRef>
              <c:f>'9.3'!$X$52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'9.3'!$X$54:$X$149</c:f>
              <c:numCache>
                <c:formatCode>#,##0</c:formatCode>
                <c:ptCount val="96"/>
                <c:pt idx="0">
                  <c:v>124.946</c:v>
                </c:pt>
                <c:pt idx="1">
                  <c:v>125.4</c:v>
                </c:pt>
                <c:pt idx="2">
                  <c:v>125.232</c:v>
                </c:pt>
                <c:pt idx="3">
                  <c:v>125.28700000000001</c:v>
                </c:pt>
                <c:pt idx="4">
                  <c:v>116.994</c:v>
                </c:pt>
                <c:pt idx="5">
                  <c:v>116.425</c:v>
                </c:pt>
                <c:pt idx="6">
                  <c:v>116.40300000000001</c:v>
                </c:pt>
                <c:pt idx="7">
                  <c:v>116.36</c:v>
                </c:pt>
                <c:pt idx="8">
                  <c:v>116.054</c:v>
                </c:pt>
                <c:pt idx="9">
                  <c:v>116.026</c:v>
                </c:pt>
                <c:pt idx="10">
                  <c:v>116.027</c:v>
                </c:pt>
                <c:pt idx="11">
                  <c:v>116.01900000000001</c:v>
                </c:pt>
                <c:pt idx="12">
                  <c:v>116.795</c:v>
                </c:pt>
                <c:pt idx="13">
                  <c:v>116.79</c:v>
                </c:pt>
                <c:pt idx="14">
                  <c:v>116.78</c:v>
                </c:pt>
                <c:pt idx="15">
                  <c:v>116.75700000000001</c:v>
                </c:pt>
                <c:pt idx="16">
                  <c:v>117.004</c:v>
                </c:pt>
                <c:pt idx="17">
                  <c:v>116.968</c:v>
                </c:pt>
                <c:pt idx="18">
                  <c:v>116.94199999999999</c:v>
                </c:pt>
                <c:pt idx="19">
                  <c:v>116.923</c:v>
                </c:pt>
                <c:pt idx="20">
                  <c:v>124.56699999999999</c:v>
                </c:pt>
                <c:pt idx="21">
                  <c:v>124.64400000000001</c:v>
                </c:pt>
                <c:pt idx="22">
                  <c:v>124.49299999999999</c:v>
                </c:pt>
                <c:pt idx="23">
                  <c:v>124.461</c:v>
                </c:pt>
                <c:pt idx="24">
                  <c:v>121.357</c:v>
                </c:pt>
                <c:pt idx="25">
                  <c:v>121.16800000000001</c:v>
                </c:pt>
                <c:pt idx="26">
                  <c:v>121.136</c:v>
                </c:pt>
                <c:pt idx="27">
                  <c:v>121.136</c:v>
                </c:pt>
                <c:pt idx="28">
                  <c:v>129.833</c:v>
                </c:pt>
                <c:pt idx="29">
                  <c:v>129.648</c:v>
                </c:pt>
                <c:pt idx="30">
                  <c:v>129.63300000000001</c:v>
                </c:pt>
                <c:pt idx="31">
                  <c:v>143.084</c:v>
                </c:pt>
                <c:pt idx="32">
                  <c:v>327.84899999999999</c:v>
                </c:pt>
                <c:pt idx="33">
                  <c:v>351.87</c:v>
                </c:pt>
                <c:pt idx="34">
                  <c:v>351.92899999999997</c:v>
                </c:pt>
                <c:pt idx="35">
                  <c:v>343.447</c:v>
                </c:pt>
                <c:pt idx="36">
                  <c:v>224.369</c:v>
                </c:pt>
                <c:pt idx="37">
                  <c:v>210.988</c:v>
                </c:pt>
                <c:pt idx="38">
                  <c:v>210.88399999999999</c:v>
                </c:pt>
                <c:pt idx="39">
                  <c:v>203.95099999999999</c:v>
                </c:pt>
                <c:pt idx="40">
                  <c:v>112.65</c:v>
                </c:pt>
                <c:pt idx="41">
                  <c:v>108.73399999999999</c:v>
                </c:pt>
                <c:pt idx="42">
                  <c:v>108.733</c:v>
                </c:pt>
                <c:pt idx="43">
                  <c:v>108.712</c:v>
                </c:pt>
                <c:pt idx="44">
                  <c:v>107.875</c:v>
                </c:pt>
                <c:pt idx="45">
                  <c:v>107.872</c:v>
                </c:pt>
                <c:pt idx="46">
                  <c:v>107.88500000000001</c:v>
                </c:pt>
                <c:pt idx="47">
                  <c:v>107.878</c:v>
                </c:pt>
                <c:pt idx="48">
                  <c:v>108.672</c:v>
                </c:pt>
                <c:pt idx="49">
                  <c:v>108.65900000000001</c:v>
                </c:pt>
                <c:pt idx="50">
                  <c:v>108.65600000000001</c:v>
                </c:pt>
                <c:pt idx="51">
                  <c:v>108.657</c:v>
                </c:pt>
                <c:pt idx="52">
                  <c:v>108.92100000000001</c:v>
                </c:pt>
                <c:pt idx="53">
                  <c:v>108.908</c:v>
                </c:pt>
                <c:pt idx="54">
                  <c:v>108.89700000000001</c:v>
                </c:pt>
                <c:pt idx="55">
                  <c:v>108.90300000000001</c:v>
                </c:pt>
                <c:pt idx="56">
                  <c:v>106.622</c:v>
                </c:pt>
                <c:pt idx="57">
                  <c:v>106.452</c:v>
                </c:pt>
                <c:pt idx="58">
                  <c:v>106.441</c:v>
                </c:pt>
                <c:pt idx="59">
                  <c:v>111.27</c:v>
                </c:pt>
                <c:pt idx="60">
                  <c:v>144.26400000000001</c:v>
                </c:pt>
                <c:pt idx="61">
                  <c:v>147.91900000000001</c:v>
                </c:pt>
                <c:pt idx="62">
                  <c:v>148.07400000000001</c:v>
                </c:pt>
                <c:pt idx="63">
                  <c:v>162.97800000000001</c:v>
                </c:pt>
                <c:pt idx="64">
                  <c:v>327.97</c:v>
                </c:pt>
                <c:pt idx="65">
                  <c:v>349.94200000000001</c:v>
                </c:pt>
                <c:pt idx="66">
                  <c:v>350.08699999999999</c:v>
                </c:pt>
                <c:pt idx="67">
                  <c:v>352.66500000000002</c:v>
                </c:pt>
                <c:pt idx="68">
                  <c:v>401.56200000000001</c:v>
                </c:pt>
                <c:pt idx="69">
                  <c:v>407.55099999999999</c:v>
                </c:pt>
                <c:pt idx="70">
                  <c:v>407.08</c:v>
                </c:pt>
                <c:pt idx="71">
                  <c:v>393.98700000000002</c:v>
                </c:pt>
                <c:pt idx="72">
                  <c:v>224.25899999999999</c:v>
                </c:pt>
                <c:pt idx="73">
                  <c:v>203.375</c:v>
                </c:pt>
                <c:pt idx="74">
                  <c:v>203.18299999999999</c:v>
                </c:pt>
                <c:pt idx="75">
                  <c:v>203.17099999999999</c:v>
                </c:pt>
                <c:pt idx="76">
                  <c:v>179.36099999999999</c:v>
                </c:pt>
                <c:pt idx="77">
                  <c:v>176.065</c:v>
                </c:pt>
                <c:pt idx="78">
                  <c:v>176.119</c:v>
                </c:pt>
                <c:pt idx="79">
                  <c:v>172.95599999999999</c:v>
                </c:pt>
                <c:pt idx="80">
                  <c:v>123.236</c:v>
                </c:pt>
                <c:pt idx="81">
                  <c:v>120.714</c:v>
                </c:pt>
                <c:pt idx="82">
                  <c:v>120.679</c:v>
                </c:pt>
                <c:pt idx="83">
                  <c:v>119.821</c:v>
                </c:pt>
                <c:pt idx="84">
                  <c:v>106.587</c:v>
                </c:pt>
                <c:pt idx="85">
                  <c:v>106.251</c:v>
                </c:pt>
                <c:pt idx="86">
                  <c:v>106.25</c:v>
                </c:pt>
                <c:pt idx="87">
                  <c:v>106.23699999999999</c:v>
                </c:pt>
                <c:pt idx="88">
                  <c:v>103.89700000000001</c:v>
                </c:pt>
                <c:pt idx="89">
                  <c:v>103.718</c:v>
                </c:pt>
                <c:pt idx="90">
                  <c:v>103.715</c:v>
                </c:pt>
                <c:pt idx="91">
                  <c:v>103.697</c:v>
                </c:pt>
                <c:pt idx="92">
                  <c:v>104.495</c:v>
                </c:pt>
                <c:pt idx="93">
                  <c:v>104.498</c:v>
                </c:pt>
                <c:pt idx="94">
                  <c:v>104.497</c:v>
                </c:pt>
                <c:pt idx="95">
                  <c:v>104.48399999999999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F3-4481-B06F-4E400875D1C5}"/>
            </c:ext>
          </c:extLst>
        </c:ser>
        <c:ser>
          <c:idx val="5"/>
          <c:order val="7"/>
          <c:tx>
            <c:strRef>
              <c:f>'9.3'!$Y$52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102.831</c:v>
                </c:pt>
                <c:pt idx="32">
                  <c:v>382.505</c:v>
                </c:pt>
                <c:pt idx="33">
                  <c:v>524.79</c:v>
                </c:pt>
                <c:pt idx="34">
                  <c:v>473.93299999999999</c:v>
                </c:pt>
                <c:pt idx="35">
                  <c:v>623.85299999999995</c:v>
                </c:pt>
                <c:pt idx="36">
                  <c:v>656.65800000000002</c:v>
                </c:pt>
                <c:pt idx="37">
                  <c:v>613.06600000000003</c:v>
                </c:pt>
                <c:pt idx="38">
                  <c:v>571.55499999999995</c:v>
                </c:pt>
                <c:pt idx="39">
                  <c:v>580.56399999999996</c:v>
                </c:pt>
                <c:pt idx="40">
                  <c:v>432.274</c:v>
                </c:pt>
                <c:pt idx="41">
                  <c:v>172.78</c:v>
                </c:pt>
                <c:pt idx="42">
                  <c:v>157.34800000000001</c:v>
                </c:pt>
                <c:pt idx="43">
                  <c:v>156.99600000000001</c:v>
                </c:pt>
                <c:pt idx="44">
                  <c:v>56.191000000000003</c:v>
                </c:pt>
                <c:pt idx="45">
                  <c:v>3.2869999999999999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247.398</c:v>
                </c:pt>
                <c:pt idx="59">
                  <c:v>476.24099999999999</c:v>
                </c:pt>
                <c:pt idx="60">
                  <c:v>605.14300000000003</c:v>
                </c:pt>
                <c:pt idx="61">
                  <c:v>624.96400000000006</c:v>
                </c:pt>
                <c:pt idx="62">
                  <c:v>308.41699999999997</c:v>
                </c:pt>
                <c:pt idx="63">
                  <c:v>456.553</c:v>
                </c:pt>
                <c:pt idx="64">
                  <c:v>813.46900000000005</c:v>
                </c:pt>
                <c:pt idx="65">
                  <c:v>855.86099999999999</c:v>
                </c:pt>
                <c:pt idx="66">
                  <c:v>871.52300000000002</c:v>
                </c:pt>
                <c:pt idx="67">
                  <c:v>870.51700000000005</c:v>
                </c:pt>
                <c:pt idx="68">
                  <c:v>885.55799999999999</c:v>
                </c:pt>
                <c:pt idx="69">
                  <c:v>879.11300000000006</c:v>
                </c:pt>
                <c:pt idx="70">
                  <c:v>887.6</c:v>
                </c:pt>
                <c:pt idx="71">
                  <c:v>902.82</c:v>
                </c:pt>
                <c:pt idx="72">
                  <c:v>867.22299999999996</c:v>
                </c:pt>
                <c:pt idx="73">
                  <c:v>887.63300000000004</c:v>
                </c:pt>
                <c:pt idx="74">
                  <c:v>893.57799999999997</c:v>
                </c:pt>
                <c:pt idx="75">
                  <c:v>895.10799999999995</c:v>
                </c:pt>
                <c:pt idx="76">
                  <c:v>859.98400000000004</c:v>
                </c:pt>
                <c:pt idx="77">
                  <c:v>507.185</c:v>
                </c:pt>
                <c:pt idx="78">
                  <c:v>8.2479999999999993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F3-4481-B06F-4E400875D1C5}"/>
            </c:ext>
          </c:extLst>
        </c:ser>
        <c:ser>
          <c:idx val="10"/>
          <c:order val="10"/>
          <c:tx>
            <c:strRef>
              <c:f>'9.3'!$AH$53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27.696999999999999</c:v>
                </c:pt>
                <c:pt idx="49">
                  <c:v>41.921999999999997</c:v>
                </c:pt>
                <c:pt idx="50">
                  <c:v>0</c:v>
                </c:pt>
                <c:pt idx="51">
                  <c:v>68.156000000000006</c:v>
                </c:pt>
                <c:pt idx="52">
                  <c:v>173.517</c:v>
                </c:pt>
                <c:pt idx="53">
                  <c:v>95.51</c:v>
                </c:pt>
                <c:pt idx="54">
                  <c:v>51.456000000000003</c:v>
                </c:pt>
                <c:pt idx="55">
                  <c:v>0</c:v>
                </c:pt>
                <c:pt idx="56">
                  <c:v>72.510000000000005</c:v>
                </c:pt>
                <c:pt idx="57">
                  <c:v>34.206000000000003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'9.3'!$AI$54:$AI$149</c:f>
              <c:numCache>
                <c:formatCode>#,##0</c:formatCode>
                <c:ptCount val="96"/>
                <c:pt idx="0">
                  <c:v>-1392.126</c:v>
                </c:pt>
                <c:pt idx="1">
                  <c:v>-1358.519</c:v>
                </c:pt>
                <c:pt idx="2">
                  <c:v>-776.65</c:v>
                </c:pt>
                <c:pt idx="3">
                  <c:v>-642.68499999999995</c:v>
                </c:pt>
                <c:pt idx="4">
                  <c:v>-599.32899999999995</c:v>
                </c:pt>
                <c:pt idx="5">
                  <c:v>-579.72799999999995</c:v>
                </c:pt>
                <c:pt idx="6">
                  <c:v>-650.20500000000004</c:v>
                </c:pt>
                <c:pt idx="7">
                  <c:v>-611.07600000000002</c:v>
                </c:pt>
                <c:pt idx="8">
                  <c:v>-571.74</c:v>
                </c:pt>
                <c:pt idx="9">
                  <c:v>-601.69200000000001</c:v>
                </c:pt>
                <c:pt idx="10">
                  <c:v>-945.63199999999995</c:v>
                </c:pt>
                <c:pt idx="11">
                  <c:v>-994.09100000000001</c:v>
                </c:pt>
                <c:pt idx="12">
                  <c:v>-1075.6130000000001</c:v>
                </c:pt>
                <c:pt idx="13">
                  <c:v>-1049.6189999999999</c:v>
                </c:pt>
                <c:pt idx="14">
                  <c:v>-843.38400000000001</c:v>
                </c:pt>
                <c:pt idx="15">
                  <c:v>-802.33100000000002</c:v>
                </c:pt>
                <c:pt idx="16">
                  <c:v>-797.44500000000005</c:v>
                </c:pt>
                <c:pt idx="17">
                  <c:v>-694.23400000000004</c:v>
                </c:pt>
                <c:pt idx="18">
                  <c:v>-630.06100000000004</c:v>
                </c:pt>
                <c:pt idx="19">
                  <c:v>-529.601</c:v>
                </c:pt>
                <c:pt idx="20">
                  <c:v>-447.76100000000002</c:v>
                </c:pt>
                <c:pt idx="21">
                  <c:v>-731.88199999999995</c:v>
                </c:pt>
                <c:pt idx="22">
                  <c:v>-807.56700000000001</c:v>
                </c:pt>
                <c:pt idx="23">
                  <c:v>-896.39700000000005</c:v>
                </c:pt>
                <c:pt idx="24">
                  <c:v>-946.7</c:v>
                </c:pt>
                <c:pt idx="25">
                  <c:v>-794.63099999999997</c:v>
                </c:pt>
                <c:pt idx="26">
                  <c:v>-564.77700000000004</c:v>
                </c:pt>
                <c:pt idx="27">
                  <c:v>-418.55700000000002</c:v>
                </c:pt>
                <c:pt idx="28">
                  <c:v>-379.41500000000002</c:v>
                </c:pt>
                <c:pt idx="29">
                  <c:v>-338.52199999999999</c:v>
                </c:pt>
                <c:pt idx="30">
                  <c:v>-383.92399999999998</c:v>
                </c:pt>
                <c:pt idx="31">
                  <c:v>-489.91699999999997</c:v>
                </c:pt>
                <c:pt idx="32">
                  <c:v>-955.08199999999999</c:v>
                </c:pt>
                <c:pt idx="33">
                  <c:v>-986.86699999999996</c:v>
                </c:pt>
                <c:pt idx="34">
                  <c:v>-922.97900000000004</c:v>
                </c:pt>
                <c:pt idx="35">
                  <c:v>-1018.304</c:v>
                </c:pt>
                <c:pt idx="36">
                  <c:v>-874.32500000000005</c:v>
                </c:pt>
                <c:pt idx="37">
                  <c:v>-821.59199999999998</c:v>
                </c:pt>
                <c:pt idx="38">
                  <c:v>-799.43499999999995</c:v>
                </c:pt>
                <c:pt idx="39">
                  <c:v>-777.85900000000004</c:v>
                </c:pt>
                <c:pt idx="40">
                  <c:v>-491.23500000000001</c:v>
                </c:pt>
                <c:pt idx="41">
                  <c:v>-257.61099999999999</c:v>
                </c:pt>
                <c:pt idx="42">
                  <c:v>-334.72699999999998</c:v>
                </c:pt>
                <c:pt idx="43">
                  <c:v>-387.26600000000002</c:v>
                </c:pt>
                <c:pt idx="44">
                  <c:v>-156.07300000000001</c:v>
                </c:pt>
                <c:pt idx="45">
                  <c:v>-46.475999999999999</c:v>
                </c:pt>
                <c:pt idx="46">
                  <c:v>-38.081000000000003</c:v>
                </c:pt>
                <c:pt idx="47">
                  <c:v>-13.292999999999999</c:v>
                </c:pt>
                <c:pt idx="48">
                  <c:v>0</c:v>
                </c:pt>
                <c:pt idx="49">
                  <c:v>0</c:v>
                </c:pt>
                <c:pt idx="50">
                  <c:v>-11.371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-28.231000000000002</c:v>
                </c:pt>
                <c:pt idx="56">
                  <c:v>0</c:v>
                </c:pt>
                <c:pt idx="57">
                  <c:v>0</c:v>
                </c:pt>
                <c:pt idx="58">
                  <c:v>-342.11700000000002</c:v>
                </c:pt>
                <c:pt idx="59">
                  <c:v>-601.11400000000003</c:v>
                </c:pt>
                <c:pt idx="60">
                  <c:v>-743.06200000000001</c:v>
                </c:pt>
                <c:pt idx="61">
                  <c:v>-732.65800000000002</c:v>
                </c:pt>
                <c:pt idx="62">
                  <c:v>-408.99900000000002</c:v>
                </c:pt>
                <c:pt idx="63">
                  <c:v>-547.95000000000005</c:v>
                </c:pt>
                <c:pt idx="64">
                  <c:v>-1381.58</c:v>
                </c:pt>
                <c:pt idx="65">
                  <c:v>-1455.251</c:v>
                </c:pt>
                <c:pt idx="66">
                  <c:v>-1452.521</c:v>
                </c:pt>
                <c:pt idx="67">
                  <c:v>-1535.298</c:v>
                </c:pt>
                <c:pt idx="68">
                  <c:v>-1562.403</c:v>
                </c:pt>
                <c:pt idx="69">
                  <c:v>-1615.548</c:v>
                </c:pt>
                <c:pt idx="70">
                  <c:v>-1647.8119999999999</c:v>
                </c:pt>
                <c:pt idx="71">
                  <c:v>-1745.693</c:v>
                </c:pt>
                <c:pt idx="72">
                  <c:v>-1554.9649999999999</c:v>
                </c:pt>
                <c:pt idx="73">
                  <c:v>-1588.799</c:v>
                </c:pt>
                <c:pt idx="74">
                  <c:v>-1640.8389999999999</c:v>
                </c:pt>
                <c:pt idx="75">
                  <c:v>-1651.0730000000001</c:v>
                </c:pt>
                <c:pt idx="76">
                  <c:v>-1583.922</c:v>
                </c:pt>
                <c:pt idx="77">
                  <c:v>-1209.3030000000001</c:v>
                </c:pt>
                <c:pt idx="78">
                  <c:v>-735.29100000000005</c:v>
                </c:pt>
                <c:pt idx="79">
                  <c:v>-821.84900000000005</c:v>
                </c:pt>
                <c:pt idx="80">
                  <c:v>-769.822</c:v>
                </c:pt>
                <c:pt idx="81">
                  <c:v>-781.822</c:v>
                </c:pt>
                <c:pt idx="82">
                  <c:v>-896.82399999999996</c:v>
                </c:pt>
                <c:pt idx="83">
                  <c:v>-992.72799999999995</c:v>
                </c:pt>
                <c:pt idx="84">
                  <c:v>-1067.721</c:v>
                </c:pt>
                <c:pt idx="85">
                  <c:v>-1111.2809999999999</c:v>
                </c:pt>
                <c:pt idx="86">
                  <c:v>-1244.6849999999999</c:v>
                </c:pt>
                <c:pt idx="87">
                  <c:v>-1398.1790000000001</c:v>
                </c:pt>
                <c:pt idx="88">
                  <c:v>-1344.5920000000001</c:v>
                </c:pt>
                <c:pt idx="89">
                  <c:v>-1412.9860000000001</c:v>
                </c:pt>
                <c:pt idx="90">
                  <c:v>-1429.1790000000001</c:v>
                </c:pt>
                <c:pt idx="91">
                  <c:v>-1519.0840000000001</c:v>
                </c:pt>
                <c:pt idx="92">
                  <c:v>-1148.405</c:v>
                </c:pt>
                <c:pt idx="93">
                  <c:v>-1048.73</c:v>
                </c:pt>
                <c:pt idx="94">
                  <c:v>-1139.6489999999999</c:v>
                </c:pt>
                <c:pt idx="95">
                  <c:v>-1061.519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7F3-4481-B06F-4E400875D1C5}"/>
            </c:ext>
          </c:extLst>
        </c:ser>
        <c:ser>
          <c:idx val="9"/>
          <c:order val="9"/>
          <c:tx>
            <c:strRef>
              <c:f>'9.3'!$AC$52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'9.3'!$AC$54:$AC$149</c:f>
              <c:numCache>
                <c:formatCode>#,##0</c:formatCode>
                <c:ptCount val="96"/>
                <c:pt idx="0">
                  <c:v>-314.012</c:v>
                </c:pt>
                <c:pt idx="1">
                  <c:v>-378.23200000000003</c:v>
                </c:pt>
                <c:pt idx="2">
                  <c:v>-962.54499999999996</c:v>
                </c:pt>
                <c:pt idx="3">
                  <c:v>-1108.6669999999999</c:v>
                </c:pt>
                <c:pt idx="4">
                  <c:v>-1112.92</c:v>
                </c:pt>
                <c:pt idx="5">
                  <c:v>-1112.5</c:v>
                </c:pt>
                <c:pt idx="6">
                  <c:v>-1110.098</c:v>
                </c:pt>
                <c:pt idx="7">
                  <c:v>-1108.95</c:v>
                </c:pt>
                <c:pt idx="8">
                  <c:v>-1106.6220000000001</c:v>
                </c:pt>
                <c:pt idx="9">
                  <c:v>-1105.5170000000001</c:v>
                </c:pt>
                <c:pt idx="10">
                  <c:v>-817.99199999999996</c:v>
                </c:pt>
                <c:pt idx="11">
                  <c:v>-796.34299999999996</c:v>
                </c:pt>
                <c:pt idx="12">
                  <c:v>-795.64</c:v>
                </c:pt>
                <c:pt idx="13">
                  <c:v>-794.79200000000003</c:v>
                </c:pt>
                <c:pt idx="14">
                  <c:v>-1042.0119999999999</c:v>
                </c:pt>
                <c:pt idx="15">
                  <c:v>-1097.146</c:v>
                </c:pt>
                <c:pt idx="16">
                  <c:v>-1092.912</c:v>
                </c:pt>
                <c:pt idx="17">
                  <c:v>-1091.8040000000001</c:v>
                </c:pt>
                <c:pt idx="18">
                  <c:v>-1089.482</c:v>
                </c:pt>
                <c:pt idx="19">
                  <c:v>-1085.836</c:v>
                </c:pt>
                <c:pt idx="20">
                  <c:v>-1083.568</c:v>
                </c:pt>
                <c:pt idx="21">
                  <c:v>-773.45500000000004</c:v>
                </c:pt>
                <c:pt idx="22">
                  <c:v>-596.78800000000001</c:v>
                </c:pt>
                <c:pt idx="23">
                  <c:v>-417.745</c:v>
                </c:pt>
                <c:pt idx="24">
                  <c:v>-118.98699999999999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-3.3330000000000002</c:v>
                </c:pt>
                <c:pt idx="31">
                  <c:v>-2.331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-2.8460000000000001</c:v>
                </c:pt>
                <c:pt idx="52">
                  <c:v>-4.9450000000000003</c:v>
                </c:pt>
                <c:pt idx="53">
                  <c:v>-0.65900000000000003</c:v>
                </c:pt>
                <c:pt idx="54">
                  <c:v>-16.588999999999999</c:v>
                </c:pt>
                <c:pt idx="55">
                  <c:v>-6.6280000000000001</c:v>
                </c:pt>
                <c:pt idx="56">
                  <c:v>-4.8920000000000003</c:v>
                </c:pt>
                <c:pt idx="57">
                  <c:v>-3.5329999999999999</c:v>
                </c:pt>
                <c:pt idx="58">
                  <c:v>-1.268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-144.99700000000001</c:v>
                </c:pt>
                <c:pt idx="93">
                  <c:v>-316.96600000000001</c:v>
                </c:pt>
                <c:pt idx="94">
                  <c:v>-316.95299999999997</c:v>
                </c:pt>
                <c:pt idx="95">
                  <c:v>-361.58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7F3-4481-B06F-4E400875D1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397868750353888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maxima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7453646037643082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311417811153959"/>
          <c:w val="0.71371310811430433"/>
          <c:h val="0.7001659788467175"/>
        </c:manualLayout>
      </c:layout>
      <c:areaChart>
        <c:grouping val="stacked"/>
        <c:varyColors val="0"/>
        <c:ser>
          <c:idx val="0"/>
          <c:order val="0"/>
          <c:tx>
            <c:strRef>
              <c:f>'9.3'!$AL$52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'9.3'!$AL$54:$AL$149</c:f>
              <c:numCache>
                <c:formatCode>#,##0</c:formatCode>
                <c:ptCount val="96"/>
                <c:pt idx="0">
                  <c:v>4213.6499999999996</c:v>
                </c:pt>
                <c:pt idx="1">
                  <c:v>4213.1480000000001</c:v>
                </c:pt>
                <c:pt idx="2">
                  <c:v>4212.1239999999998</c:v>
                </c:pt>
                <c:pt idx="3">
                  <c:v>4212.1319999999996</c:v>
                </c:pt>
                <c:pt idx="4">
                  <c:v>4212.1670000000004</c:v>
                </c:pt>
                <c:pt idx="5">
                  <c:v>4213.4489999999996</c:v>
                </c:pt>
                <c:pt idx="6">
                  <c:v>4214.45</c:v>
                </c:pt>
                <c:pt idx="7">
                  <c:v>4214.2309999999998</c:v>
                </c:pt>
                <c:pt idx="8">
                  <c:v>4214.3720000000003</c:v>
                </c:pt>
                <c:pt idx="9">
                  <c:v>4214.0200000000004</c:v>
                </c:pt>
                <c:pt idx="10">
                  <c:v>4214.1289999999999</c:v>
                </c:pt>
                <c:pt idx="11">
                  <c:v>4216.0050000000001</c:v>
                </c:pt>
                <c:pt idx="12">
                  <c:v>4216.2</c:v>
                </c:pt>
                <c:pt idx="13">
                  <c:v>4216.0150000000003</c:v>
                </c:pt>
                <c:pt idx="14">
                  <c:v>4217.1319999999996</c:v>
                </c:pt>
                <c:pt idx="15">
                  <c:v>4215.7550000000001</c:v>
                </c:pt>
                <c:pt idx="16">
                  <c:v>4216.6540000000005</c:v>
                </c:pt>
                <c:pt idx="17">
                  <c:v>4218.4489999999996</c:v>
                </c:pt>
                <c:pt idx="18">
                  <c:v>4220.1629999999996</c:v>
                </c:pt>
                <c:pt idx="19">
                  <c:v>4217.8580000000002</c:v>
                </c:pt>
                <c:pt idx="20">
                  <c:v>4215.598</c:v>
                </c:pt>
                <c:pt idx="21">
                  <c:v>4215.6509999999998</c:v>
                </c:pt>
                <c:pt idx="22">
                  <c:v>4216.7640000000001</c:v>
                </c:pt>
                <c:pt idx="23">
                  <c:v>4217.4880000000003</c:v>
                </c:pt>
                <c:pt idx="24">
                  <c:v>4219.009</c:v>
                </c:pt>
                <c:pt idx="25">
                  <c:v>4218.5159999999996</c:v>
                </c:pt>
                <c:pt idx="26">
                  <c:v>4219.665</c:v>
                </c:pt>
                <c:pt idx="27">
                  <c:v>4218.8029999999999</c:v>
                </c:pt>
                <c:pt idx="28">
                  <c:v>4218.8720000000003</c:v>
                </c:pt>
                <c:pt idx="29">
                  <c:v>4219.1319999999996</c:v>
                </c:pt>
                <c:pt idx="30">
                  <c:v>4219.1400000000003</c:v>
                </c:pt>
                <c:pt idx="31">
                  <c:v>4218.7879999999996</c:v>
                </c:pt>
                <c:pt idx="32">
                  <c:v>4217.9210000000003</c:v>
                </c:pt>
                <c:pt idx="33">
                  <c:v>4217.9560000000001</c:v>
                </c:pt>
                <c:pt idx="34">
                  <c:v>4219.5169999999998</c:v>
                </c:pt>
                <c:pt idx="35">
                  <c:v>4222.3819999999996</c:v>
                </c:pt>
                <c:pt idx="36">
                  <c:v>4223.3069999999998</c:v>
                </c:pt>
                <c:pt idx="37">
                  <c:v>4223.6679999999997</c:v>
                </c:pt>
                <c:pt idx="38">
                  <c:v>4223.2</c:v>
                </c:pt>
                <c:pt idx="39">
                  <c:v>4222.1880000000001</c:v>
                </c:pt>
                <c:pt idx="40">
                  <c:v>4217.54</c:v>
                </c:pt>
                <c:pt idx="41">
                  <c:v>4219.8829999999998</c:v>
                </c:pt>
                <c:pt idx="42">
                  <c:v>4220.607</c:v>
                </c:pt>
                <c:pt idx="43">
                  <c:v>4223.2020000000002</c:v>
                </c:pt>
                <c:pt idx="44">
                  <c:v>4224.942</c:v>
                </c:pt>
                <c:pt idx="45">
                  <c:v>4223.3710000000001</c:v>
                </c:pt>
                <c:pt idx="46">
                  <c:v>4225.8850000000002</c:v>
                </c:pt>
                <c:pt idx="47">
                  <c:v>4225.8900000000003</c:v>
                </c:pt>
                <c:pt idx="48">
                  <c:v>4225.79</c:v>
                </c:pt>
                <c:pt idx="49">
                  <c:v>4225.3770000000004</c:v>
                </c:pt>
                <c:pt idx="50">
                  <c:v>4222.3419999999996</c:v>
                </c:pt>
                <c:pt idx="51">
                  <c:v>4223.8190000000004</c:v>
                </c:pt>
                <c:pt idx="52">
                  <c:v>4225.3890000000001</c:v>
                </c:pt>
                <c:pt idx="53">
                  <c:v>4226.1369999999997</c:v>
                </c:pt>
                <c:pt idx="54">
                  <c:v>4227.1319999999996</c:v>
                </c:pt>
                <c:pt idx="55">
                  <c:v>4226.7640000000001</c:v>
                </c:pt>
                <c:pt idx="56">
                  <c:v>4225.7839999999997</c:v>
                </c:pt>
                <c:pt idx="57">
                  <c:v>4224.7550000000001</c:v>
                </c:pt>
                <c:pt idx="58">
                  <c:v>4224.1729999999998</c:v>
                </c:pt>
                <c:pt idx="59">
                  <c:v>4224.9160000000002</c:v>
                </c:pt>
                <c:pt idx="60">
                  <c:v>4224.9979999999996</c:v>
                </c:pt>
                <c:pt idx="61">
                  <c:v>4226.3950000000004</c:v>
                </c:pt>
                <c:pt idx="62">
                  <c:v>4227.1670000000004</c:v>
                </c:pt>
                <c:pt idx="63">
                  <c:v>4228.174</c:v>
                </c:pt>
                <c:pt idx="64">
                  <c:v>4228.098</c:v>
                </c:pt>
                <c:pt idx="65">
                  <c:v>4229.5190000000002</c:v>
                </c:pt>
                <c:pt idx="66">
                  <c:v>4228.76</c:v>
                </c:pt>
                <c:pt idx="67">
                  <c:v>4228.116</c:v>
                </c:pt>
                <c:pt idx="68">
                  <c:v>4227.6400000000003</c:v>
                </c:pt>
                <c:pt idx="69">
                  <c:v>4226.1390000000001</c:v>
                </c:pt>
                <c:pt idx="70">
                  <c:v>4225.5309999999999</c:v>
                </c:pt>
                <c:pt idx="71">
                  <c:v>4225.2389999999996</c:v>
                </c:pt>
                <c:pt idx="72">
                  <c:v>4225.5230000000001</c:v>
                </c:pt>
                <c:pt idx="73">
                  <c:v>4225.9579999999996</c:v>
                </c:pt>
                <c:pt idx="74">
                  <c:v>4227.5230000000001</c:v>
                </c:pt>
                <c:pt idx="75">
                  <c:v>4226.7479999999996</c:v>
                </c:pt>
                <c:pt idx="76">
                  <c:v>4226.1890000000003</c:v>
                </c:pt>
                <c:pt idx="77">
                  <c:v>4224.9889999999996</c:v>
                </c:pt>
                <c:pt idx="78">
                  <c:v>4225.1850000000004</c:v>
                </c:pt>
                <c:pt idx="79">
                  <c:v>4224.5619999999999</c:v>
                </c:pt>
                <c:pt idx="80">
                  <c:v>4222.768</c:v>
                </c:pt>
                <c:pt idx="81">
                  <c:v>4221.4129999999996</c:v>
                </c:pt>
                <c:pt idx="82">
                  <c:v>4221.8069999999998</c:v>
                </c:pt>
                <c:pt idx="83">
                  <c:v>4221.7520000000004</c:v>
                </c:pt>
                <c:pt idx="84">
                  <c:v>4222.1570000000002</c:v>
                </c:pt>
                <c:pt idx="85">
                  <c:v>4222.2330000000002</c:v>
                </c:pt>
                <c:pt idx="86">
                  <c:v>4221.1310000000003</c:v>
                </c:pt>
                <c:pt idx="87">
                  <c:v>4220.5990000000002</c:v>
                </c:pt>
                <c:pt idx="88">
                  <c:v>4220.8329999999996</c:v>
                </c:pt>
                <c:pt idx="89">
                  <c:v>4221.116</c:v>
                </c:pt>
                <c:pt idx="90">
                  <c:v>4222.7120000000004</c:v>
                </c:pt>
                <c:pt idx="91">
                  <c:v>4222.9560000000001</c:v>
                </c:pt>
                <c:pt idx="92">
                  <c:v>4222.3019999999997</c:v>
                </c:pt>
                <c:pt idx="93">
                  <c:v>4220.53</c:v>
                </c:pt>
                <c:pt idx="94">
                  <c:v>4221.817</c:v>
                </c:pt>
                <c:pt idx="95">
                  <c:v>4221.97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3-452A-9ADA-24375ECF0380}"/>
            </c:ext>
          </c:extLst>
        </c:ser>
        <c:ser>
          <c:idx val="1"/>
          <c:order val="1"/>
          <c:tx>
            <c:strRef>
              <c:f>'9.3'!$AM$52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'9.3'!$AM$54:$AM$149</c:f>
              <c:numCache>
                <c:formatCode>#,##0</c:formatCode>
                <c:ptCount val="96"/>
                <c:pt idx="0">
                  <c:v>4613.2280000000001</c:v>
                </c:pt>
                <c:pt idx="1">
                  <c:v>4656.299</c:v>
                </c:pt>
                <c:pt idx="2">
                  <c:v>4611.8879999999999</c:v>
                </c:pt>
                <c:pt idx="3">
                  <c:v>4601.1090000000004</c:v>
                </c:pt>
                <c:pt idx="4">
                  <c:v>4599.0169999999998</c:v>
                </c:pt>
                <c:pt idx="5">
                  <c:v>4578.4269999999997</c:v>
                </c:pt>
                <c:pt idx="6">
                  <c:v>4519.9830000000002</c:v>
                </c:pt>
                <c:pt idx="7">
                  <c:v>4532.8900000000003</c:v>
                </c:pt>
                <c:pt idx="8">
                  <c:v>4533.6239999999998</c:v>
                </c:pt>
                <c:pt idx="9">
                  <c:v>4548.0619999999999</c:v>
                </c:pt>
                <c:pt idx="10">
                  <c:v>4546.84</c:v>
                </c:pt>
                <c:pt idx="11">
                  <c:v>4519.5010000000002</c:v>
                </c:pt>
                <c:pt idx="12">
                  <c:v>4497.5529999999999</c:v>
                </c:pt>
                <c:pt idx="13">
                  <c:v>4483.7079999999996</c:v>
                </c:pt>
                <c:pt idx="14">
                  <c:v>4489.25</c:v>
                </c:pt>
                <c:pt idx="15">
                  <c:v>4525.7160000000003</c:v>
                </c:pt>
                <c:pt idx="16">
                  <c:v>4547.3389999999999</c:v>
                </c:pt>
                <c:pt idx="17">
                  <c:v>4602.6809999999996</c:v>
                </c:pt>
                <c:pt idx="18">
                  <c:v>4624.43</c:v>
                </c:pt>
                <c:pt idx="19">
                  <c:v>4663.9830000000002</c:v>
                </c:pt>
                <c:pt idx="20">
                  <c:v>4679.8019999999997</c:v>
                </c:pt>
                <c:pt idx="21">
                  <c:v>4739.7610000000004</c:v>
                </c:pt>
                <c:pt idx="22">
                  <c:v>4884.7280000000001</c:v>
                </c:pt>
                <c:pt idx="23">
                  <c:v>4809.6729999999998</c:v>
                </c:pt>
                <c:pt idx="24">
                  <c:v>4904.7529999999997</c:v>
                </c:pt>
                <c:pt idx="25">
                  <c:v>4947.8689999999997</c:v>
                </c:pt>
                <c:pt idx="26">
                  <c:v>5074.1909999999998</c:v>
                </c:pt>
                <c:pt idx="27">
                  <c:v>5147.7830000000004</c:v>
                </c:pt>
                <c:pt idx="28">
                  <c:v>5346.491</c:v>
                </c:pt>
                <c:pt idx="29">
                  <c:v>5376.0690000000004</c:v>
                </c:pt>
                <c:pt idx="30">
                  <c:v>5362.5770000000002</c:v>
                </c:pt>
                <c:pt idx="31">
                  <c:v>5363.4620000000004</c:v>
                </c:pt>
                <c:pt idx="32">
                  <c:v>5401.933</c:v>
                </c:pt>
                <c:pt idx="33">
                  <c:v>5412.8440000000001</c:v>
                </c:pt>
                <c:pt idx="34">
                  <c:v>5384.7439999999997</c:v>
                </c:pt>
                <c:pt idx="35">
                  <c:v>5403.5919999999996</c:v>
                </c:pt>
                <c:pt idx="36">
                  <c:v>5396.5140000000001</c:v>
                </c:pt>
                <c:pt idx="37">
                  <c:v>5409.03</c:v>
                </c:pt>
                <c:pt idx="38">
                  <c:v>5430.4539999999997</c:v>
                </c:pt>
                <c:pt idx="39">
                  <c:v>5448.058</c:v>
                </c:pt>
                <c:pt idx="40">
                  <c:v>5394.723</c:v>
                </c:pt>
                <c:pt idx="41">
                  <c:v>5399.7290000000003</c:v>
                </c:pt>
                <c:pt idx="42">
                  <c:v>5377.326</c:v>
                </c:pt>
                <c:pt idx="43">
                  <c:v>5397.5259999999998</c:v>
                </c:pt>
                <c:pt idx="44">
                  <c:v>5388.116</c:v>
                </c:pt>
                <c:pt idx="45">
                  <c:v>5411.9189999999999</c:v>
                </c:pt>
                <c:pt idx="46">
                  <c:v>5405.384</c:v>
                </c:pt>
                <c:pt idx="47">
                  <c:v>5433.5119999999997</c:v>
                </c:pt>
                <c:pt idx="48">
                  <c:v>5378.9110000000001</c:v>
                </c:pt>
                <c:pt idx="49">
                  <c:v>5391.13</c:v>
                </c:pt>
                <c:pt idx="50">
                  <c:v>5398.7240000000002</c:v>
                </c:pt>
                <c:pt idx="51">
                  <c:v>5400.97</c:v>
                </c:pt>
                <c:pt idx="52">
                  <c:v>5406.8689999999997</c:v>
                </c:pt>
                <c:pt idx="53">
                  <c:v>5380.8549999999996</c:v>
                </c:pt>
                <c:pt idx="54">
                  <c:v>5402.1409999999996</c:v>
                </c:pt>
                <c:pt idx="55">
                  <c:v>5393.5439999999999</c:v>
                </c:pt>
                <c:pt idx="56">
                  <c:v>5448.0519999999997</c:v>
                </c:pt>
                <c:pt idx="57">
                  <c:v>5472.2960000000003</c:v>
                </c:pt>
                <c:pt idx="58">
                  <c:v>5495.69</c:v>
                </c:pt>
                <c:pt idx="59">
                  <c:v>5500.8389999999999</c:v>
                </c:pt>
                <c:pt idx="60">
                  <c:v>5535.87</c:v>
                </c:pt>
                <c:pt idx="61">
                  <c:v>5569.4949999999999</c:v>
                </c:pt>
                <c:pt idx="62">
                  <c:v>5563.97</c:v>
                </c:pt>
                <c:pt idx="63">
                  <c:v>5591.2839999999997</c:v>
                </c:pt>
                <c:pt idx="64">
                  <c:v>5565.607</c:v>
                </c:pt>
                <c:pt idx="65">
                  <c:v>5588.4859999999999</c:v>
                </c:pt>
                <c:pt idx="66">
                  <c:v>5622.6620000000003</c:v>
                </c:pt>
                <c:pt idx="67">
                  <c:v>5556.7910000000002</c:v>
                </c:pt>
                <c:pt idx="68">
                  <c:v>5456.5640000000003</c:v>
                </c:pt>
                <c:pt idx="69">
                  <c:v>5466.8490000000002</c:v>
                </c:pt>
                <c:pt idx="70">
                  <c:v>5459.4759999999997</c:v>
                </c:pt>
                <c:pt idx="71">
                  <c:v>5444.165</c:v>
                </c:pt>
                <c:pt idx="72">
                  <c:v>5469.9719999999998</c:v>
                </c:pt>
                <c:pt idx="73">
                  <c:v>5477.268</c:v>
                </c:pt>
                <c:pt idx="74">
                  <c:v>5458.15</c:v>
                </c:pt>
                <c:pt idx="75">
                  <c:v>5470.6369999999997</c:v>
                </c:pt>
                <c:pt idx="76">
                  <c:v>5406.7780000000002</c:v>
                </c:pt>
                <c:pt idx="77">
                  <c:v>5413.8090000000002</c:v>
                </c:pt>
                <c:pt idx="78">
                  <c:v>5414.5249999999996</c:v>
                </c:pt>
                <c:pt idx="79">
                  <c:v>5411.4709999999995</c:v>
                </c:pt>
                <c:pt idx="80">
                  <c:v>5487.8379999999997</c:v>
                </c:pt>
                <c:pt idx="81">
                  <c:v>5468.0540000000001</c:v>
                </c:pt>
                <c:pt idx="82">
                  <c:v>5467.6319999999996</c:v>
                </c:pt>
                <c:pt idx="83">
                  <c:v>5444.17</c:v>
                </c:pt>
                <c:pt idx="84">
                  <c:v>5323.9690000000001</c:v>
                </c:pt>
                <c:pt idx="85">
                  <c:v>5317.2259999999997</c:v>
                </c:pt>
                <c:pt idx="86">
                  <c:v>5270.66</c:v>
                </c:pt>
                <c:pt idx="87">
                  <c:v>5287.2510000000002</c:v>
                </c:pt>
                <c:pt idx="88">
                  <c:v>5408.4740000000002</c:v>
                </c:pt>
                <c:pt idx="89">
                  <c:v>5403.7640000000001</c:v>
                </c:pt>
                <c:pt idx="90">
                  <c:v>5383.0219999999999</c:v>
                </c:pt>
                <c:pt idx="91">
                  <c:v>5410.4949999999999</c:v>
                </c:pt>
                <c:pt idx="92">
                  <c:v>5423.7209999999995</c:v>
                </c:pt>
                <c:pt idx="93">
                  <c:v>5417.2579999999998</c:v>
                </c:pt>
                <c:pt idx="94">
                  <c:v>5406.7460000000001</c:v>
                </c:pt>
                <c:pt idx="95">
                  <c:v>5364.9489999999996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13-452A-9ADA-24375ECF0380}"/>
            </c:ext>
          </c:extLst>
        </c:ser>
        <c:ser>
          <c:idx val="2"/>
          <c:order val="2"/>
          <c:tx>
            <c:strRef>
              <c:f>'9.3'!$AN$52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'9.3'!$AN$54:$AN$149</c:f>
              <c:numCache>
                <c:formatCode>#,##0</c:formatCode>
                <c:ptCount val="96"/>
                <c:pt idx="0">
                  <c:v>67.174999999999997</c:v>
                </c:pt>
                <c:pt idx="1">
                  <c:v>67.335999999999999</c:v>
                </c:pt>
                <c:pt idx="2">
                  <c:v>67.430000000000007</c:v>
                </c:pt>
                <c:pt idx="3">
                  <c:v>67.396000000000001</c:v>
                </c:pt>
                <c:pt idx="4">
                  <c:v>67.388999999999996</c:v>
                </c:pt>
                <c:pt idx="5">
                  <c:v>67.388999999999996</c:v>
                </c:pt>
                <c:pt idx="6">
                  <c:v>67.388999999999996</c:v>
                </c:pt>
                <c:pt idx="7">
                  <c:v>67.409000000000006</c:v>
                </c:pt>
                <c:pt idx="8">
                  <c:v>67.396000000000001</c:v>
                </c:pt>
                <c:pt idx="9">
                  <c:v>67.409000000000006</c:v>
                </c:pt>
                <c:pt idx="10">
                  <c:v>67.382999999999996</c:v>
                </c:pt>
                <c:pt idx="11">
                  <c:v>67.409000000000006</c:v>
                </c:pt>
                <c:pt idx="12">
                  <c:v>67.396000000000001</c:v>
                </c:pt>
                <c:pt idx="13">
                  <c:v>67.396000000000001</c:v>
                </c:pt>
                <c:pt idx="14">
                  <c:v>67.430000000000007</c:v>
                </c:pt>
                <c:pt idx="15">
                  <c:v>67.341999999999999</c:v>
                </c:pt>
                <c:pt idx="16">
                  <c:v>67.363</c:v>
                </c:pt>
                <c:pt idx="17">
                  <c:v>67.369</c:v>
                </c:pt>
                <c:pt idx="18">
                  <c:v>67.442999999999998</c:v>
                </c:pt>
                <c:pt idx="19">
                  <c:v>67.872</c:v>
                </c:pt>
                <c:pt idx="20">
                  <c:v>75.484999999999999</c:v>
                </c:pt>
                <c:pt idx="21">
                  <c:v>76.376999999999995</c:v>
                </c:pt>
                <c:pt idx="22">
                  <c:v>76.376999999999995</c:v>
                </c:pt>
                <c:pt idx="23">
                  <c:v>103.95099999999999</c:v>
                </c:pt>
                <c:pt idx="24">
                  <c:v>111.786</c:v>
                </c:pt>
                <c:pt idx="25">
                  <c:v>146.65799999999999</c:v>
                </c:pt>
                <c:pt idx="26">
                  <c:v>179.041</c:v>
                </c:pt>
                <c:pt idx="27">
                  <c:v>243.566</c:v>
                </c:pt>
                <c:pt idx="28">
                  <c:v>269.678</c:v>
                </c:pt>
                <c:pt idx="29">
                  <c:v>272.75</c:v>
                </c:pt>
                <c:pt idx="30">
                  <c:v>272.61599999999999</c:v>
                </c:pt>
                <c:pt idx="31">
                  <c:v>272.596</c:v>
                </c:pt>
                <c:pt idx="32">
                  <c:v>272.54199999999997</c:v>
                </c:pt>
                <c:pt idx="33">
                  <c:v>272.55599999999998</c:v>
                </c:pt>
                <c:pt idx="34">
                  <c:v>272.529</c:v>
                </c:pt>
                <c:pt idx="35">
                  <c:v>272.58300000000003</c:v>
                </c:pt>
                <c:pt idx="36">
                  <c:v>272.58300000000003</c:v>
                </c:pt>
                <c:pt idx="37">
                  <c:v>272.65600000000001</c:v>
                </c:pt>
                <c:pt idx="38">
                  <c:v>272.73700000000002</c:v>
                </c:pt>
                <c:pt idx="39">
                  <c:v>272.50200000000001</c:v>
                </c:pt>
                <c:pt idx="40">
                  <c:v>272.56200000000001</c:v>
                </c:pt>
                <c:pt idx="41">
                  <c:v>272.589</c:v>
                </c:pt>
                <c:pt idx="42">
                  <c:v>272.529</c:v>
                </c:pt>
                <c:pt idx="43">
                  <c:v>272.495</c:v>
                </c:pt>
                <c:pt idx="44">
                  <c:v>272.72300000000001</c:v>
                </c:pt>
                <c:pt idx="45">
                  <c:v>272.38099999999997</c:v>
                </c:pt>
                <c:pt idx="46">
                  <c:v>272.536</c:v>
                </c:pt>
                <c:pt idx="47">
                  <c:v>272.61599999999999</c:v>
                </c:pt>
                <c:pt idx="48">
                  <c:v>272.51499999999999</c:v>
                </c:pt>
                <c:pt idx="49">
                  <c:v>272.48200000000003</c:v>
                </c:pt>
                <c:pt idx="50">
                  <c:v>272.64999999999998</c:v>
                </c:pt>
                <c:pt idx="51">
                  <c:v>272.68299999999999</c:v>
                </c:pt>
                <c:pt idx="52">
                  <c:v>272.47500000000002</c:v>
                </c:pt>
                <c:pt idx="53">
                  <c:v>272.51499999999999</c:v>
                </c:pt>
                <c:pt idx="54">
                  <c:v>272.56200000000001</c:v>
                </c:pt>
                <c:pt idx="55">
                  <c:v>274.46699999999998</c:v>
                </c:pt>
                <c:pt idx="56">
                  <c:v>274.541</c:v>
                </c:pt>
                <c:pt idx="57">
                  <c:v>274.61500000000001</c:v>
                </c:pt>
                <c:pt idx="58">
                  <c:v>274.49400000000003</c:v>
                </c:pt>
                <c:pt idx="59">
                  <c:v>304.96600000000001</c:v>
                </c:pt>
                <c:pt idx="60">
                  <c:v>306.904</c:v>
                </c:pt>
                <c:pt idx="61">
                  <c:v>312.17</c:v>
                </c:pt>
                <c:pt idx="62">
                  <c:v>314.745</c:v>
                </c:pt>
                <c:pt idx="63">
                  <c:v>316.67700000000002</c:v>
                </c:pt>
                <c:pt idx="64">
                  <c:v>339.50900000000001</c:v>
                </c:pt>
                <c:pt idx="65">
                  <c:v>356.47199999999998</c:v>
                </c:pt>
                <c:pt idx="66">
                  <c:v>372.77100000000002</c:v>
                </c:pt>
                <c:pt idx="67">
                  <c:v>375.94400000000002</c:v>
                </c:pt>
                <c:pt idx="68">
                  <c:v>386.93700000000001</c:v>
                </c:pt>
                <c:pt idx="69">
                  <c:v>400.15100000000001</c:v>
                </c:pt>
                <c:pt idx="70">
                  <c:v>415.39</c:v>
                </c:pt>
                <c:pt idx="71">
                  <c:v>434.31200000000001</c:v>
                </c:pt>
                <c:pt idx="72">
                  <c:v>466.11200000000002</c:v>
                </c:pt>
                <c:pt idx="73">
                  <c:v>468.41899999999998</c:v>
                </c:pt>
                <c:pt idx="74">
                  <c:v>468.91500000000002</c:v>
                </c:pt>
                <c:pt idx="75">
                  <c:v>468.16399999999999</c:v>
                </c:pt>
                <c:pt idx="76">
                  <c:v>463.89800000000002</c:v>
                </c:pt>
                <c:pt idx="77">
                  <c:v>463.75700000000001</c:v>
                </c:pt>
                <c:pt idx="78">
                  <c:v>462.12099999999998</c:v>
                </c:pt>
                <c:pt idx="79">
                  <c:v>462.51</c:v>
                </c:pt>
                <c:pt idx="80">
                  <c:v>216.28700000000001</c:v>
                </c:pt>
                <c:pt idx="81">
                  <c:v>77.034999999999997</c:v>
                </c:pt>
                <c:pt idx="82">
                  <c:v>76.424000000000007</c:v>
                </c:pt>
                <c:pt idx="83">
                  <c:v>76.465000000000003</c:v>
                </c:pt>
                <c:pt idx="84">
                  <c:v>76.558000000000007</c:v>
                </c:pt>
                <c:pt idx="85">
                  <c:v>76.525000000000006</c:v>
                </c:pt>
                <c:pt idx="86">
                  <c:v>76.518000000000001</c:v>
                </c:pt>
                <c:pt idx="87">
                  <c:v>76.209999999999994</c:v>
                </c:pt>
                <c:pt idx="88">
                  <c:v>72.855999999999995</c:v>
                </c:pt>
                <c:pt idx="89">
                  <c:v>72.466999999999999</c:v>
                </c:pt>
                <c:pt idx="90">
                  <c:v>72.366</c:v>
                </c:pt>
                <c:pt idx="91">
                  <c:v>72.097999999999999</c:v>
                </c:pt>
                <c:pt idx="92">
                  <c:v>67.965999999999994</c:v>
                </c:pt>
                <c:pt idx="93">
                  <c:v>67.289000000000001</c:v>
                </c:pt>
                <c:pt idx="94">
                  <c:v>67.430000000000007</c:v>
                </c:pt>
                <c:pt idx="95">
                  <c:v>67.355999999999995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13-452A-9ADA-24375ECF0380}"/>
            </c:ext>
          </c:extLst>
        </c:ser>
        <c:ser>
          <c:idx val="3"/>
          <c:order val="3"/>
          <c:tx>
            <c:strRef>
              <c:f>'9.3'!$AO$52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'9.3'!$AO$54:$AO$149</c:f>
              <c:numCache>
                <c:formatCode>#,##0</c:formatCode>
                <c:ptCount val="96"/>
                <c:pt idx="0">
                  <c:v>410.96300000000002</c:v>
                </c:pt>
                <c:pt idx="1">
                  <c:v>409.27800000000002</c:v>
                </c:pt>
                <c:pt idx="2">
                  <c:v>408.654</c:v>
                </c:pt>
                <c:pt idx="3">
                  <c:v>409.19499999999999</c:v>
                </c:pt>
                <c:pt idx="4">
                  <c:v>409.74099999999999</c:v>
                </c:pt>
                <c:pt idx="5">
                  <c:v>410.77600000000001</c:v>
                </c:pt>
                <c:pt idx="6">
                  <c:v>410.608</c:v>
                </c:pt>
                <c:pt idx="7">
                  <c:v>410.03800000000001</c:v>
                </c:pt>
                <c:pt idx="8">
                  <c:v>410.83100000000002</c:v>
                </c:pt>
                <c:pt idx="9">
                  <c:v>411.28500000000003</c:v>
                </c:pt>
                <c:pt idx="10">
                  <c:v>411.55500000000001</c:v>
                </c:pt>
                <c:pt idx="11">
                  <c:v>413.13</c:v>
                </c:pt>
                <c:pt idx="12">
                  <c:v>414.39600000000002</c:v>
                </c:pt>
                <c:pt idx="13">
                  <c:v>412.24400000000003</c:v>
                </c:pt>
                <c:pt idx="14">
                  <c:v>410.01900000000001</c:v>
                </c:pt>
                <c:pt idx="15">
                  <c:v>410.74</c:v>
                </c:pt>
                <c:pt idx="16">
                  <c:v>422.80099999999999</c:v>
                </c:pt>
                <c:pt idx="17">
                  <c:v>426.202</c:v>
                </c:pt>
                <c:pt idx="18">
                  <c:v>432.36500000000001</c:v>
                </c:pt>
                <c:pt idx="19">
                  <c:v>435.3</c:v>
                </c:pt>
                <c:pt idx="20">
                  <c:v>457.44200000000001</c:v>
                </c:pt>
                <c:pt idx="21">
                  <c:v>462.97699999999998</c:v>
                </c:pt>
                <c:pt idx="22">
                  <c:v>468.399</c:v>
                </c:pt>
                <c:pt idx="23">
                  <c:v>483.00599999999997</c:v>
                </c:pt>
                <c:pt idx="24">
                  <c:v>550.18600000000004</c:v>
                </c:pt>
                <c:pt idx="25">
                  <c:v>552.48299999999995</c:v>
                </c:pt>
                <c:pt idx="26">
                  <c:v>551.66800000000001</c:v>
                </c:pt>
                <c:pt idx="27">
                  <c:v>569.59500000000003</c:v>
                </c:pt>
                <c:pt idx="28">
                  <c:v>600.73500000000001</c:v>
                </c:pt>
                <c:pt idx="29">
                  <c:v>594.048</c:v>
                </c:pt>
                <c:pt idx="30">
                  <c:v>583.16700000000003</c:v>
                </c:pt>
                <c:pt idx="31">
                  <c:v>576.76099999999997</c:v>
                </c:pt>
                <c:pt idx="32">
                  <c:v>562.755</c:v>
                </c:pt>
                <c:pt idx="33">
                  <c:v>564.02800000000002</c:v>
                </c:pt>
                <c:pt idx="34">
                  <c:v>566.77</c:v>
                </c:pt>
                <c:pt idx="35">
                  <c:v>573.87699999999995</c:v>
                </c:pt>
                <c:pt idx="36">
                  <c:v>571.40700000000004</c:v>
                </c:pt>
                <c:pt idx="37">
                  <c:v>562.76300000000003</c:v>
                </c:pt>
                <c:pt idx="38">
                  <c:v>585.79999999999995</c:v>
                </c:pt>
                <c:pt idx="39">
                  <c:v>593.66700000000003</c:v>
                </c:pt>
                <c:pt idx="40">
                  <c:v>568.875</c:v>
                </c:pt>
                <c:pt idx="41">
                  <c:v>568.05100000000004</c:v>
                </c:pt>
                <c:pt idx="42">
                  <c:v>540.83399999999995</c:v>
                </c:pt>
                <c:pt idx="43">
                  <c:v>536.08699999999999</c:v>
                </c:pt>
                <c:pt idx="44">
                  <c:v>551.40200000000004</c:v>
                </c:pt>
                <c:pt idx="45">
                  <c:v>572.00199999999995</c:v>
                </c:pt>
                <c:pt idx="46">
                  <c:v>584.09400000000005</c:v>
                </c:pt>
                <c:pt idx="47">
                  <c:v>588.36900000000003</c:v>
                </c:pt>
                <c:pt idx="48">
                  <c:v>558.97900000000004</c:v>
                </c:pt>
                <c:pt idx="49">
                  <c:v>562.85299999999995</c:v>
                </c:pt>
                <c:pt idx="50">
                  <c:v>555.27099999999996</c:v>
                </c:pt>
                <c:pt idx="51">
                  <c:v>561.21299999999997</c:v>
                </c:pt>
                <c:pt idx="52">
                  <c:v>572.15700000000004</c:v>
                </c:pt>
                <c:pt idx="53">
                  <c:v>590.37599999999998</c:v>
                </c:pt>
                <c:pt idx="54">
                  <c:v>571.43399999999997</c:v>
                </c:pt>
                <c:pt idx="55">
                  <c:v>534.77300000000002</c:v>
                </c:pt>
                <c:pt idx="56">
                  <c:v>552.78399999999999</c:v>
                </c:pt>
                <c:pt idx="57">
                  <c:v>568.57100000000003</c:v>
                </c:pt>
                <c:pt idx="58">
                  <c:v>553.14800000000002</c:v>
                </c:pt>
                <c:pt idx="59">
                  <c:v>562.87400000000002</c:v>
                </c:pt>
                <c:pt idx="60">
                  <c:v>578.72799999999995</c:v>
                </c:pt>
                <c:pt idx="61">
                  <c:v>596.77499999999998</c:v>
                </c:pt>
                <c:pt idx="62">
                  <c:v>583.65200000000004</c:v>
                </c:pt>
                <c:pt idx="63">
                  <c:v>604.53800000000001</c:v>
                </c:pt>
                <c:pt idx="64">
                  <c:v>576.39300000000003</c:v>
                </c:pt>
                <c:pt idx="65">
                  <c:v>572.44200000000001</c:v>
                </c:pt>
                <c:pt idx="66">
                  <c:v>585.30999999999995</c:v>
                </c:pt>
                <c:pt idx="67">
                  <c:v>559.02700000000004</c:v>
                </c:pt>
                <c:pt idx="68">
                  <c:v>574.36800000000005</c:v>
                </c:pt>
                <c:pt idx="69">
                  <c:v>580.69899999999996</c:v>
                </c:pt>
                <c:pt idx="70">
                  <c:v>578.94600000000003</c:v>
                </c:pt>
                <c:pt idx="71">
                  <c:v>564.74400000000003</c:v>
                </c:pt>
                <c:pt idx="72">
                  <c:v>566.85299999999995</c:v>
                </c:pt>
                <c:pt idx="73">
                  <c:v>579.55700000000002</c:v>
                </c:pt>
                <c:pt idx="74">
                  <c:v>580.32899999999995</c:v>
                </c:pt>
                <c:pt idx="75">
                  <c:v>584.30700000000002</c:v>
                </c:pt>
                <c:pt idx="76">
                  <c:v>565.68399999999997</c:v>
                </c:pt>
                <c:pt idx="77">
                  <c:v>561.49</c:v>
                </c:pt>
                <c:pt idx="78">
                  <c:v>557.48599999999999</c:v>
                </c:pt>
                <c:pt idx="79">
                  <c:v>550.39200000000005</c:v>
                </c:pt>
                <c:pt idx="80">
                  <c:v>539.24199999999996</c:v>
                </c:pt>
                <c:pt idx="81">
                  <c:v>545.43299999999999</c:v>
                </c:pt>
                <c:pt idx="82">
                  <c:v>550.26800000000003</c:v>
                </c:pt>
                <c:pt idx="83">
                  <c:v>543.86</c:v>
                </c:pt>
                <c:pt idx="84">
                  <c:v>530.36599999999999</c:v>
                </c:pt>
                <c:pt idx="85">
                  <c:v>526.10900000000004</c:v>
                </c:pt>
                <c:pt idx="86">
                  <c:v>520.87199999999996</c:v>
                </c:pt>
                <c:pt idx="87">
                  <c:v>515.51800000000003</c:v>
                </c:pt>
                <c:pt idx="88">
                  <c:v>444.12799999999999</c:v>
                </c:pt>
                <c:pt idx="89">
                  <c:v>430.80099999999999</c:v>
                </c:pt>
                <c:pt idx="90">
                  <c:v>436.79700000000003</c:v>
                </c:pt>
                <c:pt idx="91">
                  <c:v>438.61099999999999</c:v>
                </c:pt>
                <c:pt idx="92">
                  <c:v>432.96800000000002</c:v>
                </c:pt>
                <c:pt idx="93">
                  <c:v>431.31299999999999</c:v>
                </c:pt>
                <c:pt idx="94">
                  <c:v>429.76499999999999</c:v>
                </c:pt>
                <c:pt idx="95">
                  <c:v>424.62700000000001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13-452A-9ADA-24375ECF0380}"/>
            </c:ext>
          </c:extLst>
        </c:ser>
        <c:ser>
          <c:idx val="6"/>
          <c:order val="4"/>
          <c:tx>
            <c:strRef>
              <c:f>'9.3'!$AS$52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'9.3'!$AS$54:$AS$149</c:f>
              <c:numCache>
                <c:formatCode>#,##0</c:formatCode>
                <c:ptCount val="96"/>
                <c:pt idx="0">
                  <c:v>110.202</c:v>
                </c:pt>
                <c:pt idx="1">
                  <c:v>106.13800000000001</c:v>
                </c:pt>
                <c:pt idx="2">
                  <c:v>102.467</c:v>
                </c:pt>
                <c:pt idx="3">
                  <c:v>108.333</c:v>
                </c:pt>
                <c:pt idx="4">
                  <c:v>110.331</c:v>
                </c:pt>
                <c:pt idx="5">
                  <c:v>115.532</c:v>
                </c:pt>
                <c:pt idx="6">
                  <c:v>119.684</c:v>
                </c:pt>
                <c:pt idx="7">
                  <c:v>120.416</c:v>
                </c:pt>
                <c:pt idx="8">
                  <c:v>116.071</c:v>
                </c:pt>
                <c:pt idx="9">
                  <c:v>110.587</c:v>
                </c:pt>
                <c:pt idx="10">
                  <c:v>113.887</c:v>
                </c:pt>
                <c:pt idx="11">
                  <c:v>115.137</c:v>
                </c:pt>
                <c:pt idx="12">
                  <c:v>115.42</c:v>
                </c:pt>
                <c:pt idx="13">
                  <c:v>119.405</c:v>
                </c:pt>
                <c:pt idx="14">
                  <c:v>130.86000000000001</c:v>
                </c:pt>
                <c:pt idx="15">
                  <c:v>134.73099999999999</c:v>
                </c:pt>
                <c:pt idx="16">
                  <c:v>135.672</c:v>
                </c:pt>
                <c:pt idx="17">
                  <c:v>128.92599999999999</c:v>
                </c:pt>
                <c:pt idx="18">
                  <c:v>121.72199999999999</c:v>
                </c:pt>
                <c:pt idx="19">
                  <c:v>115.503</c:v>
                </c:pt>
                <c:pt idx="20">
                  <c:v>109.9</c:v>
                </c:pt>
                <c:pt idx="21">
                  <c:v>103.928</c:v>
                </c:pt>
                <c:pt idx="22">
                  <c:v>97.075000000000003</c:v>
                </c:pt>
                <c:pt idx="23">
                  <c:v>93.019000000000005</c:v>
                </c:pt>
                <c:pt idx="24">
                  <c:v>91.899000000000001</c:v>
                </c:pt>
                <c:pt idx="25">
                  <c:v>98.635999999999996</c:v>
                </c:pt>
                <c:pt idx="26">
                  <c:v>99.275000000000006</c:v>
                </c:pt>
                <c:pt idx="27">
                  <c:v>95.623000000000005</c:v>
                </c:pt>
                <c:pt idx="28">
                  <c:v>93.878</c:v>
                </c:pt>
                <c:pt idx="29">
                  <c:v>96.231999999999999</c:v>
                </c:pt>
                <c:pt idx="30">
                  <c:v>94.655000000000001</c:v>
                </c:pt>
                <c:pt idx="31">
                  <c:v>96.667000000000002</c:v>
                </c:pt>
                <c:pt idx="32">
                  <c:v>99.966999999999999</c:v>
                </c:pt>
                <c:pt idx="33">
                  <c:v>96.363</c:v>
                </c:pt>
                <c:pt idx="34">
                  <c:v>97.858999999999995</c:v>
                </c:pt>
                <c:pt idx="35">
                  <c:v>105.229</c:v>
                </c:pt>
                <c:pt idx="36">
                  <c:v>105.977</c:v>
                </c:pt>
                <c:pt idx="37">
                  <c:v>105.66500000000001</c:v>
                </c:pt>
                <c:pt idx="38">
                  <c:v>97.882000000000005</c:v>
                </c:pt>
                <c:pt idx="39">
                  <c:v>91.21</c:v>
                </c:pt>
                <c:pt idx="40">
                  <c:v>93.131</c:v>
                </c:pt>
                <c:pt idx="41">
                  <c:v>93.748999999999995</c:v>
                </c:pt>
                <c:pt idx="42">
                  <c:v>88.132999999999996</c:v>
                </c:pt>
                <c:pt idx="43">
                  <c:v>84.076999999999998</c:v>
                </c:pt>
                <c:pt idx="44">
                  <c:v>87.242000000000004</c:v>
                </c:pt>
                <c:pt idx="45">
                  <c:v>90.337000000000003</c:v>
                </c:pt>
                <c:pt idx="46">
                  <c:v>85.981999999999999</c:v>
                </c:pt>
                <c:pt idx="47">
                  <c:v>93.120999999999995</c:v>
                </c:pt>
                <c:pt idx="48">
                  <c:v>88.43</c:v>
                </c:pt>
                <c:pt idx="49">
                  <c:v>85.722999999999999</c:v>
                </c:pt>
                <c:pt idx="50">
                  <c:v>83.453999999999994</c:v>
                </c:pt>
                <c:pt idx="51">
                  <c:v>74.525999999999996</c:v>
                </c:pt>
                <c:pt idx="52">
                  <c:v>79.132999999999996</c:v>
                </c:pt>
                <c:pt idx="53">
                  <c:v>87.686000000000007</c:v>
                </c:pt>
                <c:pt idx="54">
                  <c:v>88.896000000000001</c:v>
                </c:pt>
                <c:pt idx="55">
                  <c:v>91.79</c:v>
                </c:pt>
                <c:pt idx="56">
                  <c:v>89.757999999999996</c:v>
                </c:pt>
                <c:pt idx="57">
                  <c:v>86.313999999999993</c:v>
                </c:pt>
                <c:pt idx="58">
                  <c:v>88.745000000000005</c:v>
                </c:pt>
                <c:pt idx="59">
                  <c:v>89.286000000000001</c:v>
                </c:pt>
                <c:pt idx="60">
                  <c:v>86.150999999999996</c:v>
                </c:pt>
                <c:pt idx="61">
                  <c:v>86.197000000000003</c:v>
                </c:pt>
                <c:pt idx="62">
                  <c:v>84.397000000000006</c:v>
                </c:pt>
                <c:pt idx="63">
                  <c:v>85.141999999999996</c:v>
                </c:pt>
                <c:pt idx="64">
                  <c:v>88.832999999999998</c:v>
                </c:pt>
                <c:pt idx="65">
                  <c:v>88.661000000000001</c:v>
                </c:pt>
                <c:pt idx="66">
                  <c:v>88.778999999999996</c:v>
                </c:pt>
                <c:pt idx="67">
                  <c:v>85.230999999999995</c:v>
                </c:pt>
                <c:pt idx="68">
                  <c:v>78.039000000000001</c:v>
                </c:pt>
                <c:pt idx="69">
                  <c:v>74.105999999999995</c:v>
                </c:pt>
                <c:pt idx="70">
                  <c:v>71.128</c:v>
                </c:pt>
                <c:pt idx="71">
                  <c:v>69.644999999999996</c:v>
                </c:pt>
                <c:pt idx="72">
                  <c:v>69.212999999999994</c:v>
                </c:pt>
                <c:pt idx="73">
                  <c:v>68.462000000000003</c:v>
                </c:pt>
                <c:pt idx="74">
                  <c:v>70.867999999999995</c:v>
                </c:pt>
                <c:pt idx="75">
                  <c:v>73.290000000000006</c:v>
                </c:pt>
                <c:pt idx="76">
                  <c:v>71.012</c:v>
                </c:pt>
                <c:pt idx="77">
                  <c:v>69.811999999999998</c:v>
                </c:pt>
                <c:pt idx="78">
                  <c:v>69.233999999999995</c:v>
                </c:pt>
                <c:pt idx="79">
                  <c:v>72.582999999999998</c:v>
                </c:pt>
                <c:pt idx="80">
                  <c:v>73.88</c:v>
                </c:pt>
                <c:pt idx="81">
                  <c:v>72.465999999999994</c:v>
                </c:pt>
                <c:pt idx="82">
                  <c:v>77.858999999999995</c:v>
                </c:pt>
                <c:pt idx="83">
                  <c:v>80.879000000000005</c:v>
                </c:pt>
                <c:pt idx="84">
                  <c:v>78.861999999999995</c:v>
                </c:pt>
                <c:pt idx="85">
                  <c:v>76.58</c:v>
                </c:pt>
                <c:pt idx="86">
                  <c:v>78.353999999999999</c:v>
                </c:pt>
                <c:pt idx="87">
                  <c:v>80.036000000000001</c:v>
                </c:pt>
                <c:pt idx="88">
                  <c:v>78.396000000000001</c:v>
                </c:pt>
                <c:pt idx="89">
                  <c:v>76.326999999999998</c:v>
                </c:pt>
                <c:pt idx="90">
                  <c:v>72.998000000000005</c:v>
                </c:pt>
                <c:pt idx="91">
                  <c:v>72.382000000000005</c:v>
                </c:pt>
                <c:pt idx="92">
                  <c:v>70.37</c:v>
                </c:pt>
                <c:pt idx="93">
                  <c:v>66.388000000000005</c:v>
                </c:pt>
                <c:pt idx="94">
                  <c:v>66.100999999999999</c:v>
                </c:pt>
                <c:pt idx="95">
                  <c:v>68.055999999999997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C13-452A-9ADA-24375ECF0380}"/>
            </c:ext>
          </c:extLst>
        </c:ser>
        <c:ser>
          <c:idx val="7"/>
          <c:order val="5"/>
          <c:tx>
            <c:strRef>
              <c:f>'9.3'!$AR$52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21.768999999999998</c:v>
                </c:pt>
                <c:pt idx="28">
                  <c:v>22.518999999999998</c:v>
                </c:pt>
                <c:pt idx="29">
                  <c:v>22.800999999999998</c:v>
                </c:pt>
                <c:pt idx="30">
                  <c:v>23.558</c:v>
                </c:pt>
                <c:pt idx="31">
                  <c:v>28.059000000000001</c:v>
                </c:pt>
                <c:pt idx="32">
                  <c:v>29.181000000000001</c:v>
                </c:pt>
                <c:pt idx="33">
                  <c:v>36.945999999999998</c:v>
                </c:pt>
                <c:pt idx="34">
                  <c:v>48.332000000000001</c:v>
                </c:pt>
                <c:pt idx="35">
                  <c:v>63.095999999999997</c:v>
                </c:pt>
                <c:pt idx="36">
                  <c:v>78.489999999999995</c:v>
                </c:pt>
                <c:pt idx="37">
                  <c:v>93.164000000000001</c:v>
                </c:pt>
                <c:pt idx="38">
                  <c:v>108.825</c:v>
                </c:pt>
                <c:pt idx="39">
                  <c:v>124.855</c:v>
                </c:pt>
                <c:pt idx="40">
                  <c:v>139.768</c:v>
                </c:pt>
                <c:pt idx="41">
                  <c:v>157.47</c:v>
                </c:pt>
                <c:pt idx="42">
                  <c:v>172.934</c:v>
                </c:pt>
                <c:pt idx="43">
                  <c:v>179.49</c:v>
                </c:pt>
                <c:pt idx="44">
                  <c:v>189.411</c:v>
                </c:pt>
                <c:pt idx="45">
                  <c:v>194</c:v>
                </c:pt>
                <c:pt idx="46">
                  <c:v>193.62200000000001</c:v>
                </c:pt>
                <c:pt idx="47">
                  <c:v>195.60300000000001</c:v>
                </c:pt>
                <c:pt idx="48">
                  <c:v>195.22499999999999</c:v>
                </c:pt>
                <c:pt idx="49">
                  <c:v>193.67</c:v>
                </c:pt>
                <c:pt idx="50">
                  <c:v>189.77699999999999</c:v>
                </c:pt>
                <c:pt idx="51">
                  <c:v>182.62899999999999</c:v>
                </c:pt>
                <c:pt idx="52">
                  <c:v>173.39500000000001</c:v>
                </c:pt>
                <c:pt idx="53">
                  <c:v>160.93700000000001</c:v>
                </c:pt>
                <c:pt idx="54">
                  <c:v>151.63999999999999</c:v>
                </c:pt>
                <c:pt idx="55">
                  <c:v>133.95599999999999</c:v>
                </c:pt>
                <c:pt idx="56">
                  <c:v>119.751</c:v>
                </c:pt>
                <c:pt idx="57">
                  <c:v>103.036</c:v>
                </c:pt>
                <c:pt idx="58">
                  <c:v>87.433000000000007</c:v>
                </c:pt>
                <c:pt idx="59">
                  <c:v>70.456999999999994</c:v>
                </c:pt>
                <c:pt idx="60">
                  <c:v>53.354999999999997</c:v>
                </c:pt>
                <c:pt idx="61">
                  <c:v>40.002000000000002</c:v>
                </c:pt>
                <c:pt idx="62">
                  <c:v>30.329000000000001</c:v>
                </c:pt>
                <c:pt idx="63">
                  <c:v>25.414999999999999</c:v>
                </c:pt>
                <c:pt idx="64">
                  <c:v>24.399000000000001</c:v>
                </c:pt>
                <c:pt idx="65">
                  <c:v>25.04</c:v>
                </c:pt>
                <c:pt idx="66">
                  <c:v>25.021000000000001</c:v>
                </c:pt>
                <c:pt idx="67">
                  <c:v>5.101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C13-452A-9ADA-24375ECF0380}"/>
            </c:ext>
          </c:extLst>
        </c:ser>
        <c:ser>
          <c:idx val="4"/>
          <c:order val="6"/>
          <c:tx>
            <c:strRef>
              <c:f>'9.3'!$AP$52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'9.3'!$AP$54:$AP$149</c:f>
              <c:numCache>
                <c:formatCode>#,##0</c:formatCode>
                <c:ptCount val="96"/>
                <c:pt idx="0">
                  <c:v>108.11199999999999</c:v>
                </c:pt>
                <c:pt idx="1">
                  <c:v>108.57</c:v>
                </c:pt>
                <c:pt idx="2">
                  <c:v>108.56</c:v>
                </c:pt>
                <c:pt idx="3">
                  <c:v>108.551</c:v>
                </c:pt>
                <c:pt idx="4">
                  <c:v>107.43</c:v>
                </c:pt>
                <c:pt idx="5">
                  <c:v>107.42100000000001</c:v>
                </c:pt>
                <c:pt idx="6">
                  <c:v>106.453</c:v>
                </c:pt>
                <c:pt idx="7">
                  <c:v>106.42100000000001</c:v>
                </c:pt>
                <c:pt idx="8">
                  <c:v>106.949</c:v>
                </c:pt>
                <c:pt idx="9">
                  <c:v>106.967</c:v>
                </c:pt>
                <c:pt idx="10">
                  <c:v>106.72799999999999</c:v>
                </c:pt>
                <c:pt idx="11">
                  <c:v>105.33799999999999</c:v>
                </c:pt>
                <c:pt idx="12">
                  <c:v>106.586</c:v>
                </c:pt>
                <c:pt idx="13">
                  <c:v>107.086</c:v>
                </c:pt>
                <c:pt idx="14">
                  <c:v>108.015</c:v>
                </c:pt>
                <c:pt idx="15">
                  <c:v>107.989</c:v>
                </c:pt>
                <c:pt idx="16">
                  <c:v>107.426</c:v>
                </c:pt>
                <c:pt idx="17">
                  <c:v>107.447</c:v>
                </c:pt>
                <c:pt idx="18">
                  <c:v>107.33799999999999</c:v>
                </c:pt>
                <c:pt idx="19">
                  <c:v>107.107</c:v>
                </c:pt>
                <c:pt idx="20">
                  <c:v>110.738</c:v>
                </c:pt>
                <c:pt idx="21">
                  <c:v>111.86</c:v>
                </c:pt>
                <c:pt idx="22">
                  <c:v>111.66200000000001</c:v>
                </c:pt>
                <c:pt idx="23">
                  <c:v>111.548</c:v>
                </c:pt>
                <c:pt idx="24">
                  <c:v>117.971</c:v>
                </c:pt>
                <c:pt idx="25">
                  <c:v>118.304</c:v>
                </c:pt>
                <c:pt idx="26">
                  <c:v>118.349</c:v>
                </c:pt>
                <c:pt idx="27">
                  <c:v>133.89400000000001</c:v>
                </c:pt>
                <c:pt idx="28">
                  <c:v>315.07900000000001</c:v>
                </c:pt>
                <c:pt idx="29">
                  <c:v>335.798</c:v>
                </c:pt>
                <c:pt idx="30">
                  <c:v>335.30200000000002</c:v>
                </c:pt>
                <c:pt idx="31">
                  <c:v>328.02699999999999</c:v>
                </c:pt>
                <c:pt idx="32">
                  <c:v>225.01499999999999</c:v>
                </c:pt>
                <c:pt idx="33">
                  <c:v>215.02600000000001</c:v>
                </c:pt>
                <c:pt idx="34">
                  <c:v>214.62</c:v>
                </c:pt>
                <c:pt idx="35">
                  <c:v>211.126</c:v>
                </c:pt>
                <c:pt idx="36">
                  <c:v>124.485</c:v>
                </c:pt>
                <c:pt idx="37">
                  <c:v>119.67100000000001</c:v>
                </c:pt>
                <c:pt idx="38">
                  <c:v>121.32299999999999</c:v>
                </c:pt>
                <c:pt idx="39">
                  <c:v>121.27</c:v>
                </c:pt>
                <c:pt idx="40">
                  <c:v>110.077</c:v>
                </c:pt>
                <c:pt idx="41">
                  <c:v>109.416</c:v>
                </c:pt>
                <c:pt idx="42">
                  <c:v>110.026</c:v>
                </c:pt>
                <c:pt idx="43">
                  <c:v>110.527</c:v>
                </c:pt>
                <c:pt idx="44">
                  <c:v>106.544</c:v>
                </c:pt>
                <c:pt idx="45">
                  <c:v>106.33</c:v>
                </c:pt>
                <c:pt idx="46">
                  <c:v>108.092</c:v>
                </c:pt>
                <c:pt idx="47">
                  <c:v>108.75700000000001</c:v>
                </c:pt>
                <c:pt idx="48">
                  <c:v>104.23399999999999</c:v>
                </c:pt>
                <c:pt idx="49">
                  <c:v>103.529</c:v>
                </c:pt>
                <c:pt idx="50">
                  <c:v>103.53700000000001</c:v>
                </c:pt>
                <c:pt idx="51">
                  <c:v>103.524</c:v>
                </c:pt>
                <c:pt idx="52">
                  <c:v>102.773</c:v>
                </c:pt>
                <c:pt idx="53">
                  <c:v>105.78</c:v>
                </c:pt>
                <c:pt idx="54">
                  <c:v>104.07299999999999</c:v>
                </c:pt>
                <c:pt idx="55">
                  <c:v>102.614</c:v>
                </c:pt>
                <c:pt idx="56">
                  <c:v>102.956</c:v>
                </c:pt>
                <c:pt idx="57">
                  <c:v>102.92400000000001</c:v>
                </c:pt>
                <c:pt idx="58">
                  <c:v>102.956</c:v>
                </c:pt>
                <c:pt idx="59">
                  <c:v>103.551</c:v>
                </c:pt>
                <c:pt idx="60">
                  <c:v>123.67400000000001</c:v>
                </c:pt>
                <c:pt idx="61">
                  <c:v>125.102</c:v>
                </c:pt>
                <c:pt idx="62">
                  <c:v>124.91</c:v>
                </c:pt>
                <c:pt idx="63">
                  <c:v>125.834</c:v>
                </c:pt>
                <c:pt idx="64">
                  <c:v>131.327</c:v>
                </c:pt>
                <c:pt idx="65">
                  <c:v>134.047</c:v>
                </c:pt>
                <c:pt idx="66">
                  <c:v>133.56899999999999</c:v>
                </c:pt>
                <c:pt idx="67">
                  <c:v>132.57400000000001</c:v>
                </c:pt>
                <c:pt idx="68">
                  <c:v>134.81800000000001</c:v>
                </c:pt>
                <c:pt idx="69">
                  <c:v>134.79499999999999</c:v>
                </c:pt>
                <c:pt idx="70">
                  <c:v>135.43899999999999</c:v>
                </c:pt>
                <c:pt idx="71">
                  <c:v>134.017</c:v>
                </c:pt>
                <c:pt idx="72">
                  <c:v>126.361</c:v>
                </c:pt>
                <c:pt idx="73">
                  <c:v>123.794</c:v>
                </c:pt>
                <c:pt idx="74">
                  <c:v>119.277</c:v>
                </c:pt>
                <c:pt idx="75">
                  <c:v>117.833</c:v>
                </c:pt>
                <c:pt idx="76">
                  <c:v>115.935</c:v>
                </c:pt>
                <c:pt idx="77">
                  <c:v>117.794</c:v>
                </c:pt>
                <c:pt idx="78">
                  <c:v>119.807</c:v>
                </c:pt>
                <c:pt idx="79">
                  <c:v>119.785</c:v>
                </c:pt>
                <c:pt idx="80">
                  <c:v>116.453</c:v>
                </c:pt>
                <c:pt idx="81">
                  <c:v>116.44499999999999</c:v>
                </c:pt>
                <c:pt idx="82">
                  <c:v>112.86199999999999</c:v>
                </c:pt>
                <c:pt idx="83">
                  <c:v>112.502</c:v>
                </c:pt>
                <c:pt idx="84">
                  <c:v>109.48</c:v>
                </c:pt>
                <c:pt idx="85">
                  <c:v>109.283</c:v>
                </c:pt>
                <c:pt idx="86">
                  <c:v>109.26300000000001</c:v>
                </c:pt>
                <c:pt idx="87">
                  <c:v>109.259</c:v>
                </c:pt>
                <c:pt idx="88">
                  <c:v>109.53400000000001</c:v>
                </c:pt>
                <c:pt idx="89">
                  <c:v>109.526</c:v>
                </c:pt>
                <c:pt idx="90">
                  <c:v>109.523</c:v>
                </c:pt>
                <c:pt idx="91">
                  <c:v>109.426</c:v>
                </c:pt>
                <c:pt idx="92">
                  <c:v>109.408</c:v>
                </c:pt>
                <c:pt idx="93">
                  <c:v>109.492</c:v>
                </c:pt>
                <c:pt idx="94">
                  <c:v>109.492</c:v>
                </c:pt>
                <c:pt idx="95">
                  <c:v>109.378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C13-452A-9ADA-24375ECF0380}"/>
            </c:ext>
          </c:extLst>
        </c:ser>
        <c:ser>
          <c:idx val="5"/>
          <c:order val="7"/>
          <c:tx>
            <c:strRef>
              <c:f>'9.3'!$AQ$52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'9.3'!$AQ$54:$AQ$149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157.054</c:v>
                </c:pt>
                <c:pt idx="29">
                  <c:v>143.25800000000001</c:v>
                </c:pt>
                <c:pt idx="30">
                  <c:v>166.79300000000001</c:v>
                </c:pt>
                <c:pt idx="31">
                  <c:v>180.05600000000001</c:v>
                </c:pt>
                <c:pt idx="32">
                  <c:v>277.08699999999999</c:v>
                </c:pt>
                <c:pt idx="33">
                  <c:v>309.30099999999999</c:v>
                </c:pt>
                <c:pt idx="34">
                  <c:v>339.36200000000002</c:v>
                </c:pt>
                <c:pt idx="35">
                  <c:v>337.11</c:v>
                </c:pt>
                <c:pt idx="36">
                  <c:v>171.20699999999999</c:v>
                </c:pt>
                <c:pt idx="37">
                  <c:v>173.24600000000001</c:v>
                </c:pt>
                <c:pt idx="38">
                  <c:v>171.04499999999999</c:v>
                </c:pt>
                <c:pt idx="39">
                  <c:v>178.191</c:v>
                </c:pt>
                <c:pt idx="40">
                  <c:v>46.975999999999999</c:v>
                </c:pt>
                <c:pt idx="41">
                  <c:v>40.020000000000003</c:v>
                </c:pt>
                <c:pt idx="42">
                  <c:v>37.609000000000002</c:v>
                </c:pt>
                <c:pt idx="43">
                  <c:v>40.966999999999999</c:v>
                </c:pt>
                <c:pt idx="44">
                  <c:v>0.876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198.51</c:v>
                </c:pt>
                <c:pt idx="61">
                  <c:v>208.607</c:v>
                </c:pt>
                <c:pt idx="62">
                  <c:v>208.92500000000001</c:v>
                </c:pt>
                <c:pt idx="63">
                  <c:v>342.59300000000002</c:v>
                </c:pt>
                <c:pt idx="64">
                  <c:v>531.90899999999999</c:v>
                </c:pt>
                <c:pt idx="65">
                  <c:v>593.68899999999996</c:v>
                </c:pt>
                <c:pt idx="66">
                  <c:v>599.66099999999994</c:v>
                </c:pt>
                <c:pt idx="67">
                  <c:v>553.06600000000003</c:v>
                </c:pt>
                <c:pt idx="68">
                  <c:v>617.40499999999997</c:v>
                </c:pt>
                <c:pt idx="69">
                  <c:v>641.42899999999997</c:v>
                </c:pt>
                <c:pt idx="70">
                  <c:v>594.76499999999999</c:v>
                </c:pt>
                <c:pt idx="71">
                  <c:v>510.91300000000001</c:v>
                </c:pt>
                <c:pt idx="72">
                  <c:v>473.62200000000001</c:v>
                </c:pt>
                <c:pt idx="73">
                  <c:v>367.774</c:v>
                </c:pt>
                <c:pt idx="74">
                  <c:v>374.87700000000001</c:v>
                </c:pt>
                <c:pt idx="75">
                  <c:v>327.05200000000002</c:v>
                </c:pt>
                <c:pt idx="76">
                  <c:v>406.48399999999998</c:v>
                </c:pt>
                <c:pt idx="77">
                  <c:v>452.661</c:v>
                </c:pt>
                <c:pt idx="78">
                  <c:v>393.43099999999998</c:v>
                </c:pt>
                <c:pt idx="79">
                  <c:v>347.99599999999998</c:v>
                </c:pt>
                <c:pt idx="80">
                  <c:v>84.421000000000006</c:v>
                </c:pt>
                <c:pt idx="81">
                  <c:v>180.089</c:v>
                </c:pt>
                <c:pt idx="82">
                  <c:v>249.262</c:v>
                </c:pt>
                <c:pt idx="83">
                  <c:v>469.02499999999998</c:v>
                </c:pt>
                <c:pt idx="84">
                  <c:v>251.35599999999999</c:v>
                </c:pt>
                <c:pt idx="85">
                  <c:v>185.30099999999999</c:v>
                </c:pt>
                <c:pt idx="86">
                  <c:v>66.14</c:v>
                </c:pt>
                <c:pt idx="87">
                  <c:v>24.062000000000001</c:v>
                </c:pt>
                <c:pt idx="88">
                  <c:v>362.048</c:v>
                </c:pt>
                <c:pt idx="89">
                  <c:v>382.27199999999999</c:v>
                </c:pt>
                <c:pt idx="90">
                  <c:v>200.43600000000001</c:v>
                </c:pt>
                <c:pt idx="91">
                  <c:v>199.35</c:v>
                </c:pt>
                <c:pt idx="92">
                  <c:v>7.6929999999999996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C13-452A-9ADA-24375ECF0380}"/>
            </c:ext>
          </c:extLst>
        </c:ser>
        <c:ser>
          <c:idx val="10"/>
          <c:order val="10"/>
          <c:tx>
            <c:strRef>
              <c:f>'9.3'!$AZ$53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'9.3'!$AK$54:$AK$149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'9.3'!$AZ$54:$AZ$149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57.71</c:v>
                </c:pt>
                <c:pt idx="45">
                  <c:v>82.17</c:v>
                </c:pt>
                <c:pt idx="46">
                  <c:v>88.262</c:v>
                </c:pt>
                <c:pt idx="47">
                  <c:v>126.801</c:v>
                </c:pt>
                <c:pt idx="48">
                  <c:v>253.23500000000001</c:v>
                </c:pt>
                <c:pt idx="49">
                  <c:v>231.477</c:v>
                </c:pt>
                <c:pt idx="50">
                  <c:v>236.42099999999999</c:v>
                </c:pt>
                <c:pt idx="51">
                  <c:v>284.98099999999999</c:v>
                </c:pt>
                <c:pt idx="52">
                  <c:v>401.798</c:v>
                </c:pt>
                <c:pt idx="53">
                  <c:v>331.2</c:v>
                </c:pt>
                <c:pt idx="54">
                  <c:v>267.89499999999998</c:v>
                </c:pt>
                <c:pt idx="55">
                  <c:v>207.15799999999999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'9.3'!$AT$52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'9.3'!$BA$54:$BA$149</c:f>
              <c:numCache>
                <c:formatCode>#,##0</c:formatCode>
                <c:ptCount val="96"/>
                <c:pt idx="0">
                  <c:v>-741.10299999999995</c:v>
                </c:pt>
                <c:pt idx="1">
                  <c:v>-605.322</c:v>
                </c:pt>
                <c:pt idx="2">
                  <c:v>-539.59799999999996</c:v>
                </c:pt>
                <c:pt idx="3">
                  <c:v>-516.51599999999996</c:v>
                </c:pt>
                <c:pt idx="4">
                  <c:v>-803.06899999999996</c:v>
                </c:pt>
                <c:pt idx="5">
                  <c:v>-847.82899999999995</c:v>
                </c:pt>
                <c:pt idx="6">
                  <c:v>-866.33299999999997</c:v>
                </c:pt>
                <c:pt idx="7">
                  <c:v>-872.12800000000004</c:v>
                </c:pt>
                <c:pt idx="8">
                  <c:v>-631.60500000000002</c:v>
                </c:pt>
                <c:pt idx="9">
                  <c:v>-656.58100000000002</c:v>
                </c:pt>
                <c:pt idx="10">
                  <c:v>-673.46500000000003</c:v>
                </c:pt>
                <c:pt idx="11">
                  <c:v>-678.21500000000003</c:v>
                </c:pt>
                <c:pt idx="12">
                  <c:v>-626.90700000000004</c:v>
                </c:pt>
                <c:pt idx="13">
                  <c:v>-614.86800000000005</c:v>
                </c:pt>
                <c:pt idx="14">
                  <c:v>-647.98299999999995</c:v>
                </c:pt>
                <c:pt idx="15">
                  <c:v>-676.25900000000001</c:v>
                </c:pt>
                <c:pt idx="16">
                  <c:v>-616.20100000000002</c:v>
                </c:pt>
                <c:pt idx="17">
                  <c:v>-597.63</c:v>
                </c:pt>
                <c:pt idx="18">
                  <c:v>-543.38099999999997</c:v>
                </c:pt>
                <c:pt idx="19">
                  <c:v>-503.23200000000003</c:v>
                </c:pt>
                <c:pt idx="20">
                  <c:v>-356.298</c:v>
                </c:pt>
                <c:pt idx="21">
                  <c:v>-350.76400000000001</c:v>
                </c:pt>
                <c:pt idx="22">
                  <c:v>-1085.3409999999999</c:v>
                </c:pt>
                <c:pt idx="23">
                  <c:v>-1020.621</c:v>
                </c:pt>
                <c:pt idx="24">
                  <c:v>-727.19399999999996</c:v>
                </c:pt>
                <c:pt idx="25">
                  <c:v>-569.60400000000004</c:v>
                </c:pt>
                <c:pt idx="26">
                  <c:v>-431.66</c:v>
                </c:pt>
                <c:pt idx="27">
                  <c:v>-430.55799999999999</c:v>
                </c:pt>
                <c:pt idx="28">
                  <c:v>-819.46900000000005</c:v>
                </c:pt>
                <c:pt idx="29">
                  <c:v>-767.18600000000004</c:v>
                </c:pt>
                <c:pt idx="30">
                  <c:v>-801.22</c:v>
                </c:pt>
                <c:pt idx="31">
                  <c:v>-772.58100000000002</c:v>
                </c:pt>
                <c:pt idx="32">
                  <c:v>-767</c:v>
                </c:pt>
                <c:pt idx="33">
                  <c:v>-662.28300000000002</c:v>
                </c:pt>
                <c:pt idx="34">
                  <c:v>-656.15899999999999</c:v>
                </c:pt>
                <c:pt idx="35">
                  <c:v>-650.62</c:v>
                </c:pt>
                <c:pt idx="36">
                  <c:v>-322.24799999999999</c:v>
                </c:pt>
                <c:pt idx="37">
                  <c:v>-308.83499999999998</c:v>
                </c:pt>
                <c:pt idx="38">
                  <c:v>-381.32299999999998</c:v>
                </c:pt>
                <c:pt idx="39">
                  <c:v>-417.01600000000002</c:v>
                </c:pt>
                <c:pt idx="40">
                  <c:v>-61.048000000000002</c:v>
                </c:pt>
                <c:pt idx="41">
                  <c:v>-102.43899999999999</c:v>
                </c:pt>
                <c:pt idx="42">
                  <c:v>-83.186999999999998</c:v>
                </c:pt>
                <c:pt idx="43">
                  <c:v>-115.36799999999999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-49.198999999999998</c:v>
                </c:pt>
                <c:pt idx="57">
                  <c:v>-140.98099999999999</c:v>
                </c:pt>
                <c:pt idx="58">
                  <c:v>-199.696</c:v>
                </c:pt>
                <c:pt idx="59">
                  <c:v>-270.05799999999999</c:v>
                </c:pt>
                <c:pt idx="60">
                  <c:v>-523.63699999999994</c:v>
                </c:pt>
                <c:pt idx="61">
                  <c:v>-589.55600000000004</c:v>
                </c:pt>
                <c:pt idx="62">
                  <c:v>-570.29100000000005</c:v>
                </c:pt>
                <c:pt idx="63">
                  <c:v>-741.13199999999995</c:v>
                </c:pt>
                <c:pt idx="64">
                  <c:v>-970.44899999999996</c:v>
                </c:pt>
                <c:pt idx="65">
                  <c:v>-1010.908</c:v>
                </c:pt>
                <c:pt idx="66">
                  <c:v>-1074.5719999999999</c:v>
                </c:pt>
                <c:pt idx="67">
                  <c:v>-987.31500000000005</c:v>
                </c:pt>
                <c:pt idx="68">
                  <c:v>-981.10599999999999</c:v>
                </c:pt>
                <c:pt idx="69">
                  <c:v>-1079.2139999999999</c:v>
                </c:pt>
                <c:pt idx="70">
                  <c:v>-1100.2349999999999</c:v>
                </c:pt>
                <c:pt idx="71">
                  <c:v>-1028.45</c:v>
                </c:pt>
                <c:pt idx="72">
                  <c:v>-1081.056</c:v>
                </c:pt>
                <c:pt idx="73">
                  <c:v>-1035.296</c:v>
                </c:pt>
                <c:pt idx="74">
                  <c:v>-1053.162</c:v>
                </c:pt>
                <c:pt idx="75">
                  <c:v>-1060.9670000000001</c:v>
                </c:pt>
                <c:pt idx="76">
                  <c:v>-1081.8499999999999</c:v>
                </c:pt>
                <c:pt idx="77">
                  <c:v>-1125.02</c:v>
                </c:pt>
                <c:pt idx="78">
                  <c:v>-1106.547</c:v>
                </c:pt>
                <c:pt idx="79">
                  <c:v>-1098.829</c:v>
                </c:pt>
                <c:pt idx="80">
                  <c:v>-857.12800000000004</c:v>
                </c:pt>
                <c:pt idx="81">
                  <c:v>-935.303</c:v>
                </c:pt>
                <c:pt idx="82">
                  <c:v>-1120.211</c:v>
                </c:pt>
                <c:pt idx="83">
                  <c:v>-1438.7660000000001</c:v>
                </c:pt>
                <c:pt idx="84">
                  <c:v>-1205.145</c:v>
                </c:pt>
                <c:pt idx="85">
                  <c:v>-1243.452</c:v>
                </c:pt>
                <c:pt idx="86">
                  <c:v>-1236.788</c:v>
                </c:pt>
                <c:pt idx="87">
                  <c:v>-1381.979</c:v>
                </c:pt>
                <c:pt idx="88">
                  <c:v>-1818.33</c:v>
                </c:pt>
                <c:pt idx="89">
                  <c:v>-1915.8430000000001</c:v>
                </c:pt>
                <c:pt idx="90">
                  <c:v>-1821.4770000000001</c:v>
                </c:pt>
                <c:pt idx="91">
                  <c:v>-1948.13</c:v>
                </c:pt>
                <c:pt idx="92">
                  <c:v>-1865.09</c:v>
                </c:pt>
                <c:pt idx="93">
                  <c:v>-1998.404</c:v>
                </c:pt>
                <c:pt idx="94">
                  <c:v>-2127.61</c:v>
                </c:pt>
                <c:pt idx="95">
                  <c:v>-2221.712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C13-452A-9ADA-24375ECF0380}"/>
            </c:ext>
          </c:extLst>
        </c:ser>
        <c:ser>
          <c:idx val="9"/>
          <c:order val="9"/>
          <c:tx>
            <c:strRef>
              <c:f>'9.3'!$AU$52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'9.3'!$AU$54:$AU$149</c:f>
              <c:numCache>
                <c:formatCode>#,##0</c:formatCode>
                <c:ptCount val="96"/>
                <c:pt idx="0">
                  <c:v>-913.06200000000001</c:v>
                </c:pt>
                <c:pt idx="1">
                  <c:v>-1120.1859999999999</c:v>
                </c:pt>
                <c:pt idx="2">
                  <c:v>-1117.826</c:v>
                </c:pt>
                <c:pt idx="3">
                  <c:v>-1082.5129999999999</c:v>
                </c:pt>
                <c:pt idx="4">
                  <c:v>-820.654</c:v>
                </c:pt>
                <c:pt idx="5">
                  <c:v>-781.65899999999999</c:v>
                </c:pt>
                <c:pt idx="6">
                  <c:v>-781.67100000000005</c:v>
                </c:pt>
                <c:pt idx="7">
                  <c:v>-816.93200000000002</c:v>
                </c:pt>
                <c:pt idx="8">
                  <c:v>-1075.6500000000001</c:v>
                </c:pt>
                <c:pt idx="9">
                  <c:v>-1108.8389999999999</c:v>
                </c:pt>
                <c:pt idx="10">
                  <c:v>-1107.626</c:v>
                </c:pt>
                <c:pt idx="11">
                  <c:v>-1105.5519999999999</c:v>
                </c:pt>
                <c:pt idx="12">
                  <c:v>-1104.4380000000001</c:v>
                </c:pt>
                <c:pt idx="13">
                  <c:v>-1101.9269999999999</c:v>
                </c:pt>
                <c:pt idx="14">
                  <c:v>-1100.2249999999999</c:v>
                </c:pt>
                <c:pt idx="15">
                  <c:v>-1097.875</c:v>
                </c:pt>
                <c:pt idx="16">
                  <c:v>-1095.9010000000001</c:v>
                </c:pt>
                <c:pt idx="17">
                  <c:v>-1092.7619999999999</c:v>
                </c:pt>
                <c:pt idx="18">
                  <c:v>-1090.5139999999999</c:v>
                </c:pt>
                <c:pt idx="19">
                  <c:v>-1087.479</c:v>
                </c:pt>
                <c:pt idx="20">
                  <c:v>-1033.8240000000001</c:v>
                </c:pt>
                <c:pt idx="21">
                  <c:v>-928.428</c:v>
                </c:pt>
                <c:pt idx="22">
                  <c:v>-154.68899999999999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-70.272999999999996</c:v>
                </c:pt>
                <c:pt idx="41">
                  <c:v>-106.285</c:v>
                </c:pt>
                <c:pt idx="42">
                  <c:v>-106.40600000000001</c:v>
                </c:pt>
                <c:pt idx="43">
                  <c:v>-106.319</c:v>
                </c:pt>
                <c:pt idx="44">
                  <c:v>-209.64500000000001</c:v>
                </c:pt>
                <c:pt idx="45">
                  <c:v>-217.11799999999999</c:v>
                </c:pt>
                <c:pt idx="46">
                  <c:v>-216.95099999999999</c:v>
                </c:pt>
                <c:pt idx="47">
                  <c:v>-216.88399999999999</c:v>
                </c:pt>
                <c:pt idx="48">
                  <c:v>-216.904</c:v>
                </c:pt>
                <c:pt idx="49">
                  <c:v>-216.42699999999999</c:v>
                </c:pt>
                <c:pt idx="50">
                  <c:v>-215.99799999999999</c:v>
                </c:pt>
                <c:pt idx="51">
                  <c:v>-215.99799999999999</c:v>
                </c:pt>
                <c:pt idx="52">
                  <c:v>-215.83699999999999</c:v>
                </c:pt>
                <c:pt idx="53">
                  <c:v>-215.54900000000001</c:v>
                </c:pt>
                <c:pt idx="54">
                  <c:v>-215.41399999999999</c:v>
                </c:pt>
                <c:pt idx="55">
                  <c:v>-215.126</c:v>
                </c:pt>
                <c:pt idx="56">
                  <c:v>-34.985999999999997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C13-452A-9ADA-24375ECF03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4000"/>
          <c:min val="-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47461831630697"/>
          <c:w val="0.19493613969086698"/>
          <c:h val="0.7303628532124574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665593417404525"/>
          <c:w val="0.71371310811430433"/>
          <c:h val="0.70608890081388065"/>
        </c:manualLayout>
      </c:layout>
      <c:areaChart>
        <c:grouping val="stacked"/>
        <c:varyColors val="0"/>
        <c:ser>
          <c:idx val="0"/>
          <c:order val="0"/>
          <c:tx>
            <c:strRef>
              <c:f>'9.4'!$B$52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'9.4'!$B$54:$B$149</c:f>
              <c:numCache>
                <c:formatCode>#,##0</c:formatCode>
                <c:ptCount val="96"/>
                <c:pt idx="0">
                  <c:v>3717.0369999999998</c:v>
                </c:pt>
                <c:pt idx="1">
                  <c:v>3717.07</c:v>
                </c:pt>
                <c:pt idx="2">
                  <c:v>3714.9589999999998</c:v>
                </c:pt>
                <c:pt idx="3">
                  <c:v>3716.9279999999999</c:v>
                </c:pt>
                <c:pt idx="4">
                  <c:v>3717.136</c:v>
                </c:pt>
                <c:pt idx="5">
                  <c:v>3719.0189999999998</c:v>
                </c:pt>
                <c:pt idx="6">
                  <c:v>3720.6</c:v>
                </c:pt>
                <c:pt idx="7">
                  <c:v>3723.3670000000002</c:v>
                </c:pt>
                <c:pt idx="8">
                  <c:v>3722.172</c:v>
                </c:pt>
                <c:pt idx="9">
                  <c:v>3721.41</c:v>
                </c:pt>
                <c:pt idx="10">
                  <c:v>3721.355</c:v>
                </c:pt>
                <c:pt idx="11">
                  <c:v>3721.0630000000001</c:v>
                </c:pt>
                <c:pt idx="12">
                  <c:v>3721.6880000000001</c:v>
                </c:pt>
                <c:pt idx="13">
                  <c:v>3724.7020000000002</c:v>
                </c:pt>
                <c:pt idx="14">
                  <c:v>3725.116</c:v>
                </c:pt>
                <c:pt idx="15">
                  <c:v>3725.06</c:v>
                </c:pt>
                <c:pt idx="16">
                  <c:v>3725.4609999999998</c:v>
                </c:pt>
                <c:pt idx="17">
                  <c:v>3726.154</c:v>
                </c:pt>
                <c:pt idx="18">
                  <c:v>3727.8159999999998</c:v>
                </c:pt>
                <c:pt idx="19">
                  <c:v>3728.1709999999998</c:v>
                </c:pt>
                <c:pt idx="20">
                  <c:v>3728.2139999999999</c:v>
                </c:pt>
                <c:pt idx="21">
                  <c:v>3727.433</c:v>
                </c:pt>
                <c:pt idx="22">
                  <c:v>3726.5540000000001</c:v>
                </c:pt>
                <c:pt idx="23">
                  <c:v>3724.567</c:v>
                </c:pt>
                <c:pt idx="24">
                  <c:v>3726.1439999999998</c:v>
                </c:pt>
                <c:pt idx="25">
                  <c:v>3726.9690000000001</c:v>
                </c:pt>
                <c:pt idx="26">
                  <c:v>3728.1289999999999</c:v>
                </c:pt>
                <c:pt idx="27">
                  <c:v>3727.01</c:v>
                </c:pt>
                <c:pt idx="28">
                  <c:v>3726.297</c:v>
                </c:pt>
                <c:pt idx="29">
                  <c:v>3724.931</c:v>
                </c:pt>
                <c:pt idx="30">
                  <c:v>3724.9459999999999</c:v>
                </c:pt>
                <c:pt idx="31">
                  <c:v>3725.3229999999999</c:v>
                </c:pt>
                <c:pt idx="32">
                  <c:v>3725.5790000000002</c:v>
                </c:pt>
                <c:pt idx="33">
                  <c:v>3725.799</c:v>
                </c:pt>
                <c:pt idx="34">
                  <c:v>3726.5230000000001</c:v>
                </c:pt>
                <c:pt idx="35">
                  <c:v>3725.7979999999998</c:v>
                </c:pt>
                <c:pt idx="36">
                  <c:v>3727.1579999999999</c:v>
                </c:pt>
                <c:pt idx="37">
                  <c:v>3727.3090000000002</c:v>
                </c:pt>
                <c:pt idx="38">
                  <c:v>3728.2460000000001</c:v>
                </c:pt>
                <c:pt idx="39">
                  <c:v>3729.125</c:v>
                </c:pt>
                <c:pt idx="40">
                  <c:v>3728.9459999999999</c:v>
                </c:pt>
                <c:pt idx="41">
                  <c:v>3728.1489999999999</c:v>
                </c:pt>
                <c:pt idx="42">
                  <c:v>3722.134</c:v>
                </c:pt>
                <c:pt idx="43">
                  <c:v>3719.45</c:v>
                </c:pt>
                <c:pt idx="44">
                  <c:v>3714.7289999999998</c:v>
                </c:pt>
                <c:pt idx="45">
                  <c:v>3716.06</c:v>
                </c:pt>
                <c:pt idx="46">
                  <c:v>3715.2040000000002</c:v>
                </c:pt>
                <c:pt idx="47">
                  <c:v>3710.5889999999999</c:v>
                </c:pt>
                <c:pt idx="48">
                  <c:v>3719.221</c:v>
                </c:pt>
                <c:pt idx="49">
                  <c:v>3721.3870000000002</c:v>
                </c:pt>
                <c:pt idx="50">
                  <c:v>3723.7950000000001</c:v>
                </c:pt>
                <c:pt idx="51">
                  <c:v>3724.6509999999998</c:v>
                </c:pt>
                <c:pt idx="52">
                  <c:v>3724.3040000000001</c:v>
                </c:pt>
                <c:pt idx="53">
                  <c:v>3724.1109999999999</c:v>
                </c:pt>
                <c:pt idx="54">
                  <c:v>3723.73</c:v>
                </c:pt>
                <c:pt idx="55">
                  <c:v>3721.886</c:v>
                </c:pt>
                <c:pt idx="56">
                  <c:v>3720.761</c:v>
                </c:pt>
                <c:pt idx="57">
                  <c:v>3720.6930000000002</c:v>
                </c:pt>
                <c:pt idx="58">
                  <c:v>3720.6289999999999</c:v>
                </c:pt>
                <c:pt idx="59">
                  <c:v>3720.7020000000002</c:v>
                </c:pt>
                <c:pt idx="60">
                  <c:v>3719.7779999999998</c:v>
                </c:pt>
                <c:pt idx="61">
                  <c:v>3720.3670000000002</c:v>
                </c:pt>
                <c:pt idx="62">
                  <c:v>3718.779</c:v>
                </c:pt>
                <c:pt idx="63">
                  <c:v>3720.002</c:v>
                </c:pt>
                <c:pt idx="64">
                  <c:v>3720.489</c:v>
                </c:pt>
                <c:pt idx="65">
                  <c:v>3720.8519999999999</c:v>
                </c:pt>
                <c:pt idx="66">
                  <c:v>3721.4009999999998</c:v>
                </c:pt>
                <c:pt idx="67">
                  <c:v>3719.66</c:v>
                </c:pt>
                <c:pt idx="68">
                  <c:v>3719.9989999999998</c:v>
                </c:pt>
                <c:pt idx="69">
                  <c:v>3718.9580000000001</c:v>
                </c:pt>
                <c:pt idx="70">
                  <c:v>3718.6080000000002</c:v>
                </c:pt>
                <c:pt idx="71">
                  <c:v>3718.56</c:v>
                </c:pt>
                <c:pt idx="72">
                  <c:v>3719.2449999999999</c:v>
                </c:pt>
                <c:pt idx="73">
                  <c:v>3718.5529999999999</c:v>
                </c:pt>
                <c:pt idx="74">
                  <c:v>3719.1750000000002</c:v>
                </c:pt>
                <c:pt idx="75">
                  <c:v>3719.0160000000001</c:v>
                </c:pt>
                <c:pt idx="76">
                  <c:v>3720.7220000000002</c:v>
                </c:pt>
                <c:pt idx="77">
                  <c:v>3722.1129999999998</c:v>
                </c:pt>
                <c:pt idx="78">
                  <c:v>3723.4749999999999</c:v>
                </c:pt>
                <c:pt idx="79">
                  <c:v>3724.1759999999999</c:v>
                </c:pt>
                <c:pt idx="80">
                  <c:v>3725.1559999999999</c:v>
                </c:pt>
                <c:pt idx="81">
                  <c:v>3725.134</c:v>
                </c:pt>
                <c:pt idx="82">
                  <c:v>3723.1469999999999</c:v>
                </c:pt>
                <c:pt idx="83">
                  <c:v>3724.5839999999998</c:v>
                </c:pt>
                <c:pt idx="84">
                  <c:v>3725.5070000000001</c:v>
                </c:pt>
                <c:pt idx="85">
                  <c:v>3727.48</c:v>
                </c:pt>
                <c:pt idx="86">
                  <c:v>3727.2510000000002</c:v>
                </c:pt>
                <c:pt idx="87">
                  <c:v>3727.2730000000001</c:v>
                </c:pt>
                <c:pt idx="88">
                  <c:v>3725.136</c:v>
                </c:pt>
                <c:pt idx="89">
                  <c:v>3724.221</c:v>
                </c:pt>
                <c:pt idx="90">
                  <c:v>3724.018</c:v>
                </c:pt>
                <c:pt idx="91">
                  <c:v>3726.98</c:v>
                </c:pt>
                <c:pt idx="92">
                  <c:v>3728.328</c:v>
                </c:pt>
                <c:pt idx="93">
                  <c:v>3728.3589999999999</c:v>
                </c:pt>
                <c:pt idx="94">
                  <c:v>3728.0030000000002</c:v>
                </c:pt>
                <c:pt idx="95">
                  <c:v>3727.9409999999998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E-4B70-A8D0-055829CFFD6C}"/>
            </c:ext>
          </c:extLst>
        </c:ser>
        <c:ser>
          <c:idx val="1"/>
          <c:order val="1"/>
          <c:tx>
            <c:strRef>
              <c:f>'9.4'!$C$52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'9.4'!$C$54:$C$149</c:f>
              <c:numCache>
                <c:formatCode>#,##0</c:formatCode>
                <c:ptCount val="96"/>
                <c:pt idx="0">
                  <c:v>1324.624</c:v>
                </c:pt>
                <c:pt idx="1">
                  <c:v>1334.37</c:v>
                </c:pt>
                <c:pt idx="2">
                  <c:v>1334.3710000000001</c:v>
                </c:pt>
                <c:pt idx="3">
                  <c:v>1324.1659999999999</c:v>
                </c:pt>
                <c:pt idx="4">
                  <c:v>1306.8399999999999</c:v>
                </c:pt>
                <c:pt idx="5">
                  <c:v>1315.2429999999999</c:v>
                </c:pt>
                <c:pt idx="6">
                  <c:v>1309.9680000000001</c:v>
                </c:pt>
                <c:pt idx="7">
                  <c:v>1308.0899999999999</c:v>
                </c:pt>
                <c:pt idx="8">
                  <c:v>1313.575</c:v>
                </c:pt>
                <c:pt idx="9">
                  <c:v>1313.818</c:v>
                </c:pt>
                <c:pt idx="10">
                  <c:v>1320.855</c:v>
                </c:pt>
                <c:pt idx="11">
                  <c:v>1316.2729999999999</c:v>
                </c:pt>
                <c:pt idx="12">
                  <c:v>1318.0630000000001</c:v>
                </c:pt>
                <c:pt idx="13">
                  <c:v>1311.6410000000001</c:v>
                </c:pt>
                <c:pt idx="14">
                  <c:v>1310.96</c:v>
                </c:pt>
                <c:pt idx="15">
                  <c:v>1312.999</c:v>
                </c:pt>
                <c:pt idx="16">
                  <c:v>1310.329</c:v>
                </c:pt>
                <c:pt idx="17">
                  <c:v>1314.9970000000001</c:v>
                </c:pt>
                <c:pt idx="18">
                  <c:v>1311.145</c:v>
                </c:pt>
                <c:pt idx="19">
                  <c:v>1311.0920000000001</c:v>
                </c:pt>
                <c:pt idx="20">
                  <c:v>1302.819</c:v>
                </c:pt>
                <c:pt idx="21">
                  <c:v>1301.7260000000001</c:v>
                </c:pt>
                <c:pt idx="22">
                  <c:v>1303.5530000000001</c:v>
                </c:pt>
                <c:pt idx="23">
                  <c:v>1309.252</c:v>
                </c:pt>
                <c:pt idx="24">
                  <c:v>1324.1289999999999</c:v>
                </c:pt>
                <c:pt idx="25">
                  <c:v>1319.56</c:v>
                </c:pt>
                <c:pt idx="26">
                  <c:v>1345.7560000000001</c:v>
                </c:pt>
                <c:pt idx="27">
                  <c:v>1327.95</c:v>
                </c:pt>
                <c:pt idx="28">
                  <c:v>1311.5719999999999</c:v>
                </c:pt>
                <c:pt idx="29">
                  <c:v>1318.85</c:v>
                </c:pt>
                <c:pt idx="30">
                  <c:v>1331.2270000000001</c:v>
                </c:pt>
                <c:pt idx="31">
                  <c:v>1328.1310000000001</c:v>
                </c:pt>
                <c:pt idx="32">
                  <c:v>1367.2850000000001</c:v>
                </c:pt>
                <c:pt idx="33">
                  <c:v>1375.568</c:v>
                </c:pt>
                <c:pt idx="34">
                  <c:v>1382.152</c:v>
                </c:pt>
                <c:pt idx="35">
                  <c:v>1402.095</c:v>
                </c:pt>
                <c:pt idx="36">
                  <c:v>1367.143</c:v>
                </c:pt>
                <c:pt idx="37">
                  <c:v>1386.662</c:v>
                </c:pt>
                <c:pt idx="38">
                  <c:v>1363.4929999999999</c:v>
                </c:pt>
                <c:pt idx="39">
                  <c:v>1356.454</c:v>
                </c:pt>
                <c:pt idx="40">
                  <c:v>1401.366</c:v>
                </c:pt>
                <c:pt idx="41">
                  <c:v>1372.9570000000001</c:v>
                </c:pt>
                <c:pt idx="42">
                  <c:v>1368.018</c:v>
                </c:pt>
                <c:pt idx="43">
                  <c:v>1368.835</c:v>
                </c:pt>
                <c:pt idx="44">
                  <c:v>1370.7460000000001</c:v>
                </c:pt>
                <c:pt idx="45">
                  <c:v>1349.5940000000001</c:v>
                </c:pt>
                <c:pt idx="46">
                  <c:v>1350.0930000000001</c:v>
                </c:pt>
                <c:pt idx="47">
                  <c:v>1344.9459999999999</c:v>
                </c:pt>
                <c:pt idx="48">
                  <c:v>1249.27</c:v>
                </c:pt>
                <c:pt idx="49">
                  <c:v>1205.617</c:v>
                </c:pt>
                <c:pt idx="50">
                  <c:v>1219.739</c:v>
                </c:pt>
                <c:pt idx="51">
                  <c:v>1259.1310000000001</c:v>
                </c:pt>
                <c:pt idx="52">
                  <c:v>1276.713</c:v>
                </c:pt>
                <c:pt idx="53">
                  <c:v>1271.7660000000001</c:v>
                </c:pt>
                <c:pt idx="54">
                  <c:v>1237.3420000000001</c:v>
                </c:pt>
                <c:pt idx="55">
                  <c:v>1223.5450000000001</c:v>
                </c:pt>
                <c:pt idx="56">
                  <c:v>1255.1479999999999</c:v>
                </c:pt>
                <c:pt idx="57">
                  <c:v>1238.9349999999999</c:v>
                </c:pt>
                <c:pt idx="58">
                  <c:v>1224.972</c:v>
                </c:pt>
                <c:pt idx="59">
                  <c:v>1186.646</c:v>
                </c:pt>
                <c:pt idx="60">
                  <c:v>1149.2539999999999</c:v>
                </c:pt>
                <c:pt idx="61">
                  <c:v>1142.499</c:v>
                </c:pt>
                <c:pt idx="62">
                  <c:v>1155.4590000000001</c:v>
                </c:pt>
                <c:pt idx="63">
                  <c:v>1155.7809999999999</c:v>
                </c:pt>
                <c:pt idx="64">
                  <c:v>1168.7460000000001</c:v>
                </c:pt>
                <c:pt idx="65">
                  <c:v>1177.164</c:v>
                </c:pt>
                <c:pt idx="66">
                  <c:v>1161.914</c:v>
                </c:pt>
                <c:pt idx="67">
                  <c:v>1172.6279999999999</c:v>
                </c:pt>
                <c:pt idx="68">
                  <c:v>1199.1369999999999</c:v>
                </c:pt>
                <c:pt idx="69">
                  <c:v>1229.6400000000001</c:v>
                </c:pt>
                <c:pt idx="70">
                  <c:v>1246.1500000000001</c:v>
                </c:pt>
                <c:pt idx="71">
                  <c:v>1272.1969999999999</c:v>
                </c:pt>
                <c:pt idx="72">
                  <c:v>1279.3240000000001</c:v>
                </c:pt>
                <c:pt idx="73">
                  <c:v>1308.9949999999999</c:v>
                </c:pt>
                <c:pt idx="74">
                  <c:v>1389.069</c:v>
                </c:pt>
                <c:pt idx="75">
                  <c:v>1446.5329999999999</c:v>
                </c:pt>
                <c:pt idx="76">
                  <c:v>1453.9169999999999</c:v>
                </c:pt>
                <c:pt idx="77">
                  <c:v>1464.491</c:v>
                </c:pt>
                <c:pt idx="78">
                  <c:v>1475.97</c:v>
                </c:pt>
                <c:pt idx="79">
                  <c:v>1477.45</c:v>
                </c:pt>
                <c:pt idx="80">
                  <c:v>1483.4870000000001</c:v>
                </c:pt>
                <c:pt idx="81">
                  <c:v>1487.8920000000001</c:v>
                </c:pt>
                <c:pt idx="82">
                  <c:v>1484.597</c:v>
                </c:pt>
                <c:pt idx="83">
                  <c:v>1474.761</c:v>
                </c:pt>
                <c:pt idx="84">
                  <c:v>1459.71</c:v>
                </c:pt>
                <c:pt idx="85">
                  <c:v>1442.4880000000001</c:v>
                </c:pt>
                <c:pt idx="86">
                  <c:v>1424.6489999999999</c:v>
                </c:pt>
                <c:pt idx="87">
                  <c:v>1442.704</c:v>
                </c:pt>
                <c:pt idx="88">
                  <c:v>1438.5</c:v>
                </c:pt>
                <c:pt idx="89">
                  <c:v>1424.864</c:v>
                </c:pt>
                <c:pt idx="90">
                  <c:v>1407.67</c:v>
                </c:pt>
                <c:pt idx="91">
                  <c:v>1413.8340000000001</c:v>
                </c:pt>
                <c:pt idx="92">
                  <c:v>1467.7840000000001</c:v>
                </c:pt>
                <c:pt idx="93">
                  <c:v>1428.0219999999999</c:v>
                </c:pt>
                <c:pt idx="94">
                  <c:v>1366.8009999999999</c:v>
                </c:pt>
                <c:pt idx="95">
                  <c:v>1345.3910000000001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E-4B70-A8D0-055829CFFD6C}"/>
            </c:ext>
          </c:extLst>
        </c:ser>
        <c:ser>
          <c:idx val="2"/>
          <c:order val="2"/>
          <c:tx>
            <c:strRef>
              <c:f>'9.4'!$D$52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'9.4'!$D$54:$D$149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AE-4B70-A8D0-055829CFFD6C}"/>
            </c:ext>
          </c:extLst>
        </c:ser>
        <c:ser>
          <c:idx val="3"/>
          <c:order val="3"/>
          <c:tx>
            <c:strRef>
              <c:f>'9.4'!$E$52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'9.4'!$E$54:$E$149</c:f>
              <c:numCache>
                <c:formatCode>#,##0</c:formatCode>
                <c:ptCount val="96"/>
                <c:pt idx="0">
                  <c:v>324.27300000000002</c:v>
                </c:pt>
                <c:pt idx="1">
                  <c:v>321.786</c:v>
                </c:pt>
                <c:pt idx="2">
                  <c:v>308.91800000000001</c:v>
                </c:pt>
                <c:pt idx="3">
                  <c:v>308.68900000000002</c:v>
                </c:pt>
                <c:pt idx="4">
                  <c:v>309.13200000000001</c:v>
                </c:pt>
                <c:pt idx="5">
                  <c:v>310.77800000000002</c:v>
                </c:pt>
                <c:pt idx="6">
                  <c:v>310.16000000000003</c:v>
                </c:pt>
                <c:pt idx="7">
                  <c:v>310.18700000000001</c:v>
                </c:pt>
                <c:pt idx="8">
                  <c:v>309.95499999999998</c:v>
                </c:pt>
                <c:pt idx="9">
                  <c:v>309.15699999999998</c:v>
                </c:pt>
                <c:pt idx="10">
                  <c:v>309.28899999999999</c:v>
                </c:pt>
                <c:pt idx="11">
                  <c:v>309.226</c:v>
                </c:pt>
                <c:pt idx="12">
                  <c:v>307.93099999999998</c:v>
                </c:pt>
                <c:pt idx="13">
                  <c:v>307.803</c:v>
                </c:pt>
                <c:pt idx="14">
                  <c:v>307.86500000000001</c:v>
                </c:pt>
                <c:pt idx="15">
                  <c:v>308.97800000000001</c:v>
                </c:pt>
                <c:pt idx="16">
                  <c:v>311.05399999999997</c:v>
                </c:pt>
                <c:pt idx="17">
                  <c:v>311.93599999999998</c:v>
                </c:pt>
                <c:pt idx="18">
                  <c:v>312.685</c:v>
                </c:pt>
                <c:pt idx="19">
                  <c:v>313.90899999999999</c:v>
                </c:pt>
                <c:pt idx="20">
                  <c:v>321.29000000000002</c:v>
                </c:pt>
                <c:pt idx="21">
                  <c:v>323.25200000000001</c:v>
                </c:pt>
                <c:pt idx="22">
                  <c:v>323.964</c:v>
                </c:pt>
                <c:pt idx="23">
                  <c:v>327.54700000000003</c:v>
                </c:pt>
                <c:pt idx="24">
                  <c:v>348.37400000000002</c:v>
                </c:pt>
                <c:pt idx="25">
                  <c:v>350.89499999999998</c:v>
                </c:pt>
                <c:pt idx="26">
                  <c:v>350.41300000000001</c:v>
                </c:pt>
                <c:pt idx="27">
                  <c:v>350.85399999999998</c:v>
                </c:pt>
                <c:pt idx="28">
                  <c:v>354.88600000000002</c:v>
                </c:pt>
                <c:pt idx="29">
                  <c:v>359.52100000000002</c:v>
                </c:pt>
                <c:pt idx="30">
                  <c:v>359.459</c:v>
                </c:pt>
                <c:pt idx="31">
                  <c:v>360.16699999999997</c:v>
                </c:pt>
                <c:pt idx="32">
                  <c:v>375.93</c:v>
                </c:pt>
                <c:pt idx="33">
                  <c:v>383.02</c:v>
                </c:pt>
                <c:pt idx="34">
                  <c:v>383.245</c:v>
                </c:pt>
                <c:pt idx="35">
                  <c:v>383.173</c:v>
                </c:pt>
                <c:pt idx="36">
                  <c:v>392.73500000000001</c:v>
                </c:pt>
                <c:pt idx="37">
                  <c:v>402.71699999999998</c:v>
                </c:pt>
                <c:pt idx="38">
                  <c:v>402.90300000000002</c:v>
                </c:pt>
                <c:pt idx="39">
                  <c:v>383.221</c:v>
                </c:pt>
                <c:pt idx="40">
                  <c:v>378.94200000000001</c:v>
                </c:pt>
                <c:pt idx="41">
                  <c:v>390.447</c:v>
                </c:pt>
                <c:pt idx="42">
                  <c:v>396.976</c:v>
                </c:pt>
                <c:pt idx="43">
                  <c:v>379.40600000000001</c:v>
                </c:pt>
                <c:pt idx="44">
                  <c:v>375.08300000000003</c:v>
                </c:pt>
                <c:pt idx="45">
                  <c:v>363.69099999999997</c:v>
                </c:pt>
                <c:pt idx="46">
                  <c:v>361.78699999999998</c:v>
                </c:pt>
                <c:pt idx="47">
                  <c:v>358.98700000000002</c:v>
                </c:pt>
                <c:pt idx="48">
                  <c:v>343.78699999999998</c:v>
                </c:pt>
                <c:pt idx="49">
                  <c:v>343.64400000000001</c:v>
                </c:pt>
                <c:pt idx="50">
                  <c:v>343.048</c:v>
                </c:pt>
                <c:pt idx="51">
                  <c:v>342.541</c:v>
                </c:pt>
                <c:pt idx="52">
                  <c:v>334.01100000000002</c:v>
                </c:pt>
                <c:pt idx="53">
                  <c:v>334.15</c:v>
                </c:pt>
                <c:pt idx="54">
                  <c:v>333.41300000000001</c:v>
                </c:pt>
                <c:pt idx="55">
                  <c:v>334.476</c:v>
                </c:pt>
                <c:pt idx="56">
                  <c:v>336.37700000000001</c:v>
                </c:pt>
                <c:pt idx="57">
                  <c:v>335.78399999999999</c:v>
                </c:pt>
                <c:pt idx="58">
                  <c:v>333.791</c:v>
                </c:pt>
                <c:pt idx="59">
                  <c:v>335.351</c:v>
                </c:pt>
                <c:pt idx="60">
                  <c:v>336.46600000000001</c:v>
                </c:pt>
                <c:pt idx="61">
                  <c:v>338.39299999999997</c:v>
                </c:pt>
                <c:pt idx="62">
                  <c:v>337.61</c:v>
                </c:pt>
                <c:pt idx="63">
                  <c:v>338.04500000000002</c:v>
                </c:pt>
                <c:pt idx="64">
                  <c:v>351.16699999999997</c:v>
                </c:pt>
                <c:pt idx="65">
                  <c:v>354.66699999999997</c:v>
                </c:pt>
                <c:pt idx="66">
                  <c:v>354.89100000000002</c:v>
                </c:pt>
                <c:pt idx="67">
                  <c:v>355.68</c:v>
                </c:pt>
                <c:pt idx="68">
                  <c:v>353.24099999999999</c:v>
                </c:pt>
                <c:pt idx="69">
                  <c:v>353.80799999999999</c:v>
                </c:pt>
                <c:pt idx="70">
                  <c:v>349.00700000000001</c:v>
                </c:pt>
                <c:pt idx="71">
                  <c:v>356.71699999999998</c:v>
                </c:pt>
                <c:pt idx="72">
                  <c:v>380.26799999999997</c:v>
                </c:pt>
                <c:pt idx="73">
                  <c:v>393.09</c:v>
                </c:pt>
                <c:pt idx="74">
                  <c:v>396.79899999999998</c:v>
                </c:pt>
                <c:pt idx="75">
                  <c:v>397.95299999999997</c:v>
                </c:pt>
                <c:pt idx="76">
                  <c:v>412.40699999999998</c:v>
                </c:pt>
                <c:pt idx="77">
                  <c:v>415.67200000000003</c:v>
                </c:pt>
                <c:pt idx="78">
                  <c:v>430.06700000000001</c:v>
                </c:pt>
                <c:pt idx="79">
                  <c:v>420.697</c:v>
                </c:pt>
                <c:pt idx="80">
                  <c:v>404.27199999999999</c:v>
                </c:pt>
                <c:pt idx="81">
                  <c:v>402.40699999999998</c:v>
                </c:pt>
                <c:pt idx="82">
                  <c:v>400.83800000000002</c:v>
                </c:pt>
                <c:pt idx="83">
                  <c:v>392.49200000000002</c:v>
                </c:pt>
                <c:pt idx="84">
                  <c:v>384.66300000000001</c:v>
                </c:pt>
                <c:pt idx="85">
                  <c:v>385.28699999999998</c:v>
                </c:pt>
                <c:pt idx="86">
                  <c:v>384.85</c:v>
                </c:pt>
                <c:pt idx="87">
                  <c:v>391.38799999999998</c:v>
                </c:pt>
                <c:pt idx="88">
                  <c:v>352.67700000000002</c:v>
                </c:pt>
                <c:pt idx="89">
                  <c:v>352.24599999999998</c:v>
                </c:pt>
                <c:pt idx="90">
                  <c:v>352.6</c:v>
                </c:pt>
                <c:pt idx="91">
                  <c:v>359.07600000000002</c:v>
                </c:pt>
                <c:pt idx="92">
                  <c:v>365.30599999999998</c:v>
                </c:pt>
                <c:pt idx="93">
                  <c:v>360.19799999999998</c:v>
                </c:pt>
                <c:pt idx="94">
                  <c:v>338.40699999999998</c:v>
                </c:pt>
                <c:pt idx="95">
                  <c:v>338.44200000000001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AE-4B70-A8D0-055829CFFD6C}"/>
            </c:ext>
          </c:extLst>
        </c:ser>
        <c:ser>
          <c:idx val="6"/>
          <c:order val="4"/>
          <c:tx>
            <c:strRef>
              <c:f>'9.4'!$I$52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'9.4'!$I$54:$I$149</c:f>
              <c:numCache>
                <c:formatCode>#,##0</c:formatCode>
                <c:ptCount val="96"/>
                <c:pt idx="0">
                  <c:v>240.428</c:v>
                </c:pt>
                <c:pt idx="1">
                  <c:v>220.435</c:v>
                </c:pt>
                <c:pt idx="2">
                  <c:v>205.93899999999999</c:v>
                </c:pt>
                <c:pt idx="3">
                  <c:v>210.78200000000001</c:v>
                </c:pt>
                <c:pt idx="4">
                  <c:v>214.999</c:v>
                </c:pt>
                <c:pt idx="5">
                  <c:v>211.572</c:v>
                </c:pt>
                <c:pt idx="6">
                  <c:v>200.678</c:v>
                </c:pt>
                <c:pt idx="7">
                  <c:v>201.85</c:v>
                </c:pt>
                <c:pt idx="8">
                  <c:v>195.23500000000001</c:v>
                </c:pt>
                <c:pt idx="9">
                  <c:v>198.53299999999999</c:v>
                </c:pt>
                <c:pt idx="10">
                  <c:v>204.98599999999999</c:v>
                </c:pt>
                <c:pt idx="11">
                  <c:v>209.50299999999999</c:v>
                </c:pt>
                <c:pt idx="12">
                  <c:v>208.61799999999999</c:v>
                </c:pt>
                <c:pt idx="13">
                  <c:v>212.976</c:v>
                </c:pt>
                <c:pt idx="14">
                  <c:v>206.62700000000001</c:v>
                </c:pt>
                <c:pt idx="15">
                  <c:v>216.19300000000001</c:v>
                </c:pt>
                <c:pt idx="16">
                  <c:v>221.19499999999999</c:v>
                </c:pt>
                <c:pt idx="17">
                  <c:v>219.554</c:v>
                </c:pt>
                <c:pt idx="18">
                  <c:v>204.35599999999999</c:v>
                </c:pt>
                <c:pt idx="19">
                  <c:v>206.798</c:v>
                </c:pt>
                <c:pt idx="20">
                  <c:v>204.82</c:v>
                </c:pt>
                <c:pt idx="21">
                  <c:v>197.322</c:v>
                </c:pt>
                <c:pt idx="22">
                  <c:v>191.52600000000001</c:v>
                </c:pt>
                <c:pt idx="23">
                  <c:v>183.21199999999999</c:v>
                </c:pt>
                <c:pt idx="24">
                  <c:v>187.33699999999999</c:v>
                </c:pt>
                <c:pt idx="25">
                  <c:v>178.35400000000001</c:v>
                </c:pt>
                <c:pt idx="26">
                  <c:v>191.75200000000001</c:v>
                </c:pt>
                <c:pt idx="27">
                  <c:v>209.25899999999999</c:v>
                </c:pt>
                <c:pt idx="28">
                  <c:v>220.24700000000001</c:v>
                </c:pt>
                <c:pt idx="29">
                  <c:v>209.41</c:v>
                </c:pt>
                <c:pt idx="30">
                  <c:v>209.602</c:v>
                </c:pt>
                <c:pt idx="31">
                  <c:v>209.506</c:v>
                </c:pt>
                <c:pt idx="32">
                  <c:v>194.81100000000001</c:v>
                </c:pt>
                <c:pt idx="33">
                  <c:v>202.66900000000001</c:v>
                </c:pt>
                <c:pt idx="34">
                  <c:v>190.483</c:v>
                </c:pt>
                <c:pt idx="35">
                  <c:v>176.93299999999999</c:v>
                </c:pt>
                <c:pt idx="36">
                  <c:v>182.738</c:v>
                </c:pt>
                <c:pt idx="37">
                  <c:v>171.85499999999999</c:v>
                </c:pt>
                <c:pt idx="38">
                  <c:v>163.20099999999999</c:v>
                </c:pt>
                <c:pt idx="39">
                  <c:v>153.70599999999999</c:v>
                </c:pt>
                <c:pt idx="40">
                  <c:v>155.38800000000001</c:v>
                </c:pt>
                <c:pt idx="41">
                  <c:v>144.488</c:v>
                </c:pt>
                <c:pt idx="42">
                  <c:v>158.548</c:v>
                </c:pt>
                <c:pt idx="43">
                  <c:v>165.15199999999999</c:v>
                </c:pt>
                <c:pt idx="44">
                  <c:v>163.054</c:v>
                </c:pt>
                <c:pt idx="45">
                  <c:v>158.91300000000001</c:v>
                </c:pt>
                <c:pt idx="46">
                  <c:v>160.476</c:v>
                </c:pt>
                <c:pt idx="47">
                  <c:v>161.58699999999999</c:v>
                </c:pt>
                <c:pt idx="48">
                  <c:v>164.58699999999999</c:v>
                </c:pt>
                <c:pt idx="49">
                  <c:v>165.10599999999999</c:v>
                </c:pt>
                <c:pt idx="50">
                  <c:v>152.61799999999999</c:v>
                </c:pt>
                <c:pt idx="51">
                  <c:v>141.89699999999999</c:v>
                </c:pt>
                <c:pt idx="52">
                  <c:v>136.82900000000001</c:v>
                </c:pt>
                <c:pt idx="53">
                  <c:v>136.29400000000001</c:v>
                </c:pt>
                <c:pt idx="54">
                  <c:v>138.49</c:v>
                </c:pt>
                <c:pt idx="55">
                  <c:v>124.60899999999999</c:v>
                </c:pt>
                <c:pt idx="56">
                  <c:v>114.764</c:v>
                </c:pt>
                <c:pt idx="57">
                  <c:v>115.947</c:v>
                </c:pt>
                <c:pt idx="58">
                  <c:v>121.46299999999999</c:v>
                </c:pt>
                <c:pt idx="59">
                  <c:v>127.886</c:v>
                </c:pt>
                <c:pt idx="60">
                  <c:v>98.537999999999997</c:v>
                </c:pt>
                <c:pt idx="61">
                  <c:v>101.238</c:v>
                </c:pt>
                <c:pt idx="62">
                  <c:v>99.784999999999997</c:v>
                </c:pt>
                <c:pt idx="63">
                  <c:v>99.286000000000001</c:v>
                </c:pt>
                <c:pt idx="64">
                  <c:v>99.792000000000002</c:v>
                </c:pt>
                <c:pt idx="65">
                  <c:v>94.626000000000005</c:v>
                </c:pt>
                <c:pt idx="66">
                  <c:v>94.908000000000001</c:v>
                </c:pt>
                <c:pt idx="67">
                  <c:v>91.236000000000004</c:v>
                </c:pt>
                <c:pt idx="68">
                  <c:v>98.884</c:v>
                </c:pt>
                <c:pt idx="69">
                  <c:v>111.20699999999999</c:v>
                </c:pt>
                <c:pt idx="70">
                  <c:v>112.858</c:v>
                </c:pt>
                <c:pt idx="71">
                  <c:v>109.602</c:v>
                </c:pt>
                <c:pt idx="72">
                  <c:v>106.19799999999999</c:v>
                </c:pt>
                <c:pt idx="73">
                  <c:v>98.546999999999997</c:v>
                </c:pt>
                <c:pt idx="74">
                  <c:v>92.055999999999997</c:v>
                </c:pt>
                <c:pt idx="75">
                  <c:v>96.8</c:v>
                </c:pt>
                <c:pt idx="76">
                  <c:v>104.84</c:v>
                </c:pt>
                <c:pt idx="77">
                  <c:v>103.886</c:v>
                </c:pt>
                <c:pt idx="78">
                  <c:v>115.407</c:v>
                </c:pt>
                <c:pt idx="79">
                  <c:v>121.97199999999999</c:v>
                </c:pt>
                <c:pt idx="80">
                  <c:v>134.011</c:v>
                </c:pt>
                <c:pt idx="81">
                  <c:v>150.30000000000001</c:v>
                </c:pt>
                <c:pt idx="82">
                  <c:v>156.203</c:v>
                </c:pt>
                <c:pt idx="83">
                  <c:v>161.57300000000001</c:v>
                </c:pt>
                <c:pt idx="84">
                  <c:v>168.41200000000001</c:v>
                </c:pt>
                <c:pt idx="85">
                  <c:v>166.566</c:v>
                </c:pt>
                <c:pt idx="86">
                  <c:v>174.87</c:v>
                </c:pt>
                <c:pt idx="87">
                  <c:v>170.68100000000001</c:v>
                </c:pt>
                <c:pt idx="88">
                  <c:v>167.78899999999999</c:v>
                </c:pt>
                <c:pt idx="89">
                  <c:v>167.07599999999999</c:v>
                </c:pt>
                <c:pt idx="90">
                  <c:v>165.55</c:v>
                </c:pt>
                <c:pt idx="91">
                  <c:v>166.79499999999999</c:v>
                </c:pt>
                <c:pt idx="92">
                  <c:v>174.03200000000001</c:v>
                </c:pt>
                <c:pt idx="93">
                  <c:v>172.87899999999999</c:v>
                </c:pt>
                <c:pt idx="94">
                  <c:v>172.923</c:v>
                </c:pt>
                <c:pt idx="95">
                  <c:v>164.108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AE-4B70-A8D0-055829CFFD6C}"/>
            </c:ext>
          </c:extLst>
        </c:ser>
        <c:ser>
          <c:idx val="7"/>
          <c:order val="5"/>
          <c:tx>
            <c:strRef>
              <c:f>'9.4'!$H$52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'9.4'!$H$54:$H$149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20.367999999999999</c:v>
                </c:pt>
                <c:pt idx="26">
                  <c:v>30.695</c:v>
                </c:pt>
                <c:pt idx="27">
                  <c:v>30.934999999999999</c:v>
                </c:pt>
                <c:pt idx="28">
                  <c:v>34.220999999999997</c:v>
                </c:pt>
                <c:pt idx="29">
                  <c:v>49.892000000000003</c:v>
                </c:pt>
                <c:pt idx="30">
                  <c:v>82.096999999999994</c:v>
                </c:pt>
                <c:pt idx="31">
                  <c:v>126.92</c:v>
                </c:pt>
                <c:pt idx="32">
                  <c:v>196.322</c:v>
                </c:pt>
                <c:pt idx="33">
                  <c:v>270.495</c:v>
                </c:pt>
                <c:pt idx="34">
                  <c:v>330.404</c:v>
                </c:pt>
                <c:pt idx="35">
                  <c:v>374.28699999999998</c:v>
                </c:pt>
                <c:pt idx="36">
                  <c:v>475.63600000000002</c:v>
                </c:pt>
                <c:pt idx="37">
                  <c:v>522.93899999999996</c:v>
                </c:pt>
                <c:pt idx="38">
                  <c:v>605.47799999999995</c:v>
                </c:pt>
                <c:pt idx="39">
                  <c:v>645.48199999999997</c:v>
                </c:pt>
                <c:pt idx="40">
                  <c:v>692.17399999999998</c:v>
                </c:pt>
                <c:pt idx="41">
                  <c:v>715.96299999999997</c:v>
                </c:pt>
                <c:pt idx="42">
                  <c:v>772.85599999999999</c:v>
                </c:pt>
                <c:pt idx="43">
                  <c:v>819.96400000000006</c:v>
                </c:pt>
                <c:pt idx="44">
                  <c:v>853.697</c:v>
                </c:pt>
                <c:pt idx="45">
                  <c:v>918.45600000000002</c:v>
                </c:pt>
                <c:pt idx="46">
                  <c:v>964.44200000000001</c:v>
                </c:pt>
                <c:pt idx="47">
                  <c:v>990.60599999999999</c:v>
                </c:pt>
                <c:pt idx="48">
                  <c:v>1032.4929999999999</c:v>
                </c:pt>
                <c:pt idx="49">
                  <c:v>1099.9949999999999</c:v>
                </c:pt>
                <c:pt idx="50">
                  <c:v>1186.31</c:v>
                </c:pt>
                <c:pt idx="51">
                  <c:v>1303.4760000000001</c:v>
                </c:pt>
                <c:pt idx="52">
                  <c:v>1374.596</c:v>
                </c:pt>
                <c:pt idx="53">
                  <c:v>1304.606</c:v>
                </c:pt>
                <c:pt idx="54">
                  <c:v>1393.5429999999999</c:v>
                </c:pt>
                <c:pt idx="55">
                  <c:v>1456.595</c:v>
                </c:pt>
                <c:pt idx="56">
                  <c:v>1478.9480000000001</c:v>
                </c:pt>
                <c:pt idx="57">
                  <c:v>1407.6179999999999</c:v>
                </c:pt>
                <c:pt idx="58">
                  <c:v>1394.9010000000001</c:v>
                </c:pt>
                <c:pt idx="59">
                  <c:v>1345.8520000000001</c:v>
                </c:pt>
                <c:pt idx="60">
                  <c:v>1171.6379999999999</c:v>
                </c:pt>
                <c:pt idx="61">
                  <c:v>1037.444</c:v>
                </c:pt>
                <c:pt idx="62">
                  <c:v>913.69600000000003</c:v>
                </c:pt>
                <c:pt idx="63">
                  <c:v>826.43899999999996</c:v>
                </c:pt>
                <c:pt idx="64">
                  <c:v>730.84500000000003</c:v>
                </c:pt>
                <c:pt idx="65">
                  <c:v>629.54100000000005</c:v>
                </c:pt>
                <c:pt idx="66">
                  <c:v>543.55399999999997</c:v>
                </c:pt>
                <c:pt idx="67">
                  <c:v>460.14699999999999</c:v>
                </c:pt>
                <c:pt idx="68">
                  <c:v>376.30099999999999</c:v>
                </c:pt>
                <c:pt idx="69">
                  <c:v>301.58499999999998</c:v>
                </c:pt>
                <c:pt idx="70">
                  <c:v>212.22</c:v>
                </c:pt>
                <c:pt idx="71">
                  <c:v>127.479</c:v>
                </c:pt>
                <c:pt idx="72">
                  <c:v>72.515000000000001</c:v>
                </c:pt>
                <c:pt idx="73">
                  <c:v>42.744999999999997</c:v>
                </c:pt>
                <c:pt idx="74">
                  <c:v>33.488999999999997</c:v>
                </c:pt>
                <c:pt idx="75">
                  <c:v>33.161999999999999</c:v>
                </c:pt>
                <c:pt idx="76">
                  <c:v>42.280999999999999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AE-4B70-A8D0-055829CFFD6C}"/>
            </c:ext>
          </c:extLst>
        </c:ser>
        <c:ser>
          <c:idx val="4"/>
          <c:order val="6"/>
          <c:tx>
            <c:strRef>
              <c:f>'9.4'!$F$52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'9.4'!$F$54:$F$149</c:f>
              <c:numCache>
                <c:formatCode>#,##0</c:formatCode>
                <c:ptCount val="96"/>
                <c:pt idx="0">
                  <c:v>91.177000000000007</c:v>
                </c:pt>
                <c:pt idx="1">
                  <c:v>90.971000000000004</c:v>
                </c:pt>
                <c:pt idx="2">
                  <c:v>90.966999999999999</c:v>
                </c:pt>
                <c:pt idx="3">
                  <c:v>90.942999999999998</c:v>
                </c:pt>
                <c:pt idx="4">
                  <c:v>91.781000000000006</c:v>
                </c:pt>
                <c:pt idx="5">
                  <c:v>91.781000000000006</c:v>
                </c:pt>
                <c:pt idx="6">
                  <c:v>91.777000000000001</c:v>
                </c:pt>
                <c:pt idx="7">
                  <c:v>91.765000000000001</c:v>
                </c:pt>
                <c:pt idx="8">
                  <c:v>92.319000000000003</c:v>
                </c:pt>
                <c:pt idx="9">
                  <c:v>92.305999999999997</c:v>
                </c:pt>
                <c:pt idx="10">
                  <c:v>92.302999999999997</c:v>
                </c:pt>
                <c:pt idx="11">
                  <c:v>92.281000000000006</c:v>
                </c:pt>
                <c:pt idx="12">
                  <c:v>91.418999999999997</c:v>
                </c:pt>
                <c:pt idx="13">
                  <c:v>91.409000000000006</c:v>
                </c:pt>
                <c:pt idx="14">
                  <c:v>91.400999999999996</c:v>
                </c:pt>
                <c:pt idx="15">
                  <c:v>91.387</c:v>
                </c:pt>
                <c:pt idx="16">
                  <c:v>90.241</c:v>
                </c:pt>
                <c:pt idx="17">
                  <c:v>90.224000000000004</c:v>
                </c:pt>
                <c:pt idx="18">
                  <c:v>90.216999999999999</c:v>
                </c:pt>
                <c:pt idx="19">
                  <c:v>90.22</c:v>
                </c:pt>
                <c:pt idx="20">
                  <c:v>88.233000000000004</c:v>
                </c:pt>
                <c:pt idx="21">
                  <c:v>88.218999999999994</c:v>
                </c:pt>
                <c:pt idx="22">
                  <c:v>88.21</c:v>
                </c:pt>
                <c:pt idx="23">
                  <c:v>88.203000000000003</c:v>
                </c:pt>
                <c:pt idx="24">
                  <c:v>89.820999999999998</c:v>
                </c:pt>
                <c:pt idx="25">
                  <c:v>90.774000000000001</c:v>
                </c:pt>
                <c:pt idx="26">
                  <c:v>90.706000000000003</c:v>
                </c:pt>
                <c:pt idx="27">
                  <c:v>90.706999999999994</c:v>
                </c:pt>
                <c:pt idx="28">
                  <c:v>108.717</c:v>
                </c:pt>
                <c:pt idx="29">
                  <c:v>108.876</c:v>
                </c:pt>
                <c:pt idx="30">
                  <c:v>108.764</c:v>
                </c:pt>
                <c:pt idx="31">
                  <c:v>108.72799999999999</c:v>
                </c:pt>
                <c:pt idx="32">
                  <c:v>108.36499999999999</c:v>
                </c:pt>
                <c:pt idx="33">
                  <c:v>108.30800000000001</c:v>
                </c:pt>
                <c:pt idx="34">
                  <c:v>108.203</c:v>
                </c:pt>
                <c:pt idx="35">
                  <c:v>108.125</c:v>
                </c:pt>
                <c:pt idx="36">
                  <c:v>100.381</c:v>
                </c:pt>
                <c:pt idx="37">
                  <c:v>100.336</c:v>
                </c:pt>
                <c:pt idx="38">
                  <c:v>100.259</c:v>
                </c:pt>
                <c:pt idx="39">
                  <c:v>100.15900000000001</c:v>
                </c:pt>
                <c:pt idx="40">
                  <c:v>85.822999999999993</c:v>
                </c:pt>
                <c:pt idx="41">
                  <c:v>84.980999999999995</c:v>
                </c:pt>
                <c:pt idx="42">
                  <c:v>84.980999999999995</c:v>
                </c:pt>
                <c:pt idx="43">
                  <c:v>84.951999999999998</c:v>
                </c:pt>
                <c:pt idx="44">
                  <c:v>82.664000000000001</c:v>
                </c:pt>
                <c:pt idx="45">
                  <c:v>82.686000000000007</c:v>
                </c:pt>
                <c:pt idx="46">
                  <c:v>82.695999999999998</c:v>
                </c:pt>
                <c:pt idx="47">
                  <c:v>82.683999999999997</c:v>
                </c:pt>
                <c:pt idx="48">
                  <c:v>82.923000000000002</c:v>
                </c:pt>
                <c:pt idx="49">
                  <c:v>82.92</c:v>
                </c:pt>
                <c:pt idx="50">
                  <c:v>82.921999999999997</c:v>
                </c:pt>
                <c:pt idx="51">
                  <c:v>82.918000000000006</c:v>
                </c:pt>
                <c:pt idx="52">
                  <c:v>84.89</c:v>
                </c:pt>
                <c:pt idx="53">
                  <c:v>84.873999999999995</c:v>
                </c:pt>
                <c:pt idx="54">
                  <c:v>84.866</c:v>
                </c:pt>
                <c:pt idx="55">
                  <c:v>84.855999999999995</c:v>
                </c:pt>
                <c:pt idx="56">
                  <c:v>85.42</c:v>
                </c:pt>
                <c:pt idx="57">
                  <c:v>85.411000000000001</c:v>
                </c:pt>
                <c:pt idx="58">
                  <c:v>85.38</c:v>
                </c:pt>
                <c:pt idx="59">
                  <c:v>85.376000000000005</c:v>
                </c:pt>
                <c:pt idx="60">
                  <c:v>84.531999999999996</c:v>
                </c:pt>
                <c:pt idx="61">
                  <c:v>84.53</c:v>
                </c:pt>
                <c:pt idx="62">
                  <c:v>84.504000000000005</c:v>
                </c:pt>
                <c:pt idx="63">
                  <c:v>84.494</c:v>
                </c:pt>
                <c:pt idx="64">
                  <c:v>85.909000000000006</c:v>
                </c:pt>
                <c:pt idx="65">
                  <c:v>85.902000000000001</c:v>
                </c:pt>
                <c:pt idx="66">
                  <c:v>85.897000000000006</c:v>
                </c:pt>
                <c:pt idx="67">
                  <c:v>85.893000000000001</c:v>
                </c:pt>
                <c:pt idx="68">
                  <c:v>94.828000000000003</c:v>
                </c:pt>
                <c:pt idx="69">
                  <c:v>95.826999999999998</c:v>
                </c:pt>
                <c:pt idx="70">
                  <c:v>95.754999999999995</c:v>
                </c:pt>
                <c:pt idx="71">
                  <c:v>99.667000000000002</c:v>
                </c:pt>
                <c:pt idx="72">
                  <c:v>142.09399999999999</c:v>
                </c:pt>
                <c:pt idx="73">
                  <c:v>147.05199999999999</c:v>
                </c:pt>
                <c:pt idx="74">
                  <c:v>146.95500000000001</c:v>
                </c:pt>
                <c:pt idx="75">
                  <c:v>159.501</c:v>
                </c:pt>
                <c:pt idx="76">
                  <c:v>300.80700000000002</c:v>
                </c:pt>
                <c:pt idx="77">
                  <c:v>319.07799999999997</c:v>
                </c:pt>
                <c:pt idx="78">
                  <c:v>319.178</c:v>
                </c:pt>
                <c:pt idx="79">
                  <c:v>312.06599999999997</c:v>
                </c:pt>
                <c:pt idx="80">
                  <c:v>214.72399999999999</c:v>
                </c:pt>
                <c:pt idx="81">
                  <c:v>203.33</c:v>
                </c:pt>
                <c:pt idx="82">
                  <c:v>203.51599999999999</c:v>
                </c:pt>
                <c:pt idx="83">
                  <c:v>197.20599999999999</c:v>
                </c:pt>
                <c:pt idx="84">
                  <c:v>102.85299999999999</c:v>
                </c:pt>
                <c:pt idx="85">
                  <c:v>99.299000000000007</c:v>
                </c:pt>
                <c:pt idx="86">
                  <c:v>99.358000000000004</c:v>
                </c:pt>
                <c:pt idx="87">
                  <c:v>99.191000000000003</c:v>
                </c:pt>
                <c:pt idx="88">
                  <c:v>96.921999999999997</c:v>
                </c:pt>
                <c:pt idx="89">
                  <c:v>96.816999999999993</c:v>
                </c:pt>
                <c:pt idx="90">
                  <c:v>96.793000000000006</c:v>
                </c:pt>
                <c:pt idx="91">
                  <c:v>96.597999999999999</c:v>
                </c:pt>
                <c:pt idx="92">
                  <c:v>104.79900000000001</c:v>
                </c:pt>
                <c:pt idx="93">
                  <c:v>99.22</c:v>
                </c:pt>
                <c:pt idx="94">
                  <c:v>88.180999999999997</c:v>
                </c:pt>
                <c:pt idx="95">
                  <c:v>88.164000000000001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AE-4B70-A8D0-055829CFFD6C}"/>
            </c:ext>
          </c:extLst>
        </c:ser>
        <c:ser>
          <c:idx val="5"/>
          <c:order val="7"/>
          <c:tx>
            <c:strRef>
              <c:f>'9.4'!$G$52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'9.4'!$G$54:$G$149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61.924999999999997</c:v>
                </c:pt>
                <c:pt idx="41">
                  <c:v>74.233999999999995</c:v>
                </c:pt>
                <c:pt idx="42">
                  <c:v>127.592</c:v>
                </c:pt>
                <c:pt idx="43">
                  <c:v>116.346</c:v>
                </c:pt>
                <c:pt idx="44">
                  <c:v>148.94900000000001</c:v>
                </c:pt>
                <c:pt idx="45">
                  <c:v>208.16800000000001</c:v>
                </c:pt>
                <c:pt idx="46">
                  <c:v>213.708</c:v>
                </c:pt>
                <c:pt idx="47">
                  <c:v>169.82900000000001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11.244999999999999</c:v>
                </c:pt>
                <c:pt idx="65">
                  <c:v>46.115000000000002</c:v>
                </c:pt>
                <c:pt idx="66">
                  <c:v>39.286000000000001</c:v>
                </c:pt>
                <c:pt idx="67">
                  <c:v>41.216999999999999</c:v>
                </c:pt>
                <c:pt idx="68">
                  <c:v>93.305000000000007</c:v>
                </c:pt>
                <c:pt idx="69">
                  <c:v>118.47499999999999</c:v>
                </c:pt>
                <c:pt idx="70">
                  <c:v>107.405</c:v>
                </c:pt>
                <c:pt idx="71">
                  <c:v>113.90900000000001</c:v>
                </c:pt>
                <c:pt idx="72">
                  <c:v>382.28300000000002</c:v>
                </c:pt>
                <c:pt idx="73">
                  <c:v>367.28500000000003</c:v>
                </c:pt>
                <c:pt idx="74">
                  <c:v>358.20299999999997</c:v>
                </c:pt>
                <c:pt idx="75">
                  <c:v>343.22300000000001</c:v>
                </c:pt>
                <c:pt idx="76">
                  <c:v>434.608</c:v>
                </c:pt>
                <c:pt idx="77">
                  <c:v>461.44900000000001</c:v>
                </c:pt>
                <c:pt idx="78">
                  <c:v>459.24299999999999</c:v>
                </c:pt>
                <c:pt idx="79">
                  <c:v>484.53899999999999</c:v>
                </c:pt>
                <c:pt idx="80">
                  <c:v>464.19400000000002</c:v>
                </c:pt>
                <c:pt idx="81">
                  <c:v>457.94099999999997</c:v>
                </c:pt>
                <c:pt idx="82">
                  <c:v>451.12799999999999</c:v>
                </c:pt>
                <c:pt idx="83">
                  <c:v>465.08499999999998</c:v>
                </c:pt>
                <c:pt idx="84">
                  <c:v>377.40100000000001</c:v>
                </c:pt>
                <c:pt idx="85">
                  <c:v>374.23099999999999</c:v>
                </c:pt>
                <c:pt idx="86">
                  <c:v>303.22399999999999</c:v>
                </c:pt>
                <c:pt idx="87">
                  <c:v>7.601</c:v>
                </c:pt>
                <c:pt idx="88">
                  <c:v>56.808</c:v>
                </c:pt>
                <c:pt idx="89">
                  <c:v>68.644999999999996</c:v>
                </c:pt>
                <c:pt idx="90">
                  <c:v>26.905000000000001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AE-4B70-A8D0-055829CFFD6C}"/>
            </c:ext>
          </c:extLst>
        </c:ser>
        <c:ser>
          <c:idx val="10"/>
          <c:order val="10"/>
          <c:tx>
            <c:strRef>
              <c:f>'9.4'!$P$53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'9.4'!$A$54:$A$149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'9.4'!$P$54:$P$149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6.6269999999999998</c:v>
                </c:pt>
                <c:pt idx="28">
                  <c:v>105.947</c:v>
                </c:pt>
                <c:pt idx="29">
                  <c:v>170.023</c:v>
                </c:pt>
                <c:pt idx="30">
                  <c:v>204.16300000000001</c:v>
                </c:pt>
                <c:pt idx="31">
                  <c:v>297.072</c:v>
                </c:pt>
                <c:pt idx="32">
                  <c:v>363.18</c:v>
                </c:pt>
                <c:pt idx="33">
                  <c:v>411.392</c:v>
                </c:pt>
                <c:pt idx="34">
                  <c:v>478.2</c:v>
                </c:pt>
                <c:pt idx="35">
                  <c:v>539.43499999999995</c:v>
                </c:pt>
                <c:pt idx="36">
                  <c:v>547.32000000000005</c:v>
                </c:pt>
                <c:pt idx="37">
                  <c:v>559.63099999999997</c:v>
                </c:pt>
                <c:pt idx="38">
                  <c:v>671.98400000000004</c:v>
                </c:pt>
                <c:pt idx="39">
                  <c:v>758.29600000000005</c:v>
                </c:pt>
                <c:pt idx="40">
                  <c:v>782.85699999999997</c:v>
                </c:pt>
                <c:pt idx="41">
                  <c:v>814.23199999999997</c:v>
                </c:pt>
                <c:pt idx="42">
                  <c:v>774.88800000000003</c:v>
                </c:pt>
                <c:pt idx="43">
                  <c:v>803.97500000000002</c:v>
                </c:pt>
                <c:pt idx="44">
                  <c:v>857.28599999999994</c:v>
                </c:pt>
                <c:pt idx="45">
                  <c:v>967.58</c:v>
                </c:pt>
                <c:pt idx="46">
                  <c:v>903.524</c:v>
                </c:pt>
                <c:pt idx="47">
                  <c:v>857.26300000000003</c:v>
                </c:pt>
                <c:pt idx="48">
                  <c:v>1166.431</c:v>
                </c:pt>
                <c:pt idx="49">
                  <c:v>1110.3430000000001</c:v>
                </c:pt>
                <c:pt idx="50">
                  <c:v>1092.0640000000001</c:v>
                </c:pt>
                <c:pt idx="51">
                  <c:v>948.56500000000005</c:v>
                </c:pt>
                <c:pt idx="52">
                  <c:v>959.42600000000004</c:v>
                </c:pt>
                <c:pt idx="53">
                  <c:v>957.31700000000001</c:v>
                </c:pt>
                <c:pt idx="54">
                  <c:v>870.52499999999998</c:v>
                </c:pt>
                <c:pt idx="55">
                  <c:v>872.62599999999998</c:v>
                </c:pt>
                <c:pt idx="56">
                  <c:v>803.10799999999995</c:v>
                </c:pt>
                <c:pt idx="57">
                  <c:v>748.96900000000005</c:v>
                </c:pt>
                <c:pt idx="58">
                  <c:v>724.428</c:v>
                </c:pt>
                <c:pt idx="59">
                  <c:v>712.46299999999997</c:v>
                </c:pt>
                <c:pt idx="60">
                  <c:v>686.06799999999998</c:v>
                </c:pt>
                <c:pt idx="61">
                  <c:v>638.577</c:v>
                </c:pt>
                <c:pt idx="62">
                  <c:v>631.37800000000004</c:v>
                </c:pt>
                <c:pt idx="63">
                  <c:v>622.995</c:v>
                </c:pt>
                <c:pt idx="64">
                  <c:v>641.19100000000003</c:v>
                </c:pt>
                <c:pt idx="65">
                  <c:v>648.24699999999996</c:v>
                </c:pt>
                <c:pt idx="66">
                  <c:v>762.904</c:v>
                </c:pt>
                <c:pt idx="67">
                  <c:v>819.87099999999998</c:v>
                </c:pt>
                <c:pt idx="68">
                  <c:v>790.99900000000002</c:v>
                </c:pt>
                <c:pt idx="69">
                  <c:v>763.85400000000004</c:v>
                </c:pt>
                <c:pt idx="70">
                  <c:v>857.57100000000003</c:v>
                </c:pt>
                <c:pt idx="71">
                  <c:v>914.06600000000003</c:v>
                </c:pt>
                <c:pt idx="72">
                  <c:v>722.48800000000006</c:v>
                </c:pt>
                <c:pt idx="73">
                  <c:v>878.13300000000004</c:v>
                </c:pt>
                <c:pt idx="74">
                  <c:v>968.89200000000005</c:v>
                </c:pt>
                <c:pt idx="75">
                  <c:v>1017.78</c:v>
                </c:pt>
                <c:pt idx="76">
                  <c:v>817.93100000000004</c:v>
                </c:pt>
                <c:pt idx="77">
                  <c:v>781.16200000000003</c:v>
                </c:pt>
                <c:pt idx="78">
                  <c:v>753.31600000000003</c:v>
                </c:pt>
                <c:pt idx="79">
                  <c:v>702.01800000000003</c:v>
                </c:pt>
                <c:pt idx="80">
                  <c:v>757.71600000000001</c:v>
                </c:pt>
                <c:pt idx="81">
                  <c:v>724.45100000000002</c:v>
                </c:pt>
                <c:pt idx="82">
                  <c:v>590.86800000000005</c:v>
                </c:pt>
                <c:pt idx="83">
                  <c:v>467.51400000000001</c:v>
                </c:pt>
                <c:pt idx="84">
                  <c:v>550.80100000000004</c:v>
                </c:pt>
                <c:pt idx="85">
                  <c:v>496.072</c:v>
                </c:pt>
                <c:pt idx="86">
                  <c:v>484.45499999999998</c:v>
                </c:pt>
                <c:pt idx="87">
                  <c:v>736.69200000000001</c:v>
                </c:pt>
                <c:pt idx="88">
                  <c:v>775.92</c:v>
                </c:pt>
                <c:pt idx="89">
                  <c:v>745.66200000000003</c:v>
                </c:pt>
                <c:pt idx="90">
                  <c:v>777.82600000000002</c:v>
                </c:pt>
                <c:pt idx="91">
                  <c:v>731.99800000000005</c:v>
                </c:pt>
                <c:pt idx="92">
                  <c:v>510.74599999999998</c:v>
                </c:pt>
                <c:pt idx="93">
                  <c:v>565.97799999999995</c:v>
                </c:pt>
                <c:pt idx="94">
                  <c:v>585.90800000000002</c:v>
                </c:pt>
                <c:pt idx="95">
                  <c:v>480.54300000000001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'9.4'!$J$52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'9.4'!$Q$54:$Q$149</c:f>
              <c:numCache>
                <c:formatCode>#,##0</c:formatCode>
                <c:ptCount val="96"/>
                <c:pt idx="0">
                  <c:v>-126.25700000000001</c:v>
                </c:pt>
                <c:pt idx="1">
                  <c:v>-197.267</c:v>
                </c:pt>
                <c:pt idx="2">
                  <c:v>-245.71700000000001</c:v>
                </c:pt>
                <c:pt idx="3">
                  <c:v>-280.14600000000002</c:v>
                </c:pt>
                <c:pt idx="4">
                  <c:v>-257.60199999999998</c:v>
                </c:pt>
                <c:pt idx="5">
                  <c:v>-276.68599999999998</c:v>
                </c:pt>
                <c:pt idx="6">
                  <c:v>-300.142</c:v>
                </c:pt>
                <c:pt idx="7">
                  <c:v>-269.47800000000001</c:v>
                </c:pt>
                <c:pt idx="8">
                  <c:v>-193.767</c:v>
                </c:pt>
                <c:pt idx="9">
                  <c:v>-243.03200000000001</c:v>
                </c:pt>
                <c:pt idx="10">
                  <c:v>-245.68600000000001</c:v>
                </c:pt>
                <c:pt idx="11">
                  <c:v>-224.75</c:v>
                </c:pt>
                <c:pt idx="12">
                  <c:v>-129.94300000000001</c:v>
                </c:pt>
                <c:pt idx="13">
                  <c:v>-174.66200000000001</c:v>
                </c:pt>
                <c:pt idx="14">
                  <c:v>-181.387</c:v>
                </c:pt>
                <c:pt idx="15">
                  <c:v>-155.333</c:v>
                </c:pt>
                <c:pt idx="16">
                  <c:v>-57.518999999999998</c:v>
                </c:pt>
                <c:pt idx="17">
                  <c:v>-40.420999999999999</c:v>
                </c:pt>
                <c:pt idx="18">
                  <c:v>-58.906999999999996</c:v>
                </c:pt>
                <c:pt idx="19">
                  <c:v>-67.935000000000002</c:v>
                </c:pt>
                <c:pt idx="20">
                  <c:v>-28.803000000000001</c:v>
                </c:pt>
                <c:pt idx="21">
                  <c:v>-39.584000000000003</c:v>
                </c:pt>
                <c:pt idx="22">
                  <c:v>-18.716999999999999</c:v>
                </c:pt>
                <c:pt idx="23">
                  <c:v>-1.4550000000000001</c:v>
                </c:pt>
                <c:pt idx="24">
                  <c:v>-124.155</c:v>
                </c:pt>
                <c:pt idx="25">
                  <c:v>-83.382999999999996</c:v>
                </c:pt>
                <c:pt idx="26">
                  <c:v>-26.521000000000001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AE-4B70-A8D0-055829CFFD6C}"/>
            </c:ext>
          </c:extLst>
        </c:ser>
        <c:ser>
          <c:idx val="9"/>
          <c:order val="9"/>
          <c:tx>
            <c:strRef>
              <c:f>'9.4'!$K$52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'9.4'!$K$54:$K$149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-0.30199999999999999</c:v>
                </c:pt>
                <c:pt idx="8">
                  <c:v>-45.25</c:v>
                </c:pt>
                <c:pt idx="9">
                  <c:v>-51.381</c:v>
                </c:pt>
                <c:pt idx="10">
                  <c:v>-51.427999999999997</c:v>
                </c:pt>
                <c:pt idx="11">
                  <c:v>-51.253</c:v>
                </c:pt>
                <c:pt idx="12">
                  <c:v>-155.28899999999999</c:v>
                </c:pt>
                <c:pt idx="13">
                  <c:v>-155.315</c:v>
                </c:pt>
                <c:pt idx="14">
                  <c:v>-155.12100000000001</c:v>
                </c:pt>
                <c:pt idx="15">
                  <c:v>-155.30699999999999</c:v>
                </c:pt>
                <c:pt idx="16">
                  <c:v>-206.63800000000001</c:v>
                </c:pt>
                <c:pt idx="17">
                  <c:v>-213.71</c:v>
                </c:pt>
                <c:pt idx="18">
                  <c:v>-213.636</c:v>
                </c:pt>
                <c:pt idx="19">
                  <c:v>-213.36699999999999</c:v>
                </c:pt>
                <c:pt idx="20">
                  <c:v>-213.166</c:v>
                </c:pt>
                <c:pt idx="21">
                  <c:v>-212.851</c:v>
                </c:pt>
                <c:pt idx="22">
                  <c:v>-212.60300000000001</c:v>
                </c:pt>
                <c:pt idx="23">
                  <c:v>-212.29400000000001</c:v>
                </c:pt>
                <c:pt idx="24">
                  <c:v>-27.387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-68.816999999999993</c:v>
                </c:pt>
                <c:pt idx="49">
                  <c:v>-103.544</c:v>
                </c:pt>
                <c:pt idx="50">
                  <c:v>-205.86</c:v>
                </c:pt>
                <c:pt idx="51">
                  <c:v>-213.3</c:v>
                </c:pt>
                <c:pt idx="52">
                  <c:v>-270.94200000000001</c:v>
                </c:pt>
                <c:pt idx="53">
                  <c:v>-304.58999999999997</c:v>
                </c:pt>
                <c:pt idx="54">
                  <c:v>-304.08100000000002</c:v>
                </c:pt>
                <c:pt idx="55">
                  <c:v>-348.05500000000001</c:v>
                </c:pt>
                <c:pt idx="56">
                  <c:v>-303.35000000000002</c:v>
                </c:pt>
                <c:pt idx="57">
                  <c:v>-303.19200000000001</c:v>
                </c:pt>
                <c:pt idx="58">
                  <c:v>-302.22899999999998</c:v>
                </c:pt>
                <c:pt idx="59">
                  <c:v>-301.99099999999999</c:v>
                </c:pt>
                <c:pt idx="60">
                  <c:v>-120.79300000000001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AE-4B70-A8D0-055829CFFD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2205482514980769"/>
          <c:w val="0.19840632739401867"/>
          <c:h val="0.71897504695465508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2713524870985378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2478478002378121"/>
          <c:w val="0.71371310811430433"/>
          <c:h val="0.68870103923501391"/>
        </c:manualLayout>
      </c:layout>
      <c:areaChart>
        <c:grouping val="stacked"/>
        <c:varyColors val="0"/>
        <c:ser>
          <c:idx val="0"/>
          <c:order val="0"/>
          <c:tx>
            <c:strRef>
              <c:f>'9.4'!$T$52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'9.4'!$T$54:$T$149</c:f>
              <c:numCache>
                <c:formatCode>#,##0</c:formatCode>
                <c:ptCount val="96"/>
                <c:pt idx="0">
                  <c:v>3689.9459999999999</c:v>
                </c:pt>
                <c:pt idx="1">
                  <c:v>3693.0419999999999</c:v>
                </c:pt>
                <c:pt idx="2">
                  <c:v>3692.598</c:v>
                </c:pt>
                <c:pt idx="3">
                  <c:v>3692.453</c:v>
                </c:pt>
                <c:pt idx="4">
                  <c:v>3692.3159999999998</c:v>
                </c:pt>
                <c:pt idx="5">
                  <c:v>3690.1190000000001</c:v>
                </c:pt>
                <c:pt idx="6">
                  <c:v>3689.6570000000002</c:v>
                </c:pt>
                <c:pt idx="7">
                  <c:v>3691.9450000000002</c:v>
                </c:pt>
                <c:pt idx="8">
                  <c:v>3693.5880000000002</c:v>
                </c:pt>
                <c:pt idx="9">
                  <c:v>3693.98</c:v>
                </c:pt>
                <c:pt idx="10">
                  <c:v>3693.14</c:v>
                </c:pt>
                <c:pt idx="11">
                  <c:v>3692.364</c:v>
                </c:pt>
                <c:pt idx="12">
                  <c:v>3691.41</c:v>
                </c:pt>
                <c:pt idx="13">
                  <c:v>3690.4180000000001</c:v>
                </c:pt>
                <c:pt idx="14">
                  <c:v>3691.1320000000001</c:v>
                </c:pt>
                <c:pt idx="15">
                  <c:v>3692.0520000000001</c:v>
                </c:pt>
                <c:pt idx="16">
                  <c:v>3690.12</c:v>
                </c:pt>
                <c:pt idx="17">
                  <c:v>3689.989</c:v>
                </c:pt>
                <c:pt idx="18">
                  <c:v>3686.95</c:v>
                </c:pt>
                <c:pt idx="19">
                  <c:v>3686.4569999999999</c:v>
                </c:pt>
                <c:pt idx="20">
                  <c:v>3686.4270000000001</c:v>
                </c:pt>
                <c:pt idx="21">
                  <c:v>3687.9250000000002</c:v>
                </c:pt>
                <c:pt idx="22">
                  <c:v>3689.1309999999999</c:v>
                </c:pt>
                <c:pt idx="23">
                  <c:v>3691.8820000000001</c:v>
                </c:pt>
                <c:pt idx="24">
                  <c:v>3691.7710000000002</c:v>
                </c:pt>
                <c:pt idx="25">
                  <c:v>3691.009</c:v>
                </c:pt>
                <c:pt idx="26">
                  <c:v>3690.855</c:v>
                </c:pt>
                <c:pt idx="27">
                  <c:v>3693.6350000000002</c:v>
                </c:pt>
                <c:pt idx="28">
                  <c:v>3698.0929999999998</c:v>
                </c:pt>
                <c:pt idx="29">
                  <c:v>3700.828</c:v>
                </c:pt>
                <c:pt idx="30">
                  <c:v>3703.4989999999998</c:v>
                </c:pt>
                <c:pt idx="31">
                  <c:v>3702.1990000000001</c:v>
                </c:pt>
                <c:pt idx="32">
                  <c:v>3696.3429999999998</c:v>
                </c:pt>
                <c:pt idx="33">
                  <c:v>3696.873</c:v>
                </c:pt>
                <c:pt idx="34">
                  <c:v>3697.489</c:v>
                </c:pt>
                <c:pt idx="35">
                  <c:v>3698.0059999999999</c:v>
                </c:pt>
                <c:pt idx="36">
                  <c:v>3699.6329999999998</c:v>
                </c:pt>
                <c:pt idx="37">
                  <c:v>3699.027</c:v>
                </c:pt>
                <c:pt idx="38">
                  <c:v>3697.1880000000001</c:v>
                </c:pt>
                <c:pt idx="39">
                  <c:v>3694.5309999999999</c:v>
                </c:pt>
                <c:pt idx="40">
                  <c:v>3692.9949999999999</c:v>
                </c:pt>
                <c:pt idx="41">
                  <c:v>3694.174</c:v>
                </c:pt>
                <c:pt idx="42">
                  <c:v>3694.81</c:v>
                </c:pt>
                <c:pt idx="43">
                  <c:v>3696.2539999999999</c:v>
                </c:pt>
                <c:pt idx="44">
                  <c:v>3696.7190000000001</c:v>
                </c:pt>
                <c:pt idx="45">
                  <c:v>3696.8850000000002</c:v>
                </c:pt>
                <c:pt idx="46">
                  <c:v>3695.3609999999999</c:v>
                </c:pt>
                <c:pt idx="47">
                  <c:v>3695.913</c:v>
                </c:pt>
                <c:pt idx="48">
                  <c:v>3694.9720000000002</c:v>
                </c:pt>
                <c:pt idx="49">
                  <c:v>3695.98</c:v>
                </c:pt>
                <c:pt idx="50">
                  <c:v>3694.0630000000001</c:v>
                </c:pt>
                <c:pt idx="51">
                  <c:v>3694.0709999999999</c:v>
                </c:pt>
                <c:pt idx="52">
                  <c:v>3694.8870000000002</c:v>
                </c:pt>
                <c:pt idx="53">
                  <c:v>3694.165</c:v>
                </c:pt>
                <c:pt idx="54">
                  <c:v>3694.6880000000001</c:v>
                </c:pt>
                <c:pt idx="55">
                  <c:v>3694.174</c:v>
                </c:pt>
                <c:pt idx="56">
                  <c:v>3694.2829999999999</c:v>
                </c:pt>
                <c:pt idx="57">
                  <c:v>3694.6460000000002</c:v>
                </c:pt>
                <c:pt idx="58">
                  <c:v>3692.6860000000001</c:v>
                </c:pt>
                <c:pt idx="59">
                  <c:v>3691.6239999999998</c:v>
                </c:pt>
                <c:pt idx="60">
                  <c:v>3691.71</c:v>
                </c:pt>
                <c:pt idx="61">
                  <c:v>3694.27</c:v>
                </c:pt>
                <c:pt idx="62">
                  <c:v>3696.29</c:v>
                </c:pt>
                <c:pt idx="63">
                  <c:v>3695.4580000000001</c:v>
                </c:pt>
                <c:pt idx="64">
                  <c:v>3694.8919999999998</c:v>
                </c:pt>
                <c:pt idx="65">
                  <c:v>3695.0650000000001</c:v>
                </c:pt>
                <c:pt idx="66">
                  <c:v>3692.9369999999999</c:v>
                </c:pt>
                <c:pt idx="67">
                  <c:v>3693.24</c:v>
                </c:pt>
                <c:pt idx="68">
                  <c:v>3692.0790000000002</c:v>
                </c:pt>
                <c:pt idx="69">
                  <c:v>3696.3649999999998</c:v>
                </c:pt>
                <c:pt idx="70">
                  <c:v>3709.1480000000001</c:v>
                </c:pt>
                <c:pt idx="71">
                  <c:v>3711.6869999999999</c:v>
                </c:pt>
                <c:pt idx="72">
                  <c:v>3712.9659999999999</c:v>
                </c:pt>
                <c:pt idx="73">
                  <c:v>3713.6909999999998</c:v>
                </c:pt>
                <c:pt idx="74">
                  <c:v>3712.78</c:v>
                </c:pt>
                <c:pt idx="75">
                  <c:v>3719.0039999999999</c:v>
                </c:pt>
                <c:pt idx="76">
                  <c:v>3722.7020000000002</c:v>
                </c:pt>
                <c:pt idx="77">
                  <c:v>3719.8339999999998</c:v>
                </c:pt>
                <c:pt idx="78">
                  <c:v>3722.1379999999999</c:v>
                </c:pt>
                <c:pt idx="79">
                  <c:v>3719.2260000000001</c:v>
                </c:pt>
                <c:pt idx="80">
                  <c:v>3714.4079999999999</c:v>
                </c:pt>
                <c:pt idx="81">
                  <c:v>3692.6419999999998</c:v>
                </c:pt>
                <c:pt idx="82">
                  <c:v>3703.328</c:v>
                </c:pt>
                <c:pt idx="83">
                  <c:v>3704.364</c:v>
                </c:pt>
                <c:pt idx="84">
                  <c:v>3703.5149999999999</c:v>
                </c:pt>
                <c:pt idx="85">
                  <c:v>3703.7359999999999</c:v>
                </c:pt>
                <c:pt idx="86">
                  <c:v>3702.6709999999998</c:v>
                </c:pt>
                <c:pt idx="87">
                  <c:v>3705.165</c:v>
                </c:pt>
                <c:pt idx="88">
                  <c:v>3705.66</c:v>
                </c:pt>
                <c:pt idx="89">
                  <c:v>3705.6750000000002</c:v>
                </c:pt>
                <c:pt idx="90">
                  <c:v>3706.268</c:v>
                </c:pt>
                <c:pt idx="91">
                  <c:v>3706.8330000000001</c:v>
                </c:pt>
                <c:pt idx="92">
                  <c:v>3707.306</c:v>
                </c:pt>
                <c:pt idx="93">
                  <c:v>3708.9830000000002</c:v>
                </c:pt>
                <c:pt idx="94">
                  <c:v>3709.65</c:v>
                </c:pt>
                <c:pt idx="95">
                  <c:v>3710.2370000000001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26-423B-8FF5-479E9A846F50}"/>
            </c:ext>
          </c:extLst>
        </c:ser>
        <c:ser>
          <c:idx val="1"/>
          <c:order val="1"/>
          <c:tx>
            <c:strRef>
              <c:f>'9.4'!$U$52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'9.4'!$U$54:$U$149</c:f>
              <c:numCache>
                <c:formatCode>#,##0</c:formatCode>
                <c:ptCount val="96"/>
                <c:pt idx="0">
                  <c:v>2015.1179999999999</c:v>
                </c:pt>
                <c:pt idx="1">
                  <c:v>1975.5409999999999</c:v>
                </c:pt>
                <c:pt idx="2">
                  <c:v>1979.905</c:v>
                </c:pt>
                <c:pt idx="3">
                  <c:v>1925.0619999999999</c:v>
                </c:pt>
                <c:pt idx="4">
                  <c:v>1854.8810000000001</c:v>
                </c:pt>
                <c:pt idx="5">
                  <c:v>1895.903</c:v>
                </c:pt>
                <c:pt idx="6">
                  <c:v>1925.3130000000001</c:v>
                </c:pt>
                <c:pt idx="7">
                  <c:v>1886.3489999999999</c:v>
                </c:pt>
                <c:pt idx="8">
                  <c:v>1848.7239999999999</c:v>
                </c:pt>
                <c:pt idx="9">
                  <c:v>1824.787</c:v>
                </c:pt>
                <c:pt idx="10">
                  <c:v>1829.5540000000001</c:v>
                </c:pt>
                <c:pt idx="11">
                  <c:v>1820.261</c:v>
                </c:pt>
                <c:pt idx="12">
                  <c:v>1853.1469999999999</c:v>
                </c:pt>
                <c:pt idx="13">
                  <c:v>1895.462</c:v>
                </c:pt>
                <c:pt idx="14">
                  <c:v>1885.7239999999999</c:v>
                </c:pt>
                <c:pt idx="15">
                  <c:v>1888.105</c:v>
                </c:pt>
                <c:pt idx="16">
                  <c:v>1939.655</c:v>
                </c:pt>
                <c:pt idx="17">
                  <c:v>1955.8920000000001</c:v>
                </c:pt>
                <c:pt idx="18">
                  <c:v>1937.8340000000001</c:v>
                </c:pt>
                <c:pt idx="19">
                  <c:v>1939.4190000000001</c:v>
                </c:pt>
                <c:pt idx="20">
                  <c:v>1943.0309999999999</c:v>
                </c:pt>
                <c:pt idx="21">
                  <c:v>1939.115</c:v>
                </c:pt>
                <c:pt idx="22">
                  <c:v>1939.4960000000001</c:v>
                </c:pt>
                <c:pt idx="23">
                  <c:v>1946.201</c:v>
                </c:pt>
                <c:pt idx="24">
                  <c:v>1943.0709999999999</c:v>
                </c:pt>
                <c:pt idx="25">
                  <c:v>1951.585</c:v>
                </c:pt>
                <c:pt idx="26">
                  <c:v>1963.933</c:v>
                </c:pt>
                <c:pt idx="27">
                  <c:v>1943.4010000000001</c:v>
                </c:pt>
                <c:pt idx="28">
                  <c:v>1952.242</c:v>
                </c:pt>
                <c:pt idx="29">
                  <c:v>1936.7180000000001</c:v>
                </c:pt>
                <c:pt idx="30">
                  <c:v>1936.2819999999999</c:v>
                </c:pt>
                <c:pt idx="31">
                  <c:v>1943.606</c:v>
                </c:pt>
                <c:pt idx="32">
                  <c:v>2006.232</c:v>
                </c:pt>
                <c:pt idx="33">
                  <c:v>1983.934</c:v>
                </c:pt>
                <c:pt idx="34">
                  <c:v>1977.7049999999999</c:v>
                </c:pt>
                <c:pt idx="35">
                  <c:v>1970.8420000000001</c:v>
                </c:pt>
                <c:pt idx="36">
                  <c:v>2001.3140000000001</c:v>
                </c:pt>
                <c:pt idx="37">
                  <c:v>2017.6610000000001</c:v>
                </c:pt>
                <c:pt idx="38">
                  <c:v>2006.3969999999999</c:v>
                </c:pt>
                <c:pt idx="39">
                  <c:v>2023.616</c:v>
                </c:pt>
                <c:pt idx="40">
                  <c:v>2025.741</c:v>
                </c:pt>
                <c:pt idx="41">
                  <c:v>2031.1189999999999</c:v>
                </c:pt>
                <c:pt idx="42">
                  <c:v>2033.835</c:v>
                </c:pt>
                <c:pt idx="43">
                  <c:v>2027.116</c:v>
                </c:pt>
                <c:pt idx="44">
                  <c:v>2021.2950000000001</c:v>
                </c:pt>
                <c:pt idx="45">
                  <c:v>2024.778</c:v>
                </c:pt>
                <c:pt idx="46">
                  <c:v>2027.78</c:v>
                </c:pt>
                <c:pt idx="47">
                  <c:v>2021.2139999999999</c:v>
                </c:pt>
                <c:pt idx="48">
                  <c:v>1970.768</c:v>
                </c:pt>
                <c:pt idx="49">
                  <c:v>1955.231</c:v>
                </c:pt>
                <c:pt idx="50">
                  <c:v>2055.4740000000002</c:v>
                </c:pt>
                <c:pt idx="51">
                  <c:v>2138.154</c:v>
                </c:pt>
                <c:pt idx="52">
                  <c:v>2220.0250000000001</c:v>
                </c:pt>
                <c:pt idx="53">
                  <c:v>2277.3440000000001</c:v>
                </c:pt>
                <c:pt idx="54">
                  <c:v>2316.7800000000002</c:v>
                </c:pt>
                <c:pt idx="55">
                  <c:v>2349.7750000000001</c:v>
                </c:pt>
                <c:pt idx="56">
                  <c:v>2396.413</c:v>
                </c:pt>
                <c:pt idx="57">
                  <c:v>2451.9639999999999</c:v>
                </c:pt>
                <c:pt idx="58">
                  <c:v>2490.3879999999999</c:v>
                </c:pt>
                <c:pt idx="59">
                  <c:v>2531.607</c:v>
                </c:pt>
                <c:pt idx="60">
                  <c:v>2637.4319999999998</c:v>
                </c:pt>
                <c:pt idx="61">
                  <c:v>2715.7779999999998</c:v>
                </c:pt>
                <c:pt idx="62">
                  <c:v>2739.826</c:v>
                </c:pt>
                <c:pt idx="63">
                  <c:v>2845.9520000000002</c:v>
                </c:pt>
                <c:pt idx="64">
                  <c:v>2848.0590000000002</c:v>
                </c:pt>
                <c:pt idx="65">
                  <c:v>2908.43</c:v>
                </c:pt>
                <c:pt idx="66">
                  <c:v>2984.2649999999999</c:v>
                </c:pt>
                <c:pt idx="67">
                  <c:v>3003.7910000000002</c:v>
                </c:pt>
                <c:pt idx="68">
                  <c:v>3021.1729999999998</c:v>
                </c:pt>
                <c:pt idx="69">
                  <c:v>3054.7919999999999</c:v>
                </c:pt>
                <c:pt idx="70">
                  <c:v>3069.6590000000001</c:v>
                </c:pt>
                <c:pt idx="71">
                  <c:v>3081.68</c:v>
                </c:pt>
                <c:pt idx="72">
                  <c:v>3103.471</c:v>
                </c:pt>
                <c:pt idx="73">
                  <c:v>3143.855</c:v>
                </c:pt>
                <c:pt idx="74">
                  <c:v>3165.0810000000001</c:v>
                </c:pt>
                <c:pt idx="75">
                  <c:v>3164.8359999999998</c:v>
                </c:pt>
                <c:pt idx="76">
                  <c:v>3160.7040000000002</c:v>
                </c:pt>
                <c:pt idx="77">
                  <c:v>3156.6570000000002</c:v>
                </c:pt>
                <c:pt idx="78">
                  <c:v>3154.9690000000001</c:v>
                </c:pt>
                <c:pt idx="79">
                  <c:v>3155.2130000000002</c:v>
                </c:pt>
                <c:pt idx="80">
                  <c:v>3172.4670000000001</c:v>
                </c:pt>
                <c:pt idx="81">
                  <c:v>3174.482</c:v>
                </c:pt>
                <c:pt idx="82">
                  <c:v>3174.9349999999999</c:v>
                </c:pt>
                <c:pt idx="83">
                  <c:v>3167.5050000000001</c:v>
                </c:pt>
                <c:pt idx="84">
                  <c:v>3123.2190000000001</c:v>
                </c:pt>
                <c:pt idx="85">
                  <c:v>3112.7579999999998</c:v>
                </c:pt>
                <c:pt idx="86">
                  <c:v>3079.5909999999999</c:v>
                </c:pt>
                <c:pt idx="87">
                  <c:v>3087.2449999999999</c:v>
                </c:pt>
                <c:pt idx="88">
                  <c:v>3106.8760000000002</c:v>
                </c:pt>
                <c:pt idx="89">
                  <c:v>3075.1030000000001</c:v>
                </c:pt>
                <c:pt idx="90">
                  <c:v>3059.2240000000002</c:v>
                </c:pt>
                <c:pt idx="91">
                  <c:v>3046.5309999999999</c:v>
                </c:pt>
                <c:pt idx="92">
                  <c:v>3017.1590000000001</c:v>
                </c:pt>
                <c:pt idx="93">
                  <c:v>3039.3530000000001</c:v>
                </c:pt>
                <c:pt idx="94">
                  <c:v>3063.6880000000001</c:v>
                </c:pt>
                <c:pt idx="95">
                  <c:v>3085.3449999999998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26-423B-8FF5-479E9A846F50}"/>
            </c:ext>
          </c:extLst>
        </c:ser>
        <c:ser>
          <c:idx val="2"/>
          <c:order val="2"/>
          <c:tx>
            <c:strRef>
              <c:f>'9.4'!$V$52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'9.4'!$V$54:$V$149</c:f>
              <c:numCache>
                <c:formatCode>#,##0</c:formatCode>
                <c:ptCount val="96"/>
                <c:pt idx="0">
                  <c:v>40.393000000000001</c:v>
                </c:pt>
                <c:pt idx="1">
                  <c:v>40.380000000000003</c:v>
                </c:pt>
                <c:pt idx="2">
                  <c:v>40.380000000000003</c:v>
                </c:pt>
                <c:pt idx="3">
                  <c:v>40.380000000000003</c:v>
                </c:pt>
                <c:pt idx="4">
                  <c:v>40.36</c:v>
                </c:pt>
                <c:pt idx="5">
                  <c:v>40.393000000000001</c:v>
                </c:pt>
                <c:pt idx="6">
                  <c:v>40.380000000000003</c:v>
                </c:pt>
                <c:pt idx="7">
                  <c:v>40.313000000000002</c:v>
                </c:pt>
                <c:pt idx="8">
                  <c:v>40.319000000000003</c:v>
                </c:pt>
                <c:pt idx="9">
                  <c:v>40.292000000000002</c:v>
                </c:pt>
                <c:pt idx="10">
                  <c:v>40.305999999999997</c:v>
                </c:pt>
                <c:pt idx="11">
                  <c:v>40.406999999999996</c:v>
                </c:pt>
                <c:pt idx="12">
                  <c:v>40.372999999999998</c:v>
                </c:pt>
                <c:pt idx="13">
                  <c:v>40.332999999999998</c:v>
                </c:pt>
                <c:pt idx="14">
                  <c:v>40.292000000000002</c:v>
                </c:pt>
                <c:pt idx="15">
                  <c:v>40.372999999999998</c:v>
                </c:pt>
                <c:pt idx="16">
                  <c:v>40.298999999999999</c:v>
                </c:pt>
                <c:pt idx="17">
                  <c:v>40.345999999999997</c:v>
                </c:pt>
                <c:pt idx="18">
                  <c:v>40.279000000000003</c:v>
                </c:pt>
                <c:pt idx="19">
                  <c:v>40.386000000000003</c:v>
                </c:pt>
                <c:pt idx="20">
                  <c:v>40.353000000000002</c:v>
                </c:pt>
                <c:pt idx="21">
                  <c:v>40.372999999999998</c:v>
                </c:pt>
                <c:pt idx="22">
                  <c:v>40.319000000000003</c:v>
                </c:pt>
                <c:pt idx="23">
                  <c:v>40.345999999999997</c:v>
                </c:pt>
                <c:pt idx="24">
                  <c:v>40.406999999999996</c:v>
                </c:pt>
                <c:pt idx="25">
                  <c:v>40.313000000000002</c:v>
                </c:pt>
                <c:pt idx="26">
                  <c:v>40.332999999999998</c:v>
                </c:pt>
                <c:pt idx="27">
                  <c:v>40.305999999999997</c:v>
                </c:pt>
                <c:pt idx="28">
                  <c:v>40.372999999999998</c:v>
                </c:pt>
                <c:pt idx="29">
                  <c:v>40.380000000000003</c:v>
                </c:pt>
                <c:pt idx="30">
                  <c:v>40.326000000000001</c:v>
                </c:pt>
                <c:pt idx="31">
                  <c:v>40.345999999999997</c:v>
                </c:pt>
                <c:pt idx="32">
                  <c:v>40.319000000000003</c:v>
                </c:pt>
                <c:pt idx="33">
                  <c:v>40.332999999999998</c:v>
                </c:pt>
                <c:pt idx="34">
                  <c:v>40.406999999999996</c:v>
                </c:pt>
                <c:pt idx="35">
                  <c:v>40.279000000000003</c:v>
                </c:pt>
                <c:pt idx="36">
                  <c:v>40.326000000000001</c:v>
                </c:pt>
                <c:pt idx="37">
                  <c:v>40.345999999999997</c:v>
                </c:pt>
                <c:pt idx="38">
                  <c:v>40.372999999999998</c:v>
                </c:pt>
                <c:pt idx="39">
                  <c:v>40.292000000000002</c:v>
                </c:pt>
                <c:pt idx="40">
                  <c:v>40.305999999999997</c:v>
                </c:pt>
                <c:pt idx="41">
                  <c:v>40.353000000000002</c:v>
                </c:pt>
                <c:pt idx="42">
                  <c:v>40.271999999999998</c:v>
                </c:pt>
                <c:pt idx="43">
                  <c:v>40.386000000000003</c:v>
                </c:pt>
                <c:pt idx="44">
                  <c:v>40.36</c:v>
                </c:pt>
                <c:pt idx="45">
                  <c:v>40.271999999999998</c:v>
                </c:pt>
                <c:pt idx="46">
                  <c:v>40.338999999999999</c:v>
                </c:pt>
                <c:pt idx="47">
                  <c:v>40.326000000000001</c:v>
                </c:pt>
                <c:pt idx="48">
                  <c:v>40.259</c:v>
                </c:pt>
                <c:pt idx="49">
                  <c:v>40.332999999999998</c:v>
                </c:pt>
                <c:pt idx="50">
                  <c:v>40.332999999999998</c:v>
                </c:pt>
                <c:pt idx="51">
                  <c:v>40.286000000000001</c:v>
                </c:pt>
                <c:pt idx="52">
                  <c:v>40.366</c:v>
                </c:pt>
                <c:pt idx="53">
                  <c:v>40.36</c:v>
                </c:pt>
                <c:pt idx="54">
                  <c:v>40.338999999999999</c:v>
                </c:pt>
                <c:pt idx="55">
                  <c:v>40.353000000000002</c:v>
                </c:pt>
                <c:pt idx="56">
                  <c:v>40.319000000000003</c:v>
                </c:pt>
                <c:pt idx="57">
                  <c:v>40.412999999999997</c:v>
                </c:pt>
                <c:pt idx="58">
                  <c:v>40.393000000000001</c:v>
                </c:pt>
                <c:pt idx="59">
                  <c:v>40.345999999999997</c:v>
                </c:pt>
                <c:pt idx="60">
                  <c:v>40.338999999999999</c:v>
                </c:pt>
                <c:pt idx="61">
                  <c:v>40.326000000000001</c:v>
                </c:pt>
                <c:pt idx="62">
                  <c:v>40.332999999999998</c:v>
                </c:pt>
                <c:pt idx="63">
                  <c:v>40.353000000000002</c:v>
                </c:pt>
                <c:pt idx="64">
                  <c:v>40.345999999999997</c:v>
                </c:pt>
                <c:pt idx="65">
                  <c:v>40.313000000000002</c:v>
                </c:pt>
                <c:pt idx="66">
                  <c:v>40.372999999999998</c:v>
                </c:pt>
                <c:pt idx="67">
                  <c:v>40.372999999999998</c:v>
                </c:pt>
                <c:pt idx="68">
                  <c:v>40.332999999999998</c:v>
                </c:pt>
                <c:pt idx="69">
                  <c:v>40.332999999999998</c:v>
                </c:pt>
                <c:pt idx="70">
                  <c:v>40.345999999999997</c:v>
                </c:pt>
                <c:pt idx="71">
                  <c:v>40.345999999999997</c:v>
                </c:pt>
                <c:pt idx="72">
                  <c:v>40.345999999999997</c:v>
                </c:pt>
                <c:pt idx="73">
                  <c:v>40.326000000000001</c:v>
                </c:pt>
                <c:pt idx="74">
                  <c:v>40.286000000000001</c:v>
                </c:pt>
                <c:pt idx="75">
                  <c:v>40.292000000000002</c:v>
                </c:pt>
                <c:pt idx="76">
                  <c:v>40.319000000000003</c:v>
                </c:pt>
                <c:pt idx="77">
                  <c:v>40.332999999999998</c:v>
                </c:pt>
                <c:pt idx="78">
                  <c:v>40.319000000000003</c:v>
                </c:pt>
                <c:pt idx="79">
                  <c:v>40.372999999999998</c:v>
                </c:pt>
                <c:pt idx="80">
                  <c:v>40.319000000000003</c:v>
                </c:pt>
                <c:pt idx="81">
                  <c:v>40.36</c:v>
                </c:pt>
                <c:pt idx="82">
                  <c:v>40.305999999999997</c:v>
                </c:pt>
                <c:pt idx="83">
                  <c:v>40.332999999999998</c:v>
                </c:pt>
                <c:pt idx="84">
                  <c:v>40.298999999999999</c:v>
                </c:pt>
                <c:pt idx="85">
                  <c:v>40.36</c:v>
                </c:pt>
                <c:pt idx="86">
                  <c:v>40.36</c:v>
                </c:pt>
                <c:pt idx="87">
                  <c:v>40.326000000000001</c:v>
                </c:pt>
                <c:pt idx="88">
                  <c:v>40.338999999999999</c:v>
                </c:pt>
                <c:pt idx="89">
                  <c:v>40.345999999999997</c:v>
                </c:pt>
                <c:pt idx="90">
                  <c:v>40.279000000000003</c:v>
                </c:pt>
                <c:pt idx="91">
                  <c:v>40.265000000000001</c:v>
                </c:pt>
                <c:pt idx="92">
                  <c:v>40.305999999999997</c:v>
                </c:pt>
                <c:pt idx="93">
                  <c:v>40.393000000000001</c:v>
                </c:pt>
                <c:pt idx="94">
                  <c:v>40.353000000000002</c:v>
                </c:pt>
                <c:pt idx="95">
                  <c:v>40.762999999999998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26-423B-8FF5-479E9A846F50}"/>
            </c:ext>
          </c:extLst>
        </c:ser>
        <c:ser>
          <c:idx val="3"/>
          <c:order val="3"/>
          <c:tx>
            <c:strRef>
              <c:f>'9.4'!$W$52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'9.4'!$W$54:$W$149</c:f>
              <c:numCache>
                <c:formatCode>#,##0</c:formatCode>
                <c:ptCount val="96"/>
                <c:pt idx="0">
                  <c:v>386.95299999999997</c:v>
                </c:pt>
                <c:pt idx="1">
                  <c:v>387.21800000000002</c:v>
                </c:pt>
                <c:pt idx="2">
                  <c:v>387.27800000000002</c:v>
                </c:pt>
                <c:pt idx="3">
                  <c:v>387.33600000000001</c:v>
                </c:pt>
                <c:pt idx="4">
                  <c:v>387.42200000000003</c:v>
                </c:pt>
                <c:pt idx="5">
                  <c:v>387.745</c:v>
                </c:pt>
                <c:pt idx="6">
                  <c:v>387.06700000000001</c:v>
                </c:pt>
                <c:pt idx="7">
                  <c:v>386.64299999999997</c:v>
                </c:pt>
                <c:pt idx="8">
                  <c:v>389.584</c:v>
                </c:pt>
                <c:pt idx="9">
                  <c:v>390.09199999999998</c:v>
                </c:pt>
                <c:pt idx="10">
                  <c:v>390.11599999999999</c:v>
                </c:pt>
                <c:pt idx="11">
                  <c:v>390.50400000000002</c:v>
                </c:pt>
                <c:pt idx="12">
                  <c:v>386.65699999999998</c:v>
                </c:pt>
                <c:pt idx="13">
                  <c:v>385.67899999999997</c:v>
                </c:pt>
                <c:pt idx="14">
                  <c:v>385.53</c:v>
                </c:pt>
                <c:pt idx="15">
                  <c:v>386.702</c:v>
                </c:pt>
                <c:pt idx="16">
                  <c:v>402.19099999999997</c:v>
                </c:pt>
                <c:pt idx="17">
                  <c:v>405.45299999999997</c:v>
                </c:pt>
                <c:pt idx="18">
                  <c:v>407.524</c:v>
                </c:pt>
                <c:pt idx="19">
                  <c:v>409.34199999999998</c:v>
                </c:pt>
                <c:pt idx="20">
                  <c:v>421.07900000000001</c:v>
                </c:pt>
                <c:pt idx="21">
                  <c:v>423.86500000000001</c:v>
                </c:pt>
                <c:pt idx="22">
                  <c:v>424.66</c:v>
                </c:pt>
                <c:pt idx="23">
                  <c:v>431.38400000000001</c:v>
                </c:pt>
                <c:pt idx="24">
                  <c:v>476.84699999999998</c:v>
                </c:pt>
                <c:pt idx="25">
                  <c:v>483.04300000000001</c:v>
                </c:pt>
                <c:pt idx="26">
                  <c:v>482.48</c:v>
                </c:pt>
                <c:pt idx="27">
                  <c:v>483.56599999999997</c:v>
                </c:pt>
                <c:pt idx="28">
                  <c:v>483.25</c:v>
                </c:pt>
                <c:pt idx="29">
                  <c:v>482.93799999999999</c:v>
                </c:pt>
                <c:pt idx="30">
                  <c:v>482.01499999999999</c:v>
                </c:pt>
                <c:pt idx="31">
                  <c:v>480.02800000000002</c:v>
                </c:pt>
                <c:pt idx="32">
                  <c:v>480.24200000000002</c:v>
                </c:pt>
                <c:pt idx="33">
                  <c:v>484.375</c:v>
                </c:pt>
                <c:pt idx="34">
                  <c:v>483.50099999999998</c:v>
                </c:pt>
                <c:pt idx="35">
                  <c:v>483.28</c:v>
                </c:pt>
                <c:pt idx="36">
                  <c:v>476.60899999999998</c:v>
                </c:pt>
                <c:pt idx="37">
                  <c:v>477.036</c:v>
                </c:pt>
                <c:pt idx="38">
                  <c:v>475.87299999999999</c:v>
                </c:pt>
                <c:pt idx="39">
                  <c:v>474.44099999999997</c:v>
                </c:pt>
                <c:pt idx="40">
                  <c:v>452.101</c:v>
                </c:pt>
                <c:pt idx="41">
                  <c:v>444.84199999999998</c:v>
                </c:pt>
                <c:pt idx="42">
                  <c:v>443.863</c:v>
                </c:pt>
                <c:pt idx="43">
                  <c:v>444.98500000000001</c:v>
                </c:pt>
                <c:pt idx="44">
                  <c:v>445.95499999999998</c:v>
                </c:pt>
                <c:pt idx="45">
                  <c:v>447.49599999999998</c:v>
                </c:pt>
                <c:pt idx="46">
                  <c:v>445.68200000000002</c:v>
                </c:pt>
                <c:pt idx="47">
                  <c:v>441.774</c:v>
                </c:pt>
                <c:pt idx="48">
                  <c:v>438.52699999999999</c:v>
                </c:pt>
                <c:pt idx="49">
                  <c:v>449.56700000000001</c:v>
                </c:pt>
                <c:pt idx="50">
                  <c:v>442.35199999999998</c:v>
                </c:pt>
                <c:pt idx="51">
                  <c:v>468.87299999999999</c:v>
                </c:pt>
                <c:pt idx="52">
                  <c:v>443.73099999999999</c:v>
                </c:pt>
                <c:pt idx="53">
                  <c:v>438.822</c:v>
                </c:pt>
                <c:pt idx="54">
                  <c:v>439.70600000000002</c:v>
                </c:pt>
                <c:pt idx="55">
                  <c:v>441.334</c:v>
                </c:pt>
                <c:pt idx="56">
                  <c:v>456.60399999999998</c:v>
                </c:pt>
                <c:pt idx="57">
                  <c:v>461.04599999999999</c:v>
                </c:pt>
                <c:pt idx="58">
                  <c:v>456.96800000000002</c:v>
                </c:pt>
                <c:pt idx="59">
                  <c:v>455.82299999999998</c:v>
                </c:pt>
                <c:pt idx="60">
                  <c:v>461.06900000000002</c:v>
                </c:pt>
                <c:pt idx="61">
                  <c:v>466.33199999999999</c:v>
                </c:pt>
                <c:pt idx="62">
                  <c:v>466.34399999999999</c:v>
                </c:pt>
                <c:pt idx="63">
                  <c:v>465.90199999999999</c:v>
                </c:pt>
                <c:pt idx="64">
                  <c:v>466.94099999999997</c:v>
                </c:pt>
                <c:pt idx="65">
                  <c:v>468.04399999999998</c:v>
                </c:pt>
                <c:pt idx="66">
                  <c:v>468.35599999999999</c:v>
                </c:pt>
                <c:pt idx="67">
                  <c:v>468.95400000000001</c:v>
                </c:pt>
                <c:pt idx="68">
                  <c:v>469.57600000000002</c:v>
                </c:pt>
                <c:pt idx="69">
                  <c:v>474.92700000000002</c:v>
                </c:pt>
                <c:pt idx="70">
                  <c:v>483.55</c:v>
                </c:pt>
                <c:pt idx="71">
                  <c:v>486.00200000000001</c:v>
                </c:pt>
                <c:pt idx="72">
                  <c:v>501.70100000000002</c:v>
                </c:pt>
                <c:pt idx="73">
                  <c:v>507.64</c:v>
                </c:pt>
                <c:pt idx="74">
                  <c:v>508.76799999999997</c:v>
                </c:pt>
                <c:pt idx="75">
                  <c:v>508.91899999999998</c:v>
                </c:pt>
                <c:pt idx="76">
                  <c:v>508.70400000000001</c:v>
                </c:pt>
                <c:pt idx="77">
                  <c:v>510.54399999999998</c:v>
                </c:pt>
                <c:pt idx="78">
                  <c:v>510.42</c:v>
                </c:pt>
                <c:pt idx="79">
                  <c:v>508.47199999999998</c:v>
                </c:pt>
                <c:pt idx="80">
                  <c:v>497.80799999999999</c:v>
                </c:pt>
                <c:pt idx="81">
                  <c:v>498.26900000000001</c:v>
                </c:pt>
                <c:pt idx="82">
                  <c:v>482.10300000000001</c:v>
                </c:pt>
                <c:pt idx="83">
                  <c:v>477.59100000000001</c:v>
                </c:pt>
                <c:pt idx="84">
                  <c:v>472.822</c:v>
                </c:pt>
                <c:pt idx="85">
                  <c:v>478.012</c:v>
                </c:pt>
                <c:pt idx="86">
                  <c:v>473.02499999999998</c:v>
                </c:pt>
                <c:pt idx="87">
                  <c:v>464.70299999999997</c:v>
                </c:pt>
                <c:pt idx="88">
                  <c:v>430.99700000000001</c:v>
                </c:pt>
                <c:pt idx="89">
                  <c:v>428.67500000000001</c:v>
                </c:pt>
                <c:pt idx="90">
                  <c:v>428.75099999999998</c:v>
                </c:pt>
                <c:pt idx="91">
                  <c:v>428.82400000000001</c:v>
                </c:pt>
                <c:pt idx="92">
                  <c:v>418.709</c:v>
                </c:pt>
                <c:pt idx="93">
                  <c:v>416.96800000000002</c:v>
                </c:pt>
                <c:pt idx="94">
                  <c:v>416.35899999999998</c:v>
                </c:pt>
                <c:pt idx="95">
                  <c:v>414.46300000000002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26-423B-8FF5-479E9A846F50}"/>
            </c:ext>
          </c:extLst>
        </c:ser>
        <c:ser>
          <c:idx val="6"/>
          <c:order val="4"/>
          <c:tx>
            <c:strRef>
              <c:f>'9.4'!$AA$52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'9.4'!$AA$54:$AA$149</c:f>
              <c:numCache>
                <c:formatCode>#,##0</c:formatCode>
                <c:ptCount val="96"/>
                <c:pt idx="0">
                  <c:v>92.126999999999995</c:v>
                </c:pt>
                <c:pt idx="1">
                  <c:v>88.054000000000002</c:v>
                </c:pt>
                <c:pt idx="2">
                  <c:v>79.2</c:v>
                </c:pt>
                <c:pt idx="3">
                  <c:v>83.912000000000006</c:v>
                </c:pt>
                <c:pt idx="4">
                  <c:v>87.08</c:v>
                </c:pt>
                <c:pt idx="5">
                  <c:v>81.016999999999996</c:v>
                </c:pt>
                <c:pt idx="6">
                  <c:v>84.156999999999996</c:v>
                </c:pt>
                <c:pt idx="7">
                  <c:v>80.510999999999996</c:v>
                </c:pt>
                <c:pt idx="8">
                  <c:v>80.087000000000003</c:v>
                </c:pt>
                <c:pt idx="9">
                  <c:v>80.138000000000005</c:v>
                </c:pt>
                <c:pt idx="10">
                  <c:v>78.796000000000006</c:v>
                </c:pt>
                <c:pt idx="11">
                  <c:v>81.322999999999993</c:v>
                </c:pt>
                <c:pt idx="12">
                  <c:v>80.641999999999996</c:v>
                </c:pt>
                <c:pt idx="13">
                  <c:v>74.709999999999994</c:v>
                </c:pt>
                <c:pt idx="14">
                  <c:v>76.465999999999994</c:v>
                </c:pt>
                <c:pt idx="15">
                  <c:v>81.932000000000002</c:v>
                </c:pt>
                <c:pt idx="16">
                  <c:v>72.111000000000004</c:v>
                </c:pt>
                <c:pt idx="17">
                  <c:v>63.22</c:v>
                </c:pt>
                <c:pt idx="18">
                  <c:v>52.134</c:v>
                </c:pt>
                <c:pt idx="19">
                  <c:v>59.012999999999998</c:v>
                </c:pt>
                <c:pt idx="20">
                  <c:v>58.02</c:v>
                </c:pt>
                <c:pt idx="21">
                  <c:v>60</c:v>
                </c:pt>
                <c:pt idx="22">
                  <c:v>64.835999999999999</c:v>
                </c:pt>
                <c:pt idx="23">
                  <c:v>60.686999999999998</c:v>
                </c:pt>
                <c:pt idx="24">
                  <c:v>57.500999999999998</c:v>
                </c:pt>
                <c:pt idx="25">
                  <c:v>55.484000000000002</c:v>
                </c:pt>
                <c:pt idx="26">
                  <c:v>50.923999999999999</c:v>
                </c:pt>
                <c:pt idx="27">
                  <c:v>42.390999999999998</c:v>
                </c:pt>
                <c:pt idx="28">
                  <c:v>40.843000000000004</c:v>
                </c:pt>
                <c:pt idx="29">
                  <c:v>41.207000000000001</c:v>
                </c:pt>
                <c:pt idx="30">
                  <c:v>41.871000000000002</c:v>
                </c:pt>
                <c:pt idx="31">
                  <c:v>43.631999999999998</c:v>
                </c:pt>
                <c:pt idx="32">
                  <c:v>39.372</c:v>
                </c:pt>
                <c:pt idx="33">
                  <c:v>38.619</c:v>
                </c:pt>
                <c:pt idx="34">
                  <c:v>36.563000000000002</c:v>
                </c:pt>
                <c:pt idx="35">
                  <c:v>34.936</c:v>
                </c:pt>
                <c:pt idx="36">
                  <c:v>35.659999999999997</c:v>
                </c:pt>
                <c:pt idx="37">
                  <c:v>37.494</c:v>
                </c:pt>
                <c:pt idx="38">
                  <c:v>40.908000000000001</c:v>
                </c:pt>
                <c:pt idx="39">
                  <c:v>38.655000000000001</c:v>
                </c:pt>
                <c:pt idx="40">
                  <c:v>29.152000000000001</c:v>
                </c:pt>
                <c:pt idx="41">
                  <c:v>23.428999999999998</c:v>
                </c:pt>
                <c:pt idx="42">
                  <c:v>22.567</c:v>
                </c:pt>
                <c:pt idx="43">
                  <c:v>22.155000000000001</c:v>
                </c:pt>
                <c:pt idx="44">
                  <c:v>18.553999999999998</c:v>
                </c:pt>
                <c:pt idx="45">
                  <c:v>20.486999999999998</c:v>
                </c:pt>
                <c:pt idx="46">
                  <c:v>18.693000000000001</c:v>
                </c:pt>
                <c:pt idx="47">
                  <c:v>17.701000000000001</c:v>
                </c:pt>
                <c:pt idx="48">
                  <c:v>16.170000000000002</c:v>
                </c:pt>
                <c:pt idx="49">
                  <c:v>17.908999999999999</c:v>
                </c:pt>
                <c:pt idx="50">
                  <c:v>16.149999999999999</c:v>
                </c:pt>
                <c:pt idx="51">
                  <c:v>14.933</c:v>
                </c:pt>
                <c:pt idx="52">
                  <c:v>14.686999999999999</c:v>
                </c:pt>
                <c:pt idx="53">
                  <c:v>13.949</c:v>
                </c:pt>
                <c:pt idx="54">
                  <c:v>12.157999999999999</c:v>
                </c:pt>
                <c:pt idx="55">
                  <c:v>12.388</c:v>
                </c:pt>
                <c:pt idx="56">
                  <c:v>11.151</c:v>
                </c:pt>
                <c:pt idx="57">
                  <c:v>12.717000000000001</c:v>
                </c:pt>
                <c:pt idx="58">
                  <c:v>13.085000000000001</c:v>
                </c:pt>
                <c:pt idx="59">
                  <c:v>14.009</c:v>
                </c:pt>
                <c:pt idx="60">
                  <c:v>14.586</c:v>
                </c:pt>
                <c:pt idx="61">
                  <c:v>15.323</c:v>
                </c:pt>
                <c:pt idx="62">
                  <c:v>12.378</c:v>
                </c:pt>
                <c:pt idx="63">
                  <c:v>11.705</c:v>
                </c:pt>
                <c:pt idx="64">
                  <c:v>14.569000000000001</c:v>
                </c:pt>
                <c:pt idx="65">
                  <c:v>12.837</c:v>
                </c:pt>
                <c:pt idx="66">
                  <c:v>12.086</c:v>
                </c:pt>
                <c:pt idx="67">
                  <c:v>11.91</c:v>
                </c:pt>
                <c:pt idx="68">
                  <c:v>13.026</c:v>
                </c:pt>
                <c:pt idx="69">
                  <c:v>13.973000000000001</c:v>
                </c:pt>
                <c:pt idx="70">
                  <c:v>12.8</c:v>
                </c:pt>
                <c:pt idx="71">
                  <c:v>14.554</c:v>
                </c:pt>
                <c:pt idx="72">
                  <c:v>15.222</c:v>
                </c:pt>
                <c:pt idx="73">
                  <c:v>16.878</c:v>
                </c:pt>
                <c:pt idx="74">
                  <c:v>15.148</c:v>
                </c:pt>
                <c:pt idx="75">
                  <c:v>14.151</c:v>
                </c:pt>
                <c:pt idx="76">
                  <c:v>14.073</c:v>
                </c:pt>
                <c:pt idx="77">
                  <c:v>16.544</c:v>
                </c:pt>
                <c:pt idx="78">
                  <c:v>16.475000000000001</c:v>
                </c:pt>
                <c:pt idx="79">
                  <c:v>16.635000000000002</c:v>
                </c:pt>
                <c:pt idx="80">
                  <c:v>16.353000000000002</c:v>
                </c:pt>
                <c:pt idx="81">
                  <c:v>18.579999999999998</c:v>
                </c:pt>
                <c:pt idx="82">
                  <c:v>17.707000000000001</c:v>
                </c:pt>
                <c:pt idx="83">
                  <c:v>20.231000000000002</c:v>
                </c:pt>
                <c:pt idx="84">
                  <c:v>22.88</c:v>
                </c:pt>
                <c:pt idx="85">
                  <c:v>24.925000000000001</c:v>
                </c:pt>
                <c:pt idx="86">
                  <c:v>26.216999999999999</c:v>
                </c:pt>
                <c:pt idx="87">
                  <c:v>29.62</c:v>
                </c:pt>
                <c:pt idx="88">
                  <c:v>32.113</c:v>
                </c:pt>
                <c:pt idx="89">
                  <c:v>35.613</c:v>
                </c:pt>
                <c:pt idx="90">
                  <c:v>38.552999999999997</c:v>
                </c:pt>
                <c:pt idx="91">
                  <c:v>43.756</c:v>
                </c:pt>
                <c:pt idx="92">
                  <c:v>52.478000000000002</c:v>
                </c:pt>
                <c:pt idx="93">
                  <c:v>64.983000000000004</c:v>
                </c:pt>
                <c:pt idx="94">
                  <c:v>70.319000000000003</c:v>
                </c:pt>
                <c:pt idx="95">
                  <c:v>74.635000000000005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26-423B-8FF5-479E9A846F50}"/>
            </c:ext>
          </c:extLst>
        </c:ser>
        <c:ser>
          <c:idx val="7"/>
          <c:order val="5"/>
          <c:tx>
            <c:strRef>
              <c:f>'9.4'!$Z$52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'9.4'!$Z$54:$Z$149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20.186</c:v>
                </c:pt>
                <c:pt idx="25">
                  <c:v>27.305</c:v>
                </c:pt>
                <c:pt idx="26">
                  <c:v>27.309000000000001</c:v>
                </c:pt>
                <c:pt idx="27">
                  <c:v>29.173999999999999</c:v>
                </c:pt>
                <c:pt idx="28">
                  <c:v>45.204999999999998</c:v>
                </c:pt>
                <c:pt idx="29">
                  <c:v>82.284999999999997</c:v>
                </c:pt>
                <c:pt idx="30">
                  <c:v>122.08</c:v>
                </c:pt>
                <c:pt idx="31">
                  <c:v>162.84800000000001</c:v>
                </c:pt>
                <c:pt idx="32">
                  <c:v>202.91200000000001</c:v>
                </c:pt>
                <c:pt idx="33">
                  <c:v>244.666</c:v>
                </c:pt>
                <c:pt idx="34">
                  <c:v>279.41699999999997</c:v>
                </c:pt>
                <c:pt idx="35">
                  <c:v>306.54899999999998</c:v>
                </c:pt>
                <c:pt idx="36">
                  <c:v>307.49099999999999</c:v>
                </c:pt>
                <c:pt idx="37">
                  <c:v>323.51499999999999</c:v>
                </c:pt>
                <c:pt idx="38">
                  <c:v>349.77499999999998</c:v>
                </c:pt>
                <c:pt idx="39">
                  <c:v>364.74400000000003</c:v>
                </c:pt>
                <c:pt idx="40">
                  <c:v>380.32100000000003</c:v>
                </c:pt>
                <c:pt idx="41">
                  <c:v>407.86399999999998</c:v>
                </c:pt>
                <c:pt idx="42">
                  <c:v>404.93200000000002</c:v>
                </c:pt>
                <c:pt idx="43">
                  <c:v>387.726</c:v>
                </c:pt>
                <c:pt idx="44">
                  <c:v>395.625</c:v>
                </c:pt>
                <c:pt idx="45">
                  <c:v>402.09800000000001</c:v>
                </c:pt>
                <c:pt idx="46">
                  <c:v>406.25299999999999</c:v>
                </c:pt>
                <c:pt idx="47">
                  <c:v>419.56400000000002</c:v>
                </c:pt>
                <c:pt idx="48">
                  <c:v>423.63499999999999</c:v>
                </c:pt>
                <c:pt idx="49">
                  <c:v>415.05</c:v>
                </c:pt>
                <c:pt idx="50">
                  <c:v>398.959</c:v>
                </c:pt>
                <c:pt idx="51">
                  <c:v>393.68099999999998</c:v>
                </c:pt>
                <c:pt idx="52">
                  <c:v>363.03699999999998</c:v>
                </c:pt>
                <c:pt idx="53">
                  <c:v>314.10000000000002</c:v>
                </c:pt>
                <c:pt idx="54">
                  <c:v>295.64400000000001</c:v>
                </c:pt>
                <c:pt idx="55">
                  <c:v>260.85199999999998</c:v>
                </c:pt>
                <c:pt idx="56">
                  <c:v>228.70500000000001</c:v>
                </c:pt>
                <c:pt idx="57">
                  <c:v>199.06800000000001</c:v>
                </c:pt>
                <c:pt idx="58">
                  <c:v>168.44200000000001</c:v>
                </c:pt>
                <c:pt idx="59">
                  <c:v>146.58500000000001</c:v>
                </c:pt>
                <c:pt idx="60">
                  <c:v>127.71299999999999</c:v>
                </c:pt>
                <c:pt idx="61">
                  <c:v>101.709</c:v>
                </c:pt>
                <c:pt idx="62">
                  <c:v>74.747</c:v>
                </c:pt>
                <c:pt idx="63">
                  <c:v>53.219000000000001</c:v>
                </c:pt>
                <c:pt idx="64">
                  <c:v>37.173000000000002</c:v>
                </c:pt>
                <c:pt idx="65">
                  <c:v>29.689</c:v>
                </c:pt>
                <c:pt idx="66">
                  <c:v>28.17</c:v>
                </c:pt>
                <c:pt idx="67">
                  <c:v>28.824999999999999</c:v>
                </c:pt>
                <c:pt idx="68">
                  <c:v>28.533000000000001</c:v>
                </c:pt>
                <c:pt idx="69">
                  <c:v>7.77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726-423B-8FF5-479E9A846F50}"/>
            </c:ext>
          </c:extLst>
        </c:ser>
        <c:ser>
          <c:idx val="4"/>
          <c:order val="6"/>
          <c:tx>
            <c:strRef>
              <c:f>'9.4'!$X$52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'9.4'!$X$54:$X$149</c:f>
              <c:numCache>
                <c:formatCode>#,##0</c:formatCode>
                <c:ptCount val="96"/>
                <c:pt idx="0">
                  <c:v>201.84399999999999</c:v>
                </c:pt>
                <c:pt idx="1">
                  <c:v>202.726</c:v>
                </c:pt>
                <c:pt idx="2">
                  <c:v>202.71199999999999</c:v>
                </c:pt>
                <c:pt idx="3">
                  <c:v>202.36</c:v>
                </c:pt>
                <c:pt idx="4">
                  <c:v>197.39699999999999</c:v>
                </c:pt>
                <c:pt idx="5">
                  <c:v>196.82599999999999</c:v>
                </c:pt>
                <c:pt idx="6">
                  <c:v>196.89500000000001</c:v>
                </c:pt>
                <c:pt idx="7">
                  <c:v>193.48500000000001</c:v>
                </c:pt>
                <c:pt idx="8">
                  <c:v>145.19200000000001</c:v>
                </c:pt>
                <c:pt idx="9">
                  <c:v>143.166</c:v>
                </c:pt>
                <c:pt idx="10">
                  <c:v>143.15600000000001</c:v>
                </c:pt>
                <c:pt idx="11">
                  <c:v>143.126</c:v>
                </c:pt>
                <c:pt idx="12">
                  <c:v>142.83600000000001</c:v>
                </c:pt>
                <c:pt idx="13">
                  <c:v>142.79400000000001</c:v>
                </c:pt>
                <c:pt idx="14">
                  <c:v>142.797</c:v>
                </c:pt>
                <c:pt idx="15">
                  <c:v>142.79400000000001</c:v>
                </c:pt>
                <c:pt idx="16">
                  <c:v>141.953</c:v>
                </c:pt>
                <c:pt idx="17">
                  <c:v>141.94399999999999</c:v>
                </c:pt>
                <c:pt idx="18">
                  <c:v>141.94200000000001</c:v>
                </c:pt>
                <c:pt idx="19">
                  <c:v>141.94499999999999</c:v>
                </c:pt>
                <c:pt idx="20">
                  <c:v>148.16200000000001</c:v>
                </c:pt>
                <c:pt idx="21">
                  <c:v>148.47800000000001</c:v>
                </c:pt>
                <c:pt idx="22">
                  <c:v>148.435</c:v>
                </c:pt>
                <c:pt idx="23">
                  <c:v>148.423</c:v>
                </c:pt>
                <c:pt idx="24">
                  <c:v>144.61699999999999</c:v>
                </c:pt>
                <c:pt idx="25">
                  <c:v>144.45400000000001</c:v>
                </c:pt>
                <c:pt idx="26">
                  <c:v>144.43600000000001</c:v>
                </c:pt>
                <c:pt idx="27">
                  <c:v>144.374</c:v>
                </c:pt>
                <c:pt idx="28">
                  <c:v>155.952</c:v>
                </c:pt>
                <c:pt idx="29">
                  <c:v>156.08099999999999</c:v>
                </c:pt>
                <c:pt idx="30">
                  <c:v>155.94499999999999</c:v>
                </c:pt>
                <c:pt idx="31">
                  <c:v>155.875</c:v>
                </c:pt>
                <c:pt idx="32">
                  <c:v>162.298</c:v>
                </c:pt>
                <c:pt idx="33">
                  <c:v>162.256</c:v>
                </c:pt>
                <c:pt idx="34">
                  <c:v>162.13</c:v>
                </c:pt>
                <c:pt idx="35">
                  <c:v>162.03</c:v>
                </c:pt>
                <c:pt idx="36">
                  <c:v>155.97200000000001</c:v>
                </c:pt>
                <c:pt idx="37">
                  <c:v>155.876</c:v>
                </c:pt>
                <c:pt idx="38">
                  <c:v>155.77099999999999</c:v>
                </c:pt>
                <c:pt idx="39">
                  <c:v>155.685</c:v>
                </c:pt>
                <c:pt idx="40">
                  <c:v>145.44</c:v>
                </c:pt>
                <c:pt idx="41">
                  <c:v>144.70699999999999</c:v>
                </c:pt>
                <c:pt idx="42">
                  <c:v>144.70699999999999</c:v>
                </c:pt>
                <c:pt idx="43">
                  <c:v>144.66800000000001</c:v>
                </c:pt>
                <c:pt idx="44">
                  <c:v>146.81200000000001</c:v>
                </c:pt>
                <c:pt idx="45">
                  <c:v>146.809</c:v>
                </c:pt>
                <c:pt idx="46">
                  <c:v>146.79300000000001</c:v>
                </c:pt>
                <c:pt idx="47">
                  <c:v>146.767</c:v>
                </c:pt>
                <c:pt idx="48">
                  <c:v>145.66300000000001</c:v>
                </c:pt>
                <c:pt idx="49">
                  <c:v>145.65</c:v>
                </c:pt>
                <c:pt idx="50">
                  <c:v>145.636</c:v>
                </c:pt>
                <c:pt idx="51">
                  <c:v>145.64099999999999</c:v>
                </c:pt>
                <c:pt idx="52">
                  <c:v>145.90100000000001</c:v>
                </c:pt>
                <c:pt idx="53">
                  <c:v>145.88</c:v>
                </c:pt>
                <c:pt idx="54">
                  <c:v>145.86500000000001</c:v>
                </c:pt>
                <c:pt idx="55">
                  <c:v>145.86099999999999</c:v>
                </c:pt>
                <c:pt idx="56">
                  <c:v>147.77000000000001</c:v>
                </c:pt>
                <c:pt idx="57">
                  <c:v>147.75800000000001</c:v>
                </c:pt>
                <c:pt idx="58">
                  <c:v>147.744</c:v>
                </c:pt>
                <c:pt idx="59">
                  <c:v>151.822</c:v>
                </c:pt>
                <c:pt idx="60">
                  <c:v>196.93</c:v>
                </c:pt>
                <c:pt idx="61">
                  <c:v>200.834</c:v>
                </c:pt>
                <c:pt idx="62">
                  <c:v>200.839</c:v>
                </c:pt>
                <c:pt idx="63">
                  <c:v>205.202</c:v>
                </c:pt>
                <c:pt idx="64">
                  <c:v>260.49400000000003</c:v>
                </c:pt>
                <c:pt idx="65">
                  <c:v>267.863</c:v>
                </c:pt>
                <c:pt idx="66">
                  <c:v>267.87299999999999</c:v>
                </c:pt>
                <c:pt idx="67">
                  <c:v>274.11700000000002</c:v>
                </c:pt>
                <c:pt idx="68">
                  <c:v>546.06399999999996</c:v>
                </c:pt>
                <c:pt idx="69">
                  <c:v>593.61199999999997</c:v>
                </c:pt>
                <c:pt idx="70">
                  <c:v>593.88699999999994</c:v>
                </c:pt>
                <c:pt idx="71">
                  <c:v>593.90599999999995</c:v>
                </c:pt>
                <c:pt idx="72">
                  <c:v>598.62699999999995</c:v>
                </c:pt>
                <c:pt idx="73">
                  <c:v>598.96600000000001</c:v>
                </c:pt>
                <c:pt idx="74">
                  <c:v>599.17899999999997</c:v>
                </c:pt>
                <c:pt idx="75">
                  <c:v>598.81899999999996</c:v>
                </c:pt>
                <c:pt idx="76">
                  <c:v>591.98400000000004</c:v>
                </c:pt>
                <c:pt idx="77">
                  <c:v>590.76</c:v>
                </c:pt>
                <c:pt idx="78">
                  <c:v>591.05899999999997</c:v>
                </c:pt>
                <c:pt idx="79">
                  <c:v>579.16899999999998</c:v>
                </c:pt>
                <c:pt idx="80">
                  <c:v>419.46800000000002</c:v>
                </c:pt>
                <c:pt idx="81">
                  <c:v>399.80599999999998</c:v>
                </c:pt>
                <c:pt idx="82">
                  <c:v>399.01900000000001</c:v>
                </c:pt>
                <c:pt idx="83">
                  <c:v>384.47699999999998</c:v>
                </c:pt>
                <c:pt idx="84">
                  <c:v>221.696</c:v>
                </c:pt>
                <c:pt idx="85">
                  <c:v>217.715</c:v>
                </c:pt>
                <c:pt idx="86">
                  <c:v>217.78</c:v>
                </c:pt>
                <c:pt idx="87">
                  <c:v>217.804</c:v>
                </c:pt>
                <c:pt idx="88">
                  <c:v>216.40600000000001</c:v>
                </c:pt>
                <c:pt idx="89">
                  <c:v>216.53</c:v>
                </c:pt>
                <c:pt idx="90">
                  <c:v>216.57499999999999</c:v>
                </c:pt>
                <c:pt idx="91">
                  <c:v>215.977</c:v>
                </c:pt>
                <c:pt idx="92">
                  <c:v>206.131</c:v>
                </c:pt>
                <c:pt idx="93">
                  <c:v>205.12899999999999</c:v>
                </c:pt>
                <c:pt idx="94">
                  <c:v>205.14099999999999</c:v>
                </c:pt>
                <c:pt idx="95">
                  <c:v>201.53899999999999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726-423B-8FF5-479E9A846F50}"/>
            </c:ext>
          </c:extLst>
        </c:ser>
        <c:ser>
          <c:idx val="5"/>
          <c:order val="7"/>
          <c:tx>
            <c:strRef>
              <c:f>'9.4'!$Y$52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'9.4'!$Y$54:$Y$149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64.013000000000005</c:v>
                </c:pt>
                <c:pt idx="51">
                  <c:v>47.191000000000003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52.774999999999999</c:v>
                </c:pt>
                <c:pt idx="58">
                  <c:v>369.161</c:v>
                </c:pt>
                <c:pt idx="59">
                  <c:v>461.58</c:v>
                </c:pt>
                <c:pt idx="60">
                  <c:v>624.80600000000004</c:v>
                </c:pt>
                <c:pt idx="61">
                  <c:v>594.96299999999997</c:v>
                </c:pt>
                <c:pt idx="62">
                  <c:v>560.851</c:v>
                </c:pt>
                <c:pt idx="63">
                  <c:v>570.01400000000001</c:v>
                </c:pt>
                <c:pt idx="64">
                  <c:v>564.60699999999997</c:v>
                </c:pt>
                <c:pt idx="65">
                  <c:v>531.68499999999995</c:v>
                </c:pt>
                <c:pt idx="66">
                  <c:v>543.14</c:v>
                </c:pt>
                <c:pt idx="67">
                  <c:v>523.755</c:v>
                </c:pt>
                <c:pt idx="68">
                  <c:v>566.79100000000005</c:v>
                </c:pt>
                <c:pt idx="69">
                  <c:v>540.81899999999996</c:v>
                </c:pt>
                <c:pt idx="70">
                  <c:v>534.11</c:v>
                </c:pt>
                <c:pt idx="71">
                  <c:v>532.45699999999999</c:v>
                </c:pt>
                <c:pt idx="72">
                  <c:v>564.83000000000004</c:v>
                </c:pt>
                <c:pt idx="73">
                  <c:v>558.55600000000004</c:v>
                </c:pt>
                <c:pt idx="74">
                  <c:v>567.66899999999998</c:v>
                </c:pt>
                <c:pt idx="75">
                  <c:v>555.68499999999995</c:v>
                </c:pt>
                <c:pt idx="76">
                  <c:v>570.19799999999998</c:v>
                </c:pt>
                <c:pt idx="77">
                  <c:v>563.678</c:v>
                </c:pt>
                <c:pt idx="78">
                  <c:v>555.91099999999994</c:v>
                </c:pt>
                <c:pt idx="79">
                  <c:v>572.12099999999998</c:v>
                </c:pt>
                <c:pt idx="80">
                  <c:v>522.95899999999995</c:v>
                </c:pt>
                <c:pt idx="81">
                  <c:v>517.19500000000005</c:v>
                </c:pt>
                <c:pt idx="82">
                  <c:v>488.30799999999999</c:v>
                </c:pt>
                <c:pt idx="83">
                  <c:v>479.51</c:v>
                </c:pt>
                <c:pt idx="84">
                  <c:v>290.495</c:v>
                </c:pt>
                <c:pt idx="85">
                  <c:v>303.81</c:v>
                </c:pt>
                <c:pt idx="86">
                  <c:v>252.72300000000001</c:v>
                </c:pt>
                <c:pt idx="87">
                  <c:v>184.548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726-423B-8FF5-479E9A846F50}"/>
            </c:ext>
          </c:extLst>
        </c:ser>
        <c:ser>
          <c:idx val="10"/>
          <c:order val="10"/>
          <c:tx>
            <c:strRef>
              <c:f>'9.4'!$AH$53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'9.4'!$S$54:$S$149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4.1666666666666699E-2</c:v>
                </c:pt>
                <c:pt idx="5">
                  <c:v>5.2083333333333301E-2</c:v>
                </c:pt>
                <c:pt idx="6">
                  <c:v>6.25E-2</c:v>
                </c:pt>
                <c:pt idx="7">
                  <c:v>7.2916666666666699E-2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'9.4'!$AH$54:$AH$149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36.61</c:v>
                </c:pt>
                <c:pt idx="8">
                  <c:v>126.461</c:v>
                </c:pt>
                <c:pt idx="9">
                  <c:v>79.95</c:v>
                </c:pt>
                <c:pt idx="10">
                  <c:v>58.679000000000002</c:v>
                </c:pt>
                <c:pt idx="11">
                  <c:v>40.615000000000002</c:v>
                </c:pt>
                <c:pt idx="12">
                  <c:v>34.101999999999997</c:v>
                </c:pt>
                <c:pt idx="13">
                  <c:v>1.8360000000000001</c:v>
                </c:pt>
                <c:pt idx="14">
                  <c:v>0</c:v>
                </c:pt>
                <c:pt idx="15">
                  <c:v>25.167999999999999</c:v>
                </c:pt>
                <c:pt idx="16">
                  <c:v>28.678000000000001</c:v>
                </c:pt>
                <c:pt idx="17">
                  <c:v>31.803999999999998</c:v>
                </c:pt>
                <c:pt idx="18">
                  <c:v>53.259</c:v>
                </c:pt>
                <c:pt idx="19">
                  <c:v>0</c:v>
                </c:pt>
                <c:pt idx="20">
                  <c:v>29.298999999999999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30.614999999999998</c:v>
                </c:pt>
                <c:pt idx="29">
                  <c:v>84.984999999999999</c:v>
                </c:pt>
                <c:pt idx="30">
                  <c:v>137.226</c:v>
                </c:pt>
                <c:pt idx="31">
                  <c:v>184.315</c:v>
                </c:pt>
                <c:pt idx="32">
                  <c:v>123.651</c:v>
                </c:pt>
                <c:pt idx="33">
                  <c:v>41.841000000000001</c:v>
                </c:pt>
                <c:pt idx="34">
                  <c:v>133.95400000000001</c:v>
                </c:pt>
                <c:pt idx="35">
                  <c:v>225.05600000000001</c:v>
                </c:pt>
                <c:pt idx="36">
                  <c:v>355.10199999999998</c:v>
                </c:pt>
                <c:pt idx="37">
                  <c:v>416.05099999999999</c:v>
                </c:pt>
                <c:pt idx="38">
                  <c:v>509.06200000000001</c:v>
                </c:pt>
                <c:pt idx="39">
                  <c:v>584.25800000000004</c:v>
                </c:pt>
                <c:pt idx="40">
                  <c:v>758.50900000000001</c:v>
                </c:pt>
                <c:pt idx="41">
                  <c:v>800.76599999999996</c:v>
                </c:pt>
                <c:pt idx="42">
                  <c:v>863.49900000000002</c:v>
                </c:pt>
                <c:pt idx="43">
                  <c:v>994.97699999999998</c:v>
                </c:pt>
                <c:pt idx="44">
                  <c:v>1113.0820000000001</c:v>
                </c:pt>
                <c:pt idx="45">
                  <c:v>1174.8440000000001</c:v>
                </c:pt>
                <c:pt idx="46">
                  <c:v>1220.934</c:v>
                </c:pt>
                <c:pt idx="47">
                  <c:v>1158.9760000000001</c:v>
                </c:pt>
                <c:pt idx="48">
                  <c:v>1161.191</c:v>
                </c:pt>
                <c:pt idx="49">
                  <c:v>1105.453</c:v>
                </c:pt>
                <c:pt idx="50">
                  <c:v>884.81399999999996</c:v>
                </c:pt>
                <c:pt idx="51">
                  <c:v>792.59</c:v>
                </c:pt>
                <c:pt idx="52">
                  <c:v>866.42899999999997</c:v>
                </c:pt>
                <c:pt idx="53">
                  <c:v>838.72400000000005</c:v>
                </c:pt>
                <c:pt idx="54">
                  <c:v>725.72199999999998</c:v>
                </c:pt>
                <c:pt idx="55">
                  <c:v>694.50400000000002</c:v>
                </c:pt>
                <c:pt idx="56">
                  <c:v>663.35599999999999</c:v>
                </c:pt>
                <c:pt idx="57">
                  <c:v>503.077</c:v>
                </c:pt>
                <c:pt idx="58">
                  <c:v>141.88999999999999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'9.4'!$AB$52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'9.4'!$AI$54:$AI$149</c:f>
              <c:numCache>
                <c:formatCode>#,##0</c:formatCode>
                <c:ptCount val="96"/>
                <c:pt idx="0">
                  <c:v>-601.03399999999999</c:v>
                </c:pt>
                <c:pt idx="1">
                  <c:v>-156.44999999999999</c:v>
                </c:pt>
                <c:pt idx="2">
                  <c:v>-175.08199999999999</c:v>
                </c:pt>
                <c:pt idx="3">
                  <c:v>-176.94900000000001</c:v>
                </c:pt>
                <c:pt idx="4">
                  <c:v>-102.395</c:v>
                </c:pt>
                <c:pt idx="5">
                  <c:v>-8.1630000000000003</c:v>
                </c:pt>
                <c:pt idx="6">
                  <c:v>-37.451999999999998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-23.725000000000001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-23.135000000000002</c:v>
                </c:pt>
                <c:pt idx="20">
                  <c:v>0</c:v>
                </c:pt>
                <c:pt idx="21">
                  <c:v>-170.31700000000001</c:v>
                </c:pt>
                <c:pt idx="22">
                  <c:v>-155.97900000000001</c:v>
                </c:pt>
                <c:pt idx="23">
                  <c:v>-127.452</c:v>
                </c:pt>
                <c:pt idx="24">
                  <c:v>-114.066</c:v>
                </c:pt>
                <c:pt idx="25">
                  <c:v>-38.292000000000002</c:v>
                </c:pt>
                <c:pt idx="26">
                  <c:v>-6.657</c:v>
                </c:pt>
                <c:pt idx="27">
                  <c:v>-62.124000000000002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-14.647</c:v>
                </c:pt>
                <c:pt idx="60">
                  <c:v>-333.00900000000001</c:v>
                </c:pt>
                <c:pt idx="61">
                  <c:v>-436.25299999999999</c:v>
                </c:pt>
                <c:pt idx="62">
                  <c:v>-412.71499999999997</c:v>
                </c:pt>
                <c:pt idx="63">
                  <c:v>-547.03300000000002</c:v>
                </c:pt>
                <c:pt idx="64">
                  <c:v>-533.74900000000002</c:v>
                </c:pt>
                <c:pt idx="65">
                  <c:v>-484.661</c:v>
                </c:pt>
                <c:pt idx="66">
                  <c:v>-509.40600000000001</c:v>
                </c:pt>
                <c:pt idx="67">
                  <c:v>-443.84199999999998</c:v>
                </c:pt>
                <c:pt idx="68">
                  <c:v>-663.30100000000004</c:v>
                </c:pt>
                <c:pt idx="69">
                  <c:v>-743.34500000000003</c:v>
                </c:pt>
                <c:pt idx="70">
                  <c:v>-752.38699999999994</c:v>
                </c:pt>
                <c:pt idx="71">
                  <c:v>-786.697</c:v>
                </c:pt>
                <c:pt idx="72">
                  <c:v>-791.42100000000005</c:v>
                </c:pt>
                <c:pt idx="73">
                  <c:v>-794.99800000000005</c:v>
                </c:pt>
                <c:pt idx="74">
                  <c:v>-845.28899999999999</c:v>
                </c:pt>
                <c:pt idx="75">
                  <c:v>-887.92899999999997</c:v>
                </c:pt>
                <c:pt idx="76">
                  <c:v>-911.38199999999995</c:v>
                </c:pt>
                <c:pt idx="77">
                  <c:v>-902.58299999999997</c:v>
                </c:pt>
                <c:pt idx="78">
                  <c:v>-924.928</c:v>
                </c:pt>
                <c:pt idx="79">
                  <c:v>-948.38699999999994</c:v>
                </c:pt>
                <c:pt idx="80">
                  <c:v>-784.02200000000005</c:v>
                </c:pt>
                <c:pt idx="81">
                  <c:v>-831.25199999999995</c:v>
                </c:pt>
                <c:pt idx="82">
                  <c:v>-907.81700000000001</c:v>
                </c:pt>
                <c:pt idx="83">
                  <c:v>-1010.978</c:v>
                </c:pt>
                <c:pt idx="84">
                  <c:v>-697.42</c:v>
                </c:pt>
                <c:pt idx="85">
                  <c:v>-769.94799999999998</c:v>
                </c:pt>
                <c:pt idx="86">
                  <c:v>-771.77200000000005</c:v>
                </c:pt>
                <c:pt idx="87">
                  <c:v>-750.99</c:v>
                </c:pt>
                <c:pt idx="88">
                  <c:v>-476.36900000000003</c:v>
                </c:pt>
                <c:pt idx="89">
                  <c:v>-501.94499999999999</c:v>
                </c:pt>
                <c:pt idx="90">
                  <c:v>-541.35599999999999</c:v>
                </c:pt>
                <c:pt idx="91">
                  <c:v>-593.20899999999995</c:v>
                </c:pt>
                <c:pt idx="92">
                  <c:v>-631.81799999999998</c:v>
                </c:pt>
                <c:pt idx="93">
                  <c:v>-775.23500000000001</c:v>
                </c:pt>
                <c:pt idx="94">
                  <c:v>-911.79300000000001</c:v>
                </c:pt>
                <c:pt idx="95">
                  <c:v>-1011.0069999999999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726-423B-8FF5-479E9A846F50}"/>
            </c:ext>
          </c:extLst>
        </c:ser>
        <c:ser>
          <c:idx val="9"/>
          <c:order val="9"/>
          <c:tx>
            <c:strRef>
              <c:f>'9.4'!$AC$52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'9.4'!$AC$54:$AC$149</c:f>
              <c:numCache>
                <c:formatCode>#,##0</c:formatCode>
                <c:ptCount val="96"/>
                <c:pt idx="0">
                  <c:v>-0.41299999999999998</c:v>
                </c:pt>
                <c:pt idx="1">
                  <c:v>-494.91800000000001</c:v>
                </c:pt>
                <c:pt idx="2">
                  <c:v>-526.28499999999997</c:v>
                </c:pt>
                <c:pt idx="3">
                  <c:v>-525.76199999999994</c:v>
                </c:pt>
                <c:pt idx="4">
                  <c:v>-524.52499999999998</c:v>
                </c:pt>
                <c:pt idx="5">
                  <c:v>-639.40800000000002</c:v>
                </c:pt>
                <c:pt idx="6">
                  <c:v>-684.91</c:v>
                </c:pt>
                <c:pt idx="7">
                  <c:v>-690.74099999999999</c:v>
                </c:pt>
                <c:pt idx="8">
                  <c:v>-689.33600000000001</c:v>
                </c:pt>
                <c:pt idx="9">
                  <c:v>-688.93</c:v>
                </c:pt>
                <c:pt idx="10">
                  <c:v>-688.32799999999997</c:v>
                </c:pt>
                <c:pt idx="11">
                  <c:v>-687.73699999999997</c:v>
                </c:pt>
                <c:pt idx="12">
                  <c:v>-687.06899999999996</c:v>
                </c:pt>
                <c:pt idx="13">
                  <c:v>-686.03499999999997</c:v>
                </c:pt>
                <c:pt idx="14">
                  <c:v>-685.84199999999998</c:v>
                </c:pt>
                <c:pt idx="15">
                  <c:v>-685.35199999999998</c:v>
                </c:pt>
                <c:pt idx="16">
                  <c:v>-683.88800000000003</c:v>
                </c:pt>
                <c:pt idx="17">
                  <c:v>-682.98800000000006</c:v>
                </c:pt>
                <c:pt idx="18">
                  <c:v>-681.49599999999998</c:v>
                </c:pt>
                <c:pt idx="19">
                  <c:v>-629.44000000000005</c:v>
                </c:pt>
                <c:pt idx="20">
                  <c:v>-628.65800000000002</c:v>
                </c:pt>
                <c:pt idx="21">
                  <c:v>-419.27699999999999</c:v>
                </c:pt>
                <c:pt idx="22">
                  <c:v>-418.80599999999998</c:v>
                </c:pt>
                <c:pt idx="23">
                  <c:v>-418.11599999999999</c:v>
                </c:pt>
                <c:pt idx="24">
                  <c:v>-417.69200000000001</c:v>
                </c:pt>
                <c:pt idx="25">
                  <c:v>-417.76400000000001</c:v>
                </c:pt>
                <c:pt idx="26">
                  <c:v>-417.42200000000003</c:v>
                </c:pt>
                <c:pt idx="27">
                  <c:v>-304.27800000000002</c:v>
                </c:pt>
                <c:pt idx="28">
                  <c:v>-303.83800000000002</c:v>
                </c:pt>
                <c:pt idx="29">
                  <c:v>-303.56700000000001</c:v>
                </c:pt>
                <c:pt idx="30">
                  <c:v>-303.47300000000001</c:v>
                </c:pt>
                <c:pt idx="31">
                  <c:v>-302.952</c:v>
                </c:pt>
                <c:pt idx="32">
                  <c:v>-181.18899999999999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-45.206000000000003</c:v>
                </c:pt>
                <c:pt idx="44">
                  <c:v>-51.63</c:v>
                </c:pt>
                <c:pt idx="45">
                  <c:v>-51.332000000000001</c:v>
                </c:pt>
                <c:pt idx="46">
                  <c:v>-51.271000000000001</c:v>
                </c:pt>
                <c:pt idx="47">
                  <c:v>-51.476999999999997</c:v>
                </c:pt>
                <c:pt idx="48">
                  <c:v>-3.379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726-423B-8FF5-479E9A846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159367260598136"/>
          <c:y val="0.1056569843157239"/>
          <c:w val="0.19619148835613778"/>
          <c:h val="0.72828129777475781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Zatížení brutto ve dni m</a:t>
            </a:r>
            <a:r>
              <a:rPr lang="cs-CZ" sz="1000">
                <a:solidFill>
                  <a:srgbClr val="233060"/>
                </a:solidFill>
              </a:rPr>
              <a:t>in</a:t>
            </a:r>
            <a:r>
              <a:rPr lang="en-US" sz="1000">
                <a:solidFill>
                  <a:srgbClr val="233060"/>
                </a:solidFill>
              </a:rPr>
              <a:t>ima</a:t>
            </a:r>
            <a:r>
              <a:rPr lang="cs-CZ" sz="1000">
                <a:solidFill>
                  <a:srgbClr val="233060"/>
                </a:solidFill>
              </a:rPr>
              <a:t>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7.8853690244400532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75777103176827E-2"/>
          <c:y val="0.11906098182435876"/>
          <c:w val="0.71371310811430433"/>
          <c:h val="0.705795141837948"/>
        </c:manualLayout>
      </c:layout>
      <c:areaChart>
        <c:grouping val="stacked"/>
        <c:varyColors val="0"/>
        <c:ser>
          <c:idx val="0"/>
          <c:order val="0"/>
          <c:tx>
            <c:strRef>
              <c:f>'9.4'!$AL$52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'9.4'!$AL$54:$AL$149</c:f>
              <c:numCache>
                <c:formatCode>#,##0</c:formatCode>
                <c:ptCount val="96"/>
                <c:pt idx="0">
                  <c:v>3738.9609999999998</c:v>
                </c:pt>
                <c:pt idx="1">
                  <c:v>3742.0889999999999</c:v>
                </c:pt>
                <c:pt idx="2">
                  <c:v>3742.6750000000002</c:v>
                </c:pt>
                <c:pt idx="3">
                  <c:v>3742.3359999999998</c:v>
                </c:pt>
                <c:pt idx="4">
                  <c:v>3740.97</c:v>
                </c:pt>
                <c:pt idx="5">
                  <c:v>3740.1329999999998</c:v>
                </c:pt>
                <c:pt idx="6">
                  <c:v>3739.3150000000001</c:v>
                </c:pt>
                <c:pt idx="7">
                  <c:v>3739.7269999999999</c:v>
                </c:pt>
                <c:pt idx="8">
                  <c:v>3740.6390000000001</c:v>
                </c:pt>
                <c:pt idx="9">
                  <c:v>3741.6060000000002</c:v>
                </c:pt>
                <c:pt idx="10">
                  <c:v>3741.0309999999999</c:v>
                </c:pt>
                <c:pt idx="11">
                  <c:v>3739.826</c:v>
                </c:pt>
                <c:pt idx="12">
                  <c:v>3739.5880000000002</c:v>
                </c:pt>
                <c:pt idx="13">
                  <c:v>3740.3139999999999</c:v>
                </c:pt>
                <c:pt idx="14">
                  <c:v>3740.98</c:v>
                </c:pt>
                <c:pt idx="15">
                  <c:v>3740.0079999999998</c:v>
                </c:pt>
                <c:pt idx="16">
                  <c:v>3738.846</c:v>
                </c:pt>
                <c:pt idx="17">
                  <c:v>3737.3409999999999</c:v>
                </c:pt>
                <c:pt idx="18">
                  <c:v>3736.3710000000001</c:v>
                </c:pt>
                <c:pt idx="19">
                  <c:v>3737.2570000000001</c:v>
                </c:pt>
                <c:pt idx="20">
                  <c:v>3735.9279999999999</c:v>
                </c:pt>
                <c:pt idx="21">
                  <c:v>3735.8939999999998</c:v>
                </c:pt>
                <c:pt idx="22">
                  <c:v>3735.7359999999999</c:v>
                </c:pt>
                <c:pt idx="23">
                  <c:v>3735.1819999999998</c:v>
                </c:pt>
                <c:pt idx="24">
                  <c:v>3734.7629999999999</c:v>
                </c:pt>
                <c:pt idx="25">
                  <c:v>3736.2370000000001</c:v>
                </c:pt>
                <c:pt idx="26">
                  <c:v>3736.1280000000002</c:v>
                </c:pt>
                <c:pt idx="27">
                  <c:v>3737.7440000000001</c:v>
                </c:pt>
                <c:pt idx="28">
                  <c:v>3737.9720000000002</c:v>
                </c:pt>
                <c:pt idx="29">
                  <c:v>3737.1329999999998</c:v>
                </c:pt>
                <c:pt idx="30">
                  <c:v>3735.4470000000001</c:v>
                </c:pt>
                <c:pt idx="31">
                  <c:v>3735.8980000000001</c:v>
                </c:pt>
                <c:pt idx="32">
                  <c:v>3736.8609999999999</c:v>
                </c:pt>
                <c:pt idx="33">
                  <c:v>3736.5529999999999</c:v>
                </c:pt>
                <c:pt idx="34">
                  <c:v>3736.11</c:v>
                </c:pt>
                <c:pt idx="35">
                  <c:v>3734.1309999999999</c:v>
                </c:pt>
                <c:pt idx="36">
                  <c:v>3734.203</c:v>
                </c:pt>
                <c:pt idx="37">
                  <c:v>3735.319</c:v>
                </c:pt>
                <c:pt idx="38">
                  <c:v>3736.0189999999998</c:v>
                </c:pt>
                <c:pt idx="39">
                  <c:v>3735.9110000000001</c:v>
                </c:pt>
                <c:pt idx="40">
                  <c:v>3735.6729999999998</c:v>
                </c:pt>
                <c:pt idx="41">
                  <c:v>3735.5619999999999</c:v>
                </c:pt>
                <c:pt idx="42">
                  <c:v>3735.9360000000001</c:v>
                </c:pt>
                <c:pt idx="43">
                  <c:v>3735.67</c:v>
                </c:pt>
                <c:pt idx="44">
                  <c:v>3737.335</c:v>
                </c:pt>
                <c:pt idx="45">
                  <c:v>3737.7570000000001</c:v>
                </c:pt>
                <c:pt idx="46">
                  <c:v>3737.9029999999998</c:v>
                </c:pt>
                <c:pt idx="47">
                  <c:v>3736.7710000000002</c:v>
                </c:pt>
                <c:pt idx="48">
                  <c:v>3735.634</c:v>
                </c:pt>
                <c:pt idx="49">
                  <c:v>3736.2620000000002</c:v>
                </c:pt>
                <c:pt idx="50">
                  <c:v>3735.866</c:v>
                </c:pt>
                <c:pt idx="51">
                  <c:v>3736.1439999999998</c:v>
                </c:pt>
                <c:pt idx="52">
                  <c:v>3737.2089999999998</c:v>
                </c:pt>
                <c:pt idx="53">
                  <c:v>3736.4609999999998</c:v>
                </c:pt>
                <c:pt idx="54">
                  <c:v>3737.0749999999998</c:v>
                </c:pt>
                <c:pt idx="55">
                  <c:v>3736.971</c:v>
                </c:pt>
                <c:pt idx="56">
                  <c:v>3737.761</c:v>
                </c:pt>
                <c:pt idx="57">
                  <c:v>3738.77</c:v>
                </c:pt>
                <c:pt idx="58">
                  <c:v>3738.4949999999999</c:v>
                </c:pt>
                <c:pt idx="59">
                  <c:v>3737.306</c:v>
                </c:pt>
                <c:pt idx="60">
                  <c:v>3736.154</c:v>
                </c:pt>
                <c:pt idx="61">
                  <c:v>3736.413</c:v>
                </c:pt>
                <c:pt idx="62">
                  <c:v>3737.0039999999999</c:v>
                </c:pt>
                <c:pt idx="63">
                  <c:v>3737.6419999999998</c:v>
                </c:pt>
                <c:pt idx="64">
                  <c:v>3738.7040000000002</c:v>
                </c:pt>
                <c:pt idx="65">
                  <c:v>3738.6320000000001</c:v>
                </c:pt>
                <c:pt idx="66">
                  <c:v>3736.989</c:v>
                </c:pt>
                <c:pt idx="67">
                  <c:v>3738.5320000000002</c:v>
                </c:pt>
                <c:pt idx="68">
                  <c:v>3737.127</c:v>
                </c:pt>
                <c:pt idx="69">
                  <c:v>3737.5970000000002</c:v>
                </c:pt>
                <c:pt idx="70">
                  <c:v>3737.864</c:v>
                </c:pt>
                <c:pt idx="71">
                  <c:v>3737.65</c:v>
                </c:pt>
                <c:pt idx="72">
                  <c:v>3735.6329999999998</c:v>
                </c:pt>
                <c:pt idx="73">
                  <c:v>3736.51</c:v>
                </c:pt>
                <c:pt idx="74">
                  <c:v>3737.58</c:v>
                </c:pt>
                <c:pt idx="75">
                  <c:v>3738.9929999999999</c:v>
                </c:pt>
                <c:pt idx="76">
                  <c:v>3738.5160000000001</c:v>
                </c:pt>
                <c:pt idx="77">
                  <c:v>3738.0920000000001</c:v>
                </c:pt>
                <c:pt idx="78">
                  <c:v>3736.5230000000001</c:v>
                </c:pt>
                <c:pt idx="79">
                  <c:v>3736.4639999999999</c:v>
                </c:pt>
                <c:pt idx="80">
                  <c:v>3737.049</c:v>
                </c:pt>
                <c:pt idx="81">
                  <c:v>3737.4929999999999</c:v>
                </c:pt>
                <c:pt idx="82">
                  <c:v>3738.5030000000002</c:v>
                </c:pt>
                <c:pt idx="83">
                  <c:v>3738.2939999999999</c:v>
                </c:pt>
                <c:pt idx="84">
                  <c:v>3737.9479999999999</c:v>
                </c:pt>
                <c:pt idx="85">
                  <c:v>3739.82</c:v>
                </c:pt>
                <c:pt idx="86">
                  <c:v>3741.096</c:v>
                </c:pt>
                <c:pt idx="87">
                  <c:v>3741.7289999999998</c:v>
                </c:pt>
                <c:pt idx="88">
                  <c:v>3742.3159999999998</c:v>
                </c:pt>
                <c:pt idx="89">
                  <c:v>3740.7759999999998</c:v>
                </c:pt>
                <c:pt idx="90">
                  <c:v>3739.7829999999999</c:v>
                </c:pt>
                <c:pt idx="91">
                  <c:v>3739.0540000000001</c:v>
                </c:pt>
                <c:pt idx="92">
                  <c:v>3739.6590000000001</c:v>
                </c:pt>
                <c:pt idx="93">
                  <c:v>3740.09</c:v>
                </c:pt>
                <c:pt idx="94">
                  <c:v>3739.6840000000002</c:v>
                </c:pt>
                <c:pt idx="95">
                  <c:v>3740.7089999999998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BD-4B3F-BB53-20F0E35DE697}"/>
            </c:ext>
          </c:extLst>
        </c:ser>
        <c:ser>
          <c:idx val="1"/>
          <c:order val="1"/>
          <c:tx>
            <c:strRef>
              <c:f>'9.4'!$AM$52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'9.4'!$AM$54:$AM$149</c:f>
              <c:numCache>
                <c:formatCode>#,##0</c:formatCode>
                <c:ptCount val="96"/>
                <c:pt idx="0">
                  <c:v>2786.1550000000002</c:v>
                </c:pt>
                <c:pt idx="1">
                  <c:v>2750.799</c:v>
                </c:pt>
                <c:pt idx="2">
                  <c:v>2665.067</c:v>
                </c:pt>
                <c:pt idx="3">
                  <c:v>2615.4630000000002</c:v>
                </c:pt>
                <c:pt idx="4">
                  <c:v>2610.2719999999999</c:v>
                </c:pt>
                <c:pt idx="5">
                  <c:v>2565.056</c:v>
                </c:pt>
                <c:pt idx="6">
                  <c:v>2489.7440000000001</c:v>
                </c:pt>
                <c:pt idx="7">
                  <c:v>2463.7469999999998</c:v>
                </c:pt>
                <c:pt idx="8">
                  <c:v>2460.924</c:v>
                </c:pt>
                <c:pt idx="9">
                  <c:v>2297.4969999999998</c:v>
                </c:pt>
                <c:pt idx="10">
                  <c:v>2161.5790000000002</c:v>
                </c:pt>
                <c:pt idx="11">
                  <c:v>2140.4029999999998</c:v>
                </c:pt>
                <c:pt idx="12">
                  <c:v>2143.5720000000001</c:v>
                </c:pt>
                <c:pt idx="13">
                  <c:v>2129.8119999999999</c:v>
                </c:pt>
                <c:pt idx="14">
                  <c:v>2126.8000000000002</c:v>
                </c:pt>
                <c:pt idx="15">
                  <c:v>2124.5590000000002</c:v>
                </c:pt>
                <c:pt idx="16">
                  <c:v>2105.0790000000002</c:v>
                </c:pt>
                <c:pt idx="17">
                  <c:v>2099.2820000000002</c:v>
                </c:pt>
                <c:pt idx="18">
                  <c:v>2096.4290000000001</c:v>
                </c:pt>
                <c:pt idx="19">
                  <c:v>2079.3539999999998</c:v>
                </c:pt>
                <c:pt idx="20">
                  <c:v>2088.652</c:v>
                </c:pt>
                <c:pt idx="21">
                  <c:v>2142.904</c:v>
                </c:pt>
                <c:pt idx="22">
                  <c:v>2156.9</c:v>
                </c:pt>
                <c:pt idx="23">
                  <c:v>2173.3809999999999</c:v>
                </c:pt>
                <c:pt idx="24">
                  <c:v>2175.0010000000002</c:v>
                </c:pt>
                <c:pt idx="25">
                  <c:v>2181.7460000000001</c:v>
                </c:pt>
                <c:pt idx="26">
                  <c:v>2194.1729999999998</c:v>
                </c:pt>
                <c:pt idx="27">
                  <c:v>2273.598</c:v>
                </c:pt>
                <c:pt idx="28">
                  <c:v>2306.4810000000002</c:v>
                </c:pt>
                <c:pt idx="29">
                  <c:v>2310.056</c:v>
                </c:pt>
                <c:pt idx="30">
                  <c:v>2387.66</c:v>
                </c:pt>
                <c:pt idx="31">
                  <c:v>2488.223</c:v>
                </c:pt>
                <c:pt idx="32">
                  <c:v>2475.759</c:v>
                </c:pt>
                <c:pt idx="33">
                  <c:v>2528.7539999999999</c:v>
                </c:pt>
                <c:pt idx="34">
                  <c:v>2598.5360000000001</c:v>
                </c:pt>
                <c:pt idx="35">
                  <c:v>2627.7159999999999</c:v>
                </c:pt>
                <c:pt idx="36">
                  <c:v>2680.8139999999999</c:v>
                </c:pt>
                <c:pt idx="37">
                  <c:v>2683.52</c:v>
                </c:pt>
                <c:pt idx="38">
                  <c:v>2684.0239999999999</c:v>
                </c:pt>
                <c:pt idx="39">
                  <c:v>2702.8029999999999</c:v>
                </c:pt>
                <c:pt idx="40">
                  <c:v>2721.8980000000001</c:v>
                </c:pt>
                <c:pt idx="41">
                  <c:v>2718.029</c:v>
                </c:pt>
                <c:pt idx="42">
                  <c:v>2716.4369999999999</c:v>
                </c:pt>
                <c:pt idx="43">
                  <c:v>2710.404</c:v>
                </c:pt>
                <c:pt idx="44">
                  <c:v>2672.88</c:v>
                </c:pt>
                <c:pt idx="45">
                  <c:v>2654.4949999999999</c:v>
                </c:pt>
                <c:pt idx="46">
                  <c:v>2645.0410000000002</c:v>
                </c:pt>
                <c:pt idx="47">
                  <c:v>2630.377</c:v>
                </c:pt>
                <c:pt idx="48">
                  <c:v>2640.4229999999998</c:v>
                </c:pt>
                <c:pt idx="49">
                  <c:v>2653.88</c:v>
                </c:pt>
                <c:pt idx="50">
                  <c:v>2675.578</c:v>
                </c:pt>
                <c:pt idx="51">
                  <c:v>2669.047</c:v>
                </c:pt>
                <c:pt idx="52">
                  <c:v>2680.096</c:v>
                </c:pt>
                <c:pt idx="53">
                  <c:v>2675.9639999999999</c:v>
                </c:pt>
                <c:pt idx="54">
                  <c:v>2670.0610000000001</c:v>
                </c:pt>
                <c:pt idx="55">
                  <c:v>2672.39</c:v>
                </c:pt>
                <c:pt idx="56">
                  <c:v>2633.4920000000002</c:v>
                </c:pt>
                <c:pt idx="57">
                  <c:v>2648.384</c:v>
                </c:pt>
                <c:pt idx="58">
                  <c:v>2652.2570000000001</c:v>
                </c:pt>
                <c:pt idx="59">
                  <c:v>2665.0549999999998</c:v>
                </c:pt>
                <c:pt idx="60">
                  <c:v>2712.8029999999999</c:v>
                </c:pt>
                <c:pt idx="61">
                  <c:v>2731.4609999999998</c:v>
                </c:pt>
                <c:pt idx="62">
                  <c:v>2732.9740000000002</c:v>
                </c:pt>
                <c:pt idx="63">
                  <c:v>2739.5160000000001</c:v>
                </c:pt>
                <c:pt idx="64">
                  <c:v>2764.663</c:v>
                </c:pt>
                <c:pt idx="65">
                  <c:v>2776.3389999999999</c:v>
                </c:pt>
                <c:pt idx="66">
                  <c:v>2780.605</c:v>
                </c:pt>
                <c:pt idx="67">
                  <c:v>2779.721</c:v>
                </c:pt>
                <c:pt idx="68">
                  <c:v>2786.8</c:v>
                </c:pt>
                <c:pt idx="69">
                  <c:v>2783.3829999999998</c:v>
                </c:pt>
                <c:pt idx="70">
                  <c:v>2775.511</c:v>
                </c:pt>
                <c:pt idx="71">
                  <c:v>2759.9059999999999</c:v>
                </c:pt>
                <c:pt idx="72">
                  <c:v>2774.6860000000001</c:v>
                </c:pt>
                <c:pt idx="73">
                  <c:v>2756.3530000000001</c:v>
                </c:pt>
                <c:pt idx="74">
                  <c:v>2733.078</c:v>
                </c:pt>
                <c:pt idx="75">
                  <c:v>2726.9189999999999</c:v>
                </c:pt>
                <c:pt idx="76">
                  <c:v>2706.732</c:v>
                </c:pt>
                <c:pt idx="77">
                  <c:v>2584.9609999999998</c:v>
                </c:pt>
                <c:pt idx="78">
                  <c:v>2629.1390000000001</c:v>
                </c:pt>
                <c:pt idx="79">
                  <c:v>2634.261</c:v>
                </c:pt>
                <c:pt idx="80">
                  <c:v>2624.7109999999998</c:v>
                </c:pt>
                <c:pt idx="81">
                  <c:v>2605.94</c:v>
                </c:pt>
                <c:pt idx="82">
                  <c:v>2553.7170000000001</c:v>
                </c:pt>
                <c:pt idx="83">
                  <c:v>2518.5239999999999</c:v>
                </c:pt>
                <c:pt idx="84">
                  <c:v>2489.8000000000002</c:v>
                </c:pt>
                <c:pt idx="85">
                  <c:v>2506.9050000000002</c:v>
                </c:pt>
                <c:pt idx="86">
                  <c:v>2478.1149999999998</c:v>
                </c:pt>
                <c:pt idx="87">
                  <c:v>2420.614</c:v>
                </c:pt>
                <c:pt idx="88">
                  <c:v>2404.663</c:v>
                </c:pt>
                <c:pt idx="89">
                  <c:v>2362.7869999999998</c:v>
                </c:pt>
                <c:pt idx="90">
                  <c:v>2280.721</c:v>
                </c:pt>
                <c:pt idx="91">
                  <c:v>2268.0129999999999</c:v>
                </c:pt>
                <c:pt idx="92">
                  <c:v>2253.34</c:v>
                </c:pt>
                <c:pt idx="93">
                  <c:v>2246.7429999999999</c:v>
                </c:pt>
                <c:pt idx="94">
                  <c:v>2175.7379999999998</c:v>
                </c:pt>
                <c:pt idx="95">
                  <c:v>2178.576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BD-4B3F-BB53-20F0E35DE697}"/>
            </c:ext>
          </c:extLst>
        </c:ser>
        <c:ser>
          <c:idx val="2"/>
          <c:order val="2"/>
          <c:tx>
            <c:strRef>
              <c:f>'9.4'!$AN$52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'9.4'!$AN$54:$AN$149</c:f>
              <c:numCache>
                <c:formatCode>#,##0</c:formatCode>
                <c:ptCount val="96"/>
                <c:pt idx="0">
                  <c:v>71.480999999999995</c:v>
                </c:pt>
                <c:pt idx="1">
                  <c:v>71.406999999999996</c:v>
                </c:pt>
                <c:pt idx="2">
                  <c:v>71.453999999999994</c:v>
                </c:pt>
                <c:pt idx="3">
                  <c:v>71.414000000000001</c:v>
                </c:pt>
                <c:pt idx="4">
                  <c:v>71.453999999999994</c:v>
                </c:pt>
                <c:pt idx="5">
                  <c:v>71.427000000000007</c:v>
                </c:pt>
                <c:pt idx="6">
                  <c:v>71.466999999999999</c:v>
                </c:pt>
                <c:pt idx="7">
                  <c:v>71.447000000000003</c:v>
                </c:pt>
                <c:pt idx="8">
                  <c:v>71.453999999999994</c:v>
                </c:pt>
                <c:pt idx="9">
                  <c:v>71.460999999999999</c:v>
                </c:pt>
                <c:pt idx="10">
                  <c:v>71.394000000000005</c:v>
                </c:pt>
                <c:pt idx="11">
                  <c:v>71.38</c:v>
                </c:pt>
                <c:pt idx="12">
                  <c:v>71.307000000000002</c:v>
                </c:pt>
                <c:pt idx="13">
                  <c:v>71.427000000000007</c:v>
                </c:pt>
                <c:pt idx="14">
                  <c:v>71.406999999999996</c:v>
                </c:pt>
                <c:pt idx="15">
                  <c:v>71.332999999999998</c:v>
                </c:pt>
                <c:pt idx="16">
                  <c:v>71.373999999999995</c:v>
                </c:pt>
                <c:pt idx="17">
                  <c:v>71.36</c:v>
                </c:pt>
                <c:pt idx="18">
                  <c:v>71.38</c:v>
                </c:pt>
                <c:pt idx="19">
                  <c:v>71.474000000000004</c:v>
                </c:pt>
                <c:pt idx="20">
                  <c:v>71.447000000000003</c:v>
                </c:pt>
                <c:pt idx="21">
                  <c:v>71.427000000000007</c:v>
                </c:pt>
                <c:pt idx="22">
                  <c:v>71.400000000000006</c:v>
                </c:pt>
                <c:pt idx="23">
                  <c:v>71.433999999999997</c:v>
                </c:pt>
                <c:pt idx="24">
                  <c:v>71.36</c:v>
                </c:pt>
                <c:pt idx="25">
                  <c:v>71.460999999999999</c:v>
                </c:pt>
                <c:pt idx="26">
                  <c:v>71.394000000000005</c:v>
                </c:pt>
                <c:pt idx="27">
                  <c:v>71.433999999999997</c:v>
                </c:pt>
                <c:pt idx="28">
                  <c:v>71.447000000000003</c:v>
                </c:pt>
                <c:pt idx="29">
                  <c:v>71.427000000000007</c:v>
                </c:pt>
                <c:pt idx="30">
                  <c:v>71.406999999999996</c:v>
                </c:pt>
                <c:pt idx="31">
                  <c:v>71.406999999999996</c:v>
                </c:pt>
                <c:pt idx="32">
                  <c:v>71.494</c:v>
                </c:pt>
                <c:pt idx="33">
                  <c:v>71.406999999999996</c:v>
                </c:pt>
                <c:pt idx="34">
                  <c:v>71.441000000000003</c:v>
                </c:pt>
                <c:pt idx="35">
                  <c:v>71.474000000000004</c:v>
                </c:pt>
                <c:pt idx="36">
                  <c:v>71.414000000000001</c:v>
                </c:pt>
                <c:pt idx="37">
                  <c:v>71.460999999999999</c:v>
                </c:pt>
                <c:pt idx="38">
                  <c:v>71.367000000000004</c:v>
                </c:pt>
                <c:pt idx="39">
                  <c:v>71.38</c:v>
                </c:pt>
                <c:pt idx="40">
                  <c:v>71.394000000000005</c:v>
                </c:pt>
                <c:pt idx="41">
                  <c:v>71.433999999999997</c:v>
                </c:pt>
                <c:pt idx="42">
                  <c:v>71.507999999999996</c:v>
                </c:pt>
                <c:pt idx="43">
                  <c:v>71.447000000000003</c:v>
                </c:pt>
                <c:pt idx="44">
                  <c:v>71.501000000000005</c:v>
                </c:pt>
                <c:pt idx="45">
                  <c:v>71.441000000000003</c:v>
                </c:pt>
                <c:pt idx="46">
                  <c:v>71.466999999999999</c:v>
                </c:pt>
                <c:pt idx="47">
                  <c:v>71.447000000000003</c:v>
                </c:pt>
                <c:pt idx="48">
                  <c:v>71.400000000000006</c:v>
                </c:pt>
                <c:pt idx="49">
                  <c:v>71.406999999999996</c:v>
                </c:pt>
                <c:pt idx="50">
                  <c:v>71.433999999999997</c:v>
                </c:pt>
                <c:pt idx="51">
                  <c:v>71.414000000000001</c:v>
                </c:pt>
                <c:pt idx="52">
                  <c:v>71.406999999999996</c:v>
                </c:pt>
                <c:pt idx="53">
                  <c:v>71.427000000000007</c:v>
                </c:pt>
                <c:pt idx="54">
                  <c:v>71.400000000000006</c:v>
                </c:pt>
                <c:pt idx="55">
                  <c:v>71.367000000000004</c:v>
                </c:pt>
                <c:pt idx="56">
                  <c:v>71.352999999999994</c:v>
                </c:pt>
                <c:pt idx="57">
                  <c:v>71.414000000000001</c:v>
                </c:pt>
                <c:pt idx="58">
                  <c:v>71.433999999999997</c:v>
                </c:pt>
                <c:pt idx="59">
                  <c:v>71.513999999999996</c:v>
                </c:pt>
                <c:pt idx="60">
                  <c:v>71.406999999999996</c:v>
                </c:pt>
                <c:pt idx="61">
                  <c:v>71.501000000000005</c:v>
                </c:pt>
                <c:pt idx="62">
                  <c:v>71.466999999999999</c:v>
                </c:pt>
                <c:pt idx="63">
                  <c:v>71.373999999999995</c:v>
                </c:pt>
                <c:pt idx="64">
                  <c:v>71.433999999999997</c:v>
                </c:pt>
                <c:pt idx="65">
                  <c:v>71.494</c:v>
                </c:pt>
                <c:pt idx="66">
                  <c:v>71.474000000000004</c:v>
                </c:pt>
                <c:pt idx="67">
                  <c:v>71.441000000000003</c:v>
                </c:pt>
                <c:pt idx="68">
                  <c:v>71.414000000000001</c:v>
                </c:pt>
                <c:pt idx="69">
                  <c:v>71.441000000000003</c:v>
                </c:pt>
                <c:pt idx="70">
                  <c:v>71.414000000000001</c:v>
                </c:pt>
                <c:pt idx="71">
                  <c:v>71.421000000000006</c:v>
                </c:pt>
                <c:pt idx="72">
                  <c:v>71.406999999999996</c:v>
                </c:pt>
                <c:pt idx="73">
                  <c:v>71.466999999999999</c:v>
                </c:pt>
                <c:pt idx="74">
                  <c:v>71.540999999999997</c:v>
                </c:pt>
                <c:pt idx="75">
                  <c:v>71.406999999999996</c:v>
                </c:pt>
                <c:pt idx="76">
                  <c:v>71.447000000000003</c:v>
                </c:pt>
                <c:pt idx="77">
                  <c:v>71.427000000000007</c:v>
                </c:pt>
                <c:pt idx="78">
                  <c:v>71.414000000000001</c:v>
                </c:pt>
                <c:pt idx="79">
                  <c:v>71.427000000000007</c:v>
                </c:pt>
                <c:pt idx="80">
                  <c:v>71.36</c:v>
                </c:pt>
                <c:pt idx="81">
                  <c:v>71.453999999999994</c:v>
                </c:pt>
                <c:pt idx="82">
                  <c:v>71.421000000000006</c:v>
                </c:pt>
                <c:pt idx="83">
                  <c:v>71.387</c:v>
                </c:pt>
                <c:pt idx="84">
                  <c:v>71.421000000000006</c:v>
                </c:pt>
                <c:pt idx="85">
                  <c:v>71.460999999999999</c:v>
                </c:pt>
                <c:pt idx="86">
                  <c:v>71.427000000000007</c:v>
                </c:pt>
                <c:pt idx="87">
                  <c:v>71.447000000000003</c:v>
                </c:pt>
                <c:pt idx="88">
                  <c:v>71.447000000000003</c:v>
                </c:pt>
                <c:pt idx="89">
                  <c:v>71.421000000000006</c:v>
                </c:pt>
                <c:pt idx="90">
                  <c:v>71.400000000000006</c:v>
                </c:pt>
                <c:pt idx="91">
                  <c:v>71.447000000000003</c:v>
                </c:pt>
                <c:pt idx="92">
                  <c:v>71.421000000000006</c:v>
                </c:pt>
                <c:pt idx="93">
                  <c:v>71.433999999999997</c:v>
                </c:pt>
                <c:pt idx="94">
                  <c:v>71.488</c:v>
                </c:pt>
                <c:pt idx="95">
                  <c:v>71.406999999999996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BD-4B3F-BB53-20F0E35DE697}"/>
            </c:ext>
          </c:extLst>
        </c:ser>
        <c:ser>
          <c:idx val="3"/>
          <c:order val="3"/>
          <c:tx>
            <c:strRef>
              <c:f>'9.4'!$AO$52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'9.4'!$AO$54:$AO$149</c:f>
              <c:numCache>
                <c:formatCode>#,##0</c:formatCode>
                <c:ptCount val="96"/>
                <c:pt idx="0">
                  <c:v>405.45499999999998</c:v>
                </c:pt>
                <c:pt idx="1">
                  <c:v>403.23899999999998</c:v>
                </c:pt>
                <c:pt idx="2">
                  <c:v>402.82799999999997</c:v>
                </c:pt>
                <c:pt idx="3">
                  <c:v>403.10300000000001</c:v>
                </c:pt>
                <c:pt idx="4">
                  <c:v>402.61399999999998</c:v>
                </c:pt>
                <c:pt idx="5">
                  <c:v>402.48899999999998</c:v>
                </c:pt>
                <c:pt idx="6">
                  <c:v>400.69099999999997</c:v>
                </c:pt>
                <c:pt idx="7">
                  <c:v>401.25700000000001</c:v>
                </c:pt>
                <c:pt idx="8">
                  <c:v>401.53500000000003</c:v>
                </c:pt>
                <c:pt idx="9">
                  <c:v>401.94600000000003</c:v>
                </c:pt>
                <c:pt idx="10">
                  <c:v>402.00099999999998</c:v>
                </c:pt>
                <c:pt idx="11">
                  <c:v>402.089</c:v>
                </c:pt>
                <c:pt idx="12">
                  <c:v>401.94</c:v>
                </c:pt>
                <c:pt idx="13">
                  <c:v>402.68900000000002</c:v>
                </c:pt>
                <c:pt idx="14">
                  <c:v>403.041</c:v>
                </c:pt>
                <c:pt idx="15">
                  <c:v>403.89</c:v>
                </c:pt>
                <c:pt idx="16">
                  <c:v>415.50200000000001</c:v>
                </c:pt>
                <c:pt idx="17">
                  <c:v>417.42899999999997</c:v>
                </c:pt>
                <c:pt idx="18">
                  <c:v>417.35599999999999</c:v>
                </c:pt>
                <c:pt idx="19">
                  <c:v>419.83600000000001</c:v>
                </c:pt>
                <c:pt idx="20">
                  <c:v>441.08499999999998</c:v>
                </c:pt>
                <c:pt idx="21">
                  <c:v>444.14</c:v>
                </c:pt>
                <c:pt idx="22">
                  <c:v>444.20100000000002</c:v>
                </c:pt>
                <c:pt idx="23">
                  <c:v>449.41300000000001</c:v>
                </c:pt>
                <c:pt idx="24">
                  <c:v>481.14400000000001</c:v>
                </c:pt>
                <c:pt idx="25">
                  <c:v>485.55399999999997</c:v>
                </c:pt>
                <c:pt idx="26">
                  <c:v>485.72500000000002</c:v>
                </c:pt>
                <c:pt idx="27">
                  <c:v>487.20299999999997</c:v>
                </c:pt>
                <c:pt idx="28">
                  <c:v>498.71800000000002</c:v>
                </c:pt>
                <c:pt idx="29">
                  <c:v>503.80900000000003</c:v>
                </c:pt>
                <c:pt idx="30">
                  <c:v>509.31700000000001</c:v>
                </c:pt>
                <c:pt idx="31">
                  <c:v>510.18200000000002</c:v>
                </c:pt>
                <c:pt idx="32">
                  <c:v>518.20399999999995</c:v>
                </c:pt>
                <c:pt idx="33">
                  <c:v>523.87400000000002</c:v>
                </c:pt>
                <c:pt idx="34">
                  <c:v>538.11400000000003</c:v>
                </c:pt>
                <c:pt idx="35">
                  <c:v>542.82399999999996</c:v>
                </c:pt>
                <c:pt idx="36">
                  <c:v>543.73099999999999</c:v>
                </c:pt>
                <c:pt idx="37">
                  <c:v>548.24400000000003</c:v>
                </c:pt>
                <c:pt idx="38">
                  <c:v>544.27700000000004</c:v>
                </c:pt>
                <c:pt idx="39">
                  <c:v>536.27499999999998</c:v>
                </c:pt>
                <c:pt idx="40">
                  <c:v>527.46100000000001</c:v>
                </c:pt>
                <c:pt idx="41">
                  <c:v>522.36300000000006</c:v>
                </c:pt>
                <c:pt idx="42">
                  <c:v>522.976</c:v>
                </c:pt>
                <c:pt idx="43">
                  <c:v>522.22699999999998</c:v>
                </c:pt>
                <c:pt idx="44">
                  <c:v>518.53599999999994</c:v>
                </c:pt>
                <c:pt idx="45">
                  <c:v>524.15599999999995</c:v>
                </c:pt>
                <c:pt idx="46">
                  <c:v>524.44299999999998</c:v>
                </c:pt>
                <c:pt idx="47">
                  <c:v>523.68499999999995</c:v>
                </c:pt>
                <c:pt idx="48">
                  <c:v>525.45399999999995</c:v>
                </c:pt>
                <c:pt idx="49">
                  <c:v>544.53899999999999</c:v>
                </c:pt>
                <c:pt idx="50">
                  <c:v>547.23900000000003</c:v>
                </c:pt>
                <c:pt idx="51">
                  <c:v>545.70399999999995</c:v>
                </c:pt>
                <c:pt idx="52">
                  <c:v>546.15899999999999</c:v>
                </c:pt>
                <c:pt idx="53">
                  <c:v>545.08500000000004</c:v>
                </c:pt>
                <c:pt idx="54">
                  <c:v>537.495</c:v>
                </c:pt>
                <c:pt idx="55">
                  <c:v>537.09500000000003</c:v>
                </c:pt>
                <c:pt idx="56">
                  <c:v>534.77</c:v>
                </c:pt>
                <c:pt idx="57">
                  <c:v>531.68899999999996</c:v>
                </c:pt>
                <c:pt idx="58">
                  <c:v>536.55899999999997</c:v>
                </c:pt>
                <c:pt idx="59">
                  <c:v>531.66700000000003</c:v>
                </c:pt>
                <c:pt idx="60">
                  <c:v>520.53499999999997</c:v>
                </c:pt>
                <c:pt idx="61">
                  <c:v>522.60299999999995</c:v>
                </c:pt>
                <c:pt idx="62">
                  <c:v>522.00099999999998</c:v>
                </c:pt>
                <c:pt idx="63">
                  <c:v>523.62199999999996</c:v>
                </c:pt>
                <c:pt idx="64">
                  <c:v>539.99699999999996</c:v>
                </c:pt>
                <c:pt idx="65">
                  <c:v>546.98099999999999</c:v>
                </c:pt>
                <c:pt idx="66">
                  <c:v>548.49400000000003</c:v>
                </c:pt>
                <c:pt idx="67">
                  <c:v>550.46799999999996</c:v>
                </c:pt>
                <c:pt idx="68">
                  <c:v>551.91899999999998</c:v>
                </c:pt>
                <c:pt idx="69">
                  <c:v>556.50900000000001</c:v>
                </c:pt>
                <c:pt idx="70">
                  <c:v>557.21900000000005</c:v>
                </c:pt>
                <c:pt idx="71">
                  <c:v>557.36300000000006</c:v>
                </c:pt>
                <c:pt idx="72">
                  <c:v>552.40099999999995</c:v>
                </c:pt>
                <c:pt idx="73">
                  <c:v>538.78300000000002</c:v>
                </c:pt>
                <c:pt idx="74">
                  <c:v>539.46299999999997</c:v>
                </c:pt>
                <c:pt idx="75">
                  <c:v>537.52099999999996</c:v>
                </c:pt>
                <c:pt idx="76">
                  <c:v>515.98099999999999</c:v>
                </c:pt>
                <c:pt idx="77">
                  <c:v>511.517</c:v>
                </c:pt>
                <c:pt idx="78">
                  <c:v>509.03300000000002</c:v>
                </c:pt>
                <c:pt idx="79">
                  <c:v>514.36300000000006</c:v>
                </c:pt>
                <c:pt idx="80">
                  <c:v>506.10899999999998</c:v>
                </c:pt>
                <c:pt idx="81">
                  <c:v>508.94499999999999</c:v>
                </c:pt>
                <c:pt idx="82">
                  <c:v>507.53500000000003</c:v>
                </c:pt>
                <c:pt idx="83">
                  <c:v>506.32799999999997</c:v>
                </c:pt>
                <c:pt idx="84">
                  <c:v>496.49599999999998</c:v>
                </c:pt>
                <c:pt idx="85">
                  <c:v>496.351</c:v>
                </c:pt>
                <c:pt idx="86">
                  <c:v>495.84300000000002</c:v>
                </c:pt>
                <c:pt idx="87">
                  <c:v>483.721</c:v>
                </c:pt>
                <c:pt idx="88">
                  <c:v>430.71100000000001</c:v>
                </c:pt>
                <c:pt idx="89">
                  <c:v>428.92</c:v>
                </c:pt>
                <c:pt idx="90">
                  <c:v>428.66399999999999</c:v>
                </c:pt>
                <c:pt idx="91">
                  <c:v>427.37200000000001</c:v>
                </c:pt>
                <c:pt idx="92">
                  <c:v>416.75900000000001</c:v>
                </c:pt>
                <c:pt idx="93">
                  <c:v>424.07499999999999</c:v>
                </c:pt>
                <c:pt idx="94">
                  <c:v>414.21600000000001</c:v>
                </c:pt>
                <c:pt idx="95">
                  <c:v>413.71199999999999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BBD-4B3F-BB53-20F0E35DE697}"/>
            </c:ext>
          </c:extLst>
        </c:ser>
        <c:ser>
          <c:idx val="6"/>
          <c:order val="4"/>
          <c:tx>
            <c:strRef>
              <c:f>'9.4'!$AS$52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'9.4'!$AS$54:$AS$149</c:f>
              <c:numCache>
                <c:formatCode>#,##0</c:formatCode>
                <c:ptCount val="96"/>
                <c:pt idx="0">
                  <c:v>92.692999999999998</c:v>
                </c:pt>
                <c:pt idx="1">
                  <c:v>87.588999999999999</c:v>
                </c:pt>
                <c:pt idx="2">
                  <c:v>91.722999999999999</c:v>
                </c:pt>
                <c:pt idx="3">
                  <c:v>97.600999999999999</c:v>
                </c:pt>
                <c:pt idx="4">
                  <c:v>94.578999999999994</c:v>
                </c:pt>
                <c:pt idx="5">
                  <c:v>89.870999999999995</c:v>
                </c:pt>
                <c:pt idx="6">
                  <c:v>88.289000000000001</c:v>
                </c:pt>
                <c:pt idx="7">
                  <c:v>85.066000000000003</c:v>
                </c:pt>
                <c:pt idx="8">
                  <c:v>85.575000000000003</c:v>
                </c:pt>
                <c:pt idx="9">
                  <c:v>89.400999999999996</c:v>
                </c:pt>
                <c:pt idx="10">
                  <c:v>92.45</c:v>
                </c:pt>
                <c:pt idx="11">
                  <c:v>90.677000000000007</c:v>
                </c:pt>
                <c:pt idx="12">
                  <c:v>86.603999999999999</c:v>
                </c:pt>
                <c:pt idx="13">
                  <c:v>91.536000000000001</c:v>
                </c:pt>
                <c:pt idx="14">
                  <c:v>104.15900000000001</c:v>
                </c:pt>
                <c:pt idx="15">
                  <c:v>101.88500000000001</c:v>
                </c:pt>
                <c:pt idx="16">
                  <c:v>106.02</c:v>
                </c:pt>
                <c:pt idx="17">
                  <c:v>101.226</c:v>
                </c:pt>
                <c:pt idx="18">
                  <c:v>104.613</c:v>
                </c:pt>
                <c:pt idx="19">
                  <c:v>111.218</c:v>
                </c:pt>
                <c:pt idx="20">
                  <c:v>119.07</c:v>
                </c:pt>
                <c:pt idx="21">
                  <c:v>125.127</c:v>
                </c:pt>
                <c:pt idx="22">
                  <c:v>126.117</c:v>
                </c:pt>
                <c:pt idx="23">
                  <c:v>128.93700000000001</c:v>
                </c:pt>
                <c:pt idx="24">
                  <c:v>124.916</c:v>
                </c:pt>
                <c:pt idx="25">
                  <c:v>123.979</c:v>
                </c:pt>
                <c:pt idx="26">
                  <c:v>123.075</c:v>
                </c:pt>
                <c:pt idx="27">
                  <c:v>120.29</c:v>
                </c:pt>
                <c:pt idx="28">
                  <c:v>124.246</c:v>
                </c:pt>
                <c:pt idx="29">
                  <c:v>124.123</c:v>
                </c:pt>
                <c:pt idx="30">
                  <c:v>122.09699999999999</c:v>
                </c:pt>
                <c:pt idx="31">
                  <c:v>128.791</c:v>
                </c:pt>
                <c:pt idx="32">
                  <c:v>129.11699999999999</c:v>
                </c:pt>
                <c:pt idx="33">
                  <c:v>121.209</c:v>
                </c:pt>
                <c:pt idx="34">
                  <c:v>124.764</c:v>
                </c:pt>
                <c:pt idx="35">
                  <c:v>133.49</c:v>
                </c:pt>
                <c:pt idx="36">
                  <c:v>139.774</c:v>
                </c:pt>
                <c:pt idx="37">
                  <c:v>137.833</c:v>
                </c:pt>
                <c:pt idx="38">
                  <c:v>140.566</c:v>
                </c:pt>
                <c:pt idx="39">
                  <c:v>134.39699999999999</c:v>
                </c:pt>
                <c:pt idx="40">
                  <c:v>147.614</c:v>
                </c:pt>
                <c:pt idx="41">
                  <c:v>146.90100000000001</c:v>
                </c:pt>
                <c:pt idx="42">
                  <c:v>144.78200000000001</c:v>
                </c:pt>
                <c:pt idx="43">
                  <c:v>144.38800000000001</c:v>
                </c:pt>
                <c:pt idx="44">
                  <c:v>150.83099999999999</c:v>
                </c:pt>
                <c:pt idx="45">
                  <c:v>162.92400000000001</c:v>
                </c:pt>
                <c:pt idx="46">
                  <c:v>155.02699999999999</c:v>
                </c:pt>
                <c:pt idx="47">
                  <c:v>155.34899999999999</c:v>
                </c:pt>
                <c:pt idx="48">
                  <c:v>153.643</c:v>
                </c:pt>
                <c:pt idx="49">
                  <c:v>146.089</c:v>
                </c:pt>
                <c:pt idx="50">
                  <c:v>142.47999999999999</c:v>
                </c:pt>
                <c:pt idx="51">
                  <c:v>138.89699999999999</c:v>
                </c:pt>
                <c:pt idx="52">
                  <c:v>150.291</c:v>
                </c:pt>
                <c:pt idx="53">
                  <c:v>155.583</c:v>
                </c:pt>
                <c:pt idx="54">
                  <c:v>151.49700000000001</c:v>
                </c:pt>
                <c:pt idx="55">
                  <c:v>143.53200000000001</c:v>
                </c:pt>
                <c:pt idx="56">
                  <c:v>157.197</c:v>
                </c:pt>
                <c:pt idx="57">
                  <c:v>149.41800000000001</c:v>
                </c:pt>
                <c:pt idx="58">
                  <c:v>147.10599999999999</c:v>
                </c:pt>
                <c:pt idx="59">
                  <c:v>158.298</c:v>
                </c:pt>
                <c:pt idx="60">
                  <c:v>146.489</c:v>
                </c:pt>
                <c:pt idx="61">
                  <c:v>158.09</c:v>
                </c:pt>
                <c:pt idx="62">
                  <c:v>167.15899999999999</c:v>
                </c:pt>
                <c:pt idx="63">
                  <c:v>158.23699999999999</c:v>
                </c:pt>
                <c:pt idx="64">
                  <c:v>156.501</c:v>
                </c:pt>
                <c:pt idx="65">
                  <c:v>162.37299999999999</c:v>
                </c:pt>
                <c:pt idx="66">
                  <c:v>162.01</c:v>
                </c:pt>
                <c:pt idx="67">
                  <c:v>167.059</c:v>
                </c:pt>
                <c:pt idx="68">
                  <c:v>173.14</c:v>
                </c:pt>
                <c:pt idx="69">
                  <c:v>172.72900000000001</c:v>
                </c:pt>
                <c:pt idx="70">
                  <c:v>164.761</c:v>
                </c:pt>
                <c:pt idx="71">
                  <c:v>165.696</c:v>
                </c:pt>
                <c:pt idx="72">
                  <c:v>182.87299999999999</c:v>
                </c:pt>
                <c:pt idx="73">
                  <c:v>184.58799999999999</c:v>
                </c:pt>
                <c:pt idx="74">
                  <c:v>179.57599999999999</c:v>
                </c:pt>
                <c:pt idx="75">
                  <c:v>183.56</c:v>
                </c:pt>
                <c:pt idx="76">
                  <c:v>180.328</c:v>
                </c:pt>
                <c:pt idx="77">
                  <c:v>173.69900000000001</c:v>
                </c:pt>
                <c:pt idx="78">
                  <c:v>167.089</c:v>
                </c:pt>
                <c:pt idx="79">
                  <c:v>163.19300000000001</c:v>
                </c:pt>
                <c:pt idx="80">
                  <c:v>163.29400000000001</c:v>
                </c:pt>
                <c:pt idx="81">
                  <c:v>158.61500000000001</c:v>
                </c:pt>
                <c:pt idx="82">
                  <c:v>157.399</c:v>
                </c:pt>
                <c:pt idx="83">
                  <c:v>146.94800000000001</c:v>
                </c:pt>
                <c:pt idx="84">
                  <c:v>144.51300000000001</c:v>
                </c:pt>
                <c:pt idx="85">
                  <c:v>148.19999999999999</c:v>
                </c:pt>
                <c:pt idx="86">
                  <c:v>146.04300000000001</c:v>
                </c:pt>
                <c:pt idx="87">
                  <c:v>153.602</c:v>
                </c:pt>
                <c:pt idx="88">
                  <c:v>165.524</c:v>
                </c:pt>
                <c:pt idx="89">
                  <c:v>162.13</c:v>
                </c:pt>
                <c:pt idx="90">
                  <c:v>157.74799999999999</c:v>
                </c:pt>
                <c:pt idx="91">
                  <c:v>153.773</c:v>
                </c:pt>
                <c:pt idx="92">
                  <c:v>150.87899999999999</c:v>
                </c:pt>
                <c:pt idx="93">
                  <c:v>153.179</c:v>
                </c:pt>
                <c:pt idx="94">
                  <c:v>147.46199999999999</c:v>
                </c:pt>
                <c:pt idx="95">
                  <c:v>139.99700000000001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BD-4B3F-BB53-20F0E35DE697}"/>
            </c:ext>
          </c:extLst>
        </c:ser>
        <c:ser>
          <c:idx val="7"/>
          <c:order val="5"/>
          <c:tx>
            <c:strRef>
              <c:f>'9.4'!$AR$52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'9.4'!$AR$54:$AR$149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15.147</c:v>
                </c:pt>
                <c:pt idx="29">
                  <c:v>20.57</c:v>
                </c:pt>
                <c:pt idx="30">
                  <c:v>22.06</c:v>
                </c:pt>
                <c:pt idx="31">
                  <c:v>22.859000000000002</c:v>
                </c:pt>
                <c:pt idx="32">
                  <c:v>23.606000000000002</c:v>
                </c:pt>
                <c:pt idx="33">
                  <c:v>29.193000000000001</c:v>
                </c:pt>
                <c:pt idx="34">
                  <c:v>41.796999999999997</c:v>
                </c:pt>
                <c:pt idx="35">
                  <c:v>61.24</c:v>
                </c:pt>
                <c:pt idx="36">
                  <c:v>90.156999999999996</c:v>
                </c:pt>
                <c:pt idx="37">
                  <c:v>124.265</c:v>
                </c:pt>
                <c:pt idx="38">
                  <c:v>161.74600000000001</c:v>
                </c:pt>
                <c:pt idx="39">
                  <c:v>205.982</c:v>
                </c:pt>
                <c:pt idx="40">
                  <c:v>235.739</c:v>
                </c:pt>
                <c:pt idx="41">
                  <c:v>280.14699999999999</c:v>
                </c:pt>
                <c:pt idx="42">
                  <c:v>337.02699999999999</c:v>
                </c:pt>
                <c:pt idx="43">
                  <c:v>413.66899999999998</c:v>
                </c:pt>
                <c:pt idx="44">
                  <c:v>456.17099999999999</c:v>
                </c:pt>
                <c:pt idx="45">
                  <c:v>489.68900000000002</c:v>
                </c:pt>
                <c:pt idx="46">
                  <c:v>541.25099999999998</c:v>
                </c:pt>
                <c:pt idx="47">
                  <c:v>592.78099999999995</c:v>
                </c:pt>
                <c:pt idx="48">
                  <c:v>594.71699999999998</c:v>
                </c:pt>
                <c:pt idx="49">
                  <c:v>554.15700000000004</c:v>
                </c:pt>
                <c:pt idx="50">
                  <c:v>529.03099999999995</c:v>
                </c:pt>
                <c:pt idx="51">
                  <c:v>518.00800000000004</c:v>
                </c:pt>
                <c:pt idx="52">
                  <c:v>491.24400000000003</c:v>
                </c:pt>
                <c:pt idx="53">
                  <c:v>465.78300000000002</c:v>
                </c:pt>
                <c:pt idx="54">
                  <c:v>418.62700000000001</c:v>
                </c:pt>
                <c:pt idx="55">
                  <c:v>378.108</c:v>
                </c:pt>
                <c:pt idx="56">
                  <c:v>329.81099999999998</c:v>
                </c:pt>
                <c:pt idx="57">
                  <c:v>283.52499999999998</c:v>
                </c:pt>
                <c:pt idx="58">
                  <c:v>223.73500000000001</c:v>
                </c:pt>
                <c:pt idx="59">
                  <c:v>174.47800000000001</c:v>
                </c:pt>
                <c:pt idx="60">
                  <c:v>121.25700000000001</c:v>
                </c:pt>
                <c:pt idx="61">
                  <c:v>78.492999999999995</c:v>
                </c:pt>
                <c:pt idx="62">
                  <c:v>45.256</c:v>
                </c:pt>
                <c:pt idx="63">
                  <c:v>28.251999999999999</c:v>
                </c:pt>
                <c:pt idx="64">
                  <c:v>22.919</c:v>
                </c:pt>
                <c:pt idx="65">
                  <c:v>22.715</c:v>
                </c:pt>
                <c:pt idx="66">
                  <c:v>22.818999999999999</c:v>
                </c:pt>
                <c:pt idx="67">
                  <c:v>7.4729999999999999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BBD-4B3F-BB53-20F0E35DE697}"/>
            </c:ext>
          </c:extLst>
        </c:ser>
        <c:ser>
          <c:idx val="4"/>
          <c:order val="6"/>
          <c:tx>
            <c:strRef>
              <c:f>'9.4'!$AP$52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'9.4'!$AP$54:$AP$149</c:f>
              <c:numCache>
                <c:formatCode>#,##0</c:formatCode>
                <c:ptCount val="96"/>
                <c:pt idx="0">
                  <c:v>117.78</c:v>
                </c:pt>
                <c:pt idx="1">
                  <c:v>117.41200000000001</c:v>
                </c:pt>
                <c:pt idx="2">
                  <c:v>117.399</c:v>
                </c:pt>
                <c:pt idx="3">
                  <c:v>117.39</c:v>
                </c:pt>
                <c:pt idx="4">
                  <c:v>115.98</c:v>
                </c:pt>
                <c:pt idx="5">
                  <c:v>115.982</c:v>
                </c:pt>
                <c:pt idx="6">
                  <c:v>115.974</c:v>
                </c:pt>
                <c:pt idx="7">
                  <c:v>115.958</c:v>
                </c:pt>
                <c:pt idx="8">
                  <c:v>115.111</c:v>
                </c:pt>
                <c:pt idx="9">
                  <c:v>114.724</c:v>
                </c:pt>
                <c:pt idx="10">
                  <c:v>114.705</c:v>
                </c:pt>
                <c:pt idx="11">
                  <c:v>114.708</c:v>
                </c:pt>
                <c:pt idx="12">
                  <c:v>113.86499999999999</c:v>
                </c:pt>
                <c:pt idx="13">
                  <c:v>113.855</c:v>
                </c:pt>
                <c:pt idx="14">
                  <c:v>113.837</c:v>
                </c:pt>
                <c:pt idx="15">
                  <c:v>113.572</c:v>
                </c:pt>
                <c:pt idx="16">
                  <c:v>113.25700000000001</c:v>
                </c:pt>
                <c:pt idx="17">
                  <c:v>113.535</c:v>
                </c:pt>
                <c:pt idx="18">
                  <c:v>113.514</c:v>
                </c:pt>
                <c:pt idx="19">
                  <c:v>113.496</c:v>
                </c:pt>
                <c:pt idx="20">
                  <c:v>115.967</c:v>
                </c:pt>
                <c:pt idx="21">
                  <c:v>115.962</c:v>
                </c:pt>
                <c:pt idx="22">
                  <c:v>115.958</c:v>
                </c:pt>
                <c:pt idx="23">
                  <c:v>115.967</c:v>
                </c:pt>
                <c:pt idx="24">
                  <c:v>115.136</c:v>
                </c:pt>
                <c:pt idx="25">
                  <c:v>115.127</c:v>
                </c:pt>
                <c:pt idx="26">
                  <c:v>115.116</c:v>
                </c:pt>
                <c:pt idx="27">
                  <c:v>115.11799999999999</c:v>
                </c:pt>
                <c:pt idx="28">
                  <c:v>121.191</c:v>
                </c:pt>
                <c:pt idx="29">
                  <c:v>121.187</c:v>
                </c:pt>
                <c:pt idx="30">
                  <c:v>121.18600000000001</c:v>
                </c:pt>
                <c:pt idx="31">
                  <c:v>121.197</c:v>
                </c:pt>
                <c:pt idx="32">
                  <c:v>120.419</c:v>
                </c:pt>
                <c:pt idx="33">
                  <c:v>120.663</c:v>
                </c:pt>
                <c:pt idx="34">
                  <c:v>120.645</c:v>
                </c:pt>
                <c:pt idx="35">
                  <c:v>121.158</c:v>
                </c:pt>
                <c:pt idx="36">
                  <c:v>130.25800000000001</c:v>
                </c:pt>
                <c:pt idx="37">
                  <c:v>132.702</c:v>
                </c:pt>
                <c:pt idx="38">
                  <c:v>132.565</c:v>
                </c:pt>
                <c:pt idx="39">
                  <c:v>132.50299999999999</c:v>
                </c:pt>
                <c:pt idx="40">
                  <c:v>127.792</c:v>
                </c:pt>
                <c:pt idx="41">
                  <c:v>127.596</c:v>
                </c:pt>
                <c:pt idx="42">
                  <c:v>127.58799999999999</c:v>
                </c:pt>
                <c:pt idx="43">
                  <c:v>127.569</c:v>
                </c:pt>
                <c:pt idx="44">
                  <c:v>118.17700000000001</c:v>
                </c:pt>
                <c:pt idx="45">
                  <c:v>117.70399999999999</c:v>
                </c:pt>
                <c:pt idx="46">
                  <c:v>117.702</c:v>
                </c:pt>
                <c:pt idx="47">
                  <c:v>117.684</c:v>
                </c:pt>
                <c:pt idx="48">
                  <c:v>117.863</c:v>
                </c:pt>
                <c:pt idx="49">
                  <c:v>117.822</c:v>
                </c:pt>
                <c:pt idx="50">
                  <c:v>117.68600000000001</c:v>
                </c:pt>
                <c:pt idx="51">
                  <c:v>117.666</c:v>
                </c:pt>
                <c:pt idx="52">
                  <c:v>118.79900000000001</c:v>
                </c:pt>
                <c:pt idx="53">
                  <c:v>118.75700000000001</c:v>
                </c:pt>
                <c:pt idx="54">
                  <c:v>118.765</c:v>
                </c:pt>
                <c:pt idx="55">
                  <c:v>118.75700000000001</c:v>
                </c:pt>
                <c:pt idx="56">
                  <c:v>117.386</c:v>
                </c:pt>
                <c:pt idx="57">
                  <c:v>117.367</c:v>
                </c:pt>
                <c:pt idx="58">
                  <c:v>117.355</c:v>
                </c:pt>
                <c:pt idx="59">
                  <c:v>117.289</c:v>
                </c:pt>
                <c:pt idx="60">
                  <c:v>122.97499999999999</c:v>
                </c:pt>
                <c:pt idx="61">
                  <c:v>123.32</c:v>
                </c:pt>
                <c:pt idx="62">
                  <c:v>123.253</c:v>
                </c:pt>
                <c:pt idx="63">
                  <c:v>130.05000000000001</c:v>
                </c:pt>
                <c:pt idx="64">
                  <c:v>220.87899999999999</c:v>
                </c:pt>
                <c:pt idx="65">
                  <c:v>232.18899999999999</c:v>
                </c:pt>
                <c:pt idx="66">
                  <c:v>231.86500000000001</c:v>
                </c:pt>
                <c:pt idx="67">
                  <c:v>235.13399999999999</c:v>
                </c:pt>
                <c:pt idx="68">
                  <c:v>278.91500000000002</c:v>
                </c:pt>
                <c:pt idx="69">
                  <c:v>284.36599999999999</c:v>
                </c:pt>
                <c:pt idx="70">
                  <c:v>284.34399999999999</c:v>
                </c:pt>
                <c:pt idx="71">
                  <c:v>280.529</c:v>
                </c:pt>
                <c:pt idx="72">
                  <c:v>224.113</c:v>
                </c:pt>
                <c:pt idx="73">
                  <c:v>217.494</c:v>
                </c:pt>
                <c:pt idx="74">
                  <c:v>217.49799999999999</c:v>
                </c:pt>
                <c:pt idx="75">
                  <c:v>212.18899999999999</c:v>
                </c:pt>
                <c:pt idx="76">
                  <c:v>161.63800000000001</c:v>
                </c:pt>
                <c:pt idx="77">
                  <c:v>162.857</c:v>
                </c:pt>
                <c:pt idx="78">
                  <c:v>162.971</c:v>
                </c:pt>
                <c:pt idx="79">
                  <c:v>162.86600000000001</c:v>
                </c:pt>
                <c:pt idx="80">
                  <c:v>126.486</c:v>
                </c:pt>
                <c:pt idx="81">
                  <c:v>124.733</c:v>
                </c:pt>
                <c:pt idx="82">
                  <c:v>124.741</c:v>
                </c:pt>
                <c:pt idx="83">
                  <c:v>124.739</c:v>
                </c:pt>
                <c:pt idx="84">
                  <c:v>120.33199999999999</c:v>
                </c:pt>
                <c:pt idx="85">
                  <c:v>119.965</c:v>
                </c:pt>
                <c:pt idx="86">
                  <c:v>119.97</c:v>
                </c:pt>
                <c:pt idx="87">
                  <c:v>119.947</c:v>
                </c:pt>
                <c:pt idx="88">
                  <c:v>119.08199999999999</c:v>
                </c:pt>
                <c:pt idx="89">
                  <c:v>119.09</c:v>
                </c:pt>
                <c:pt idx="90">
                  <c:v>119.084</c:v>
                </c:pt>
                <c:pt idx="91">
                  <c:v>119.06</c:v>
                </c:pt>
                <c:pt idx="92">
                  <c:v>118.76900000000001</c:v>
                </c:pt>
                <c:pt idx="93">
                  <c:v>118.76600000000001</c:v>
                </c:pt>
                <c:pt idx="94">
                  <c:v>118.76900000000001</c:v>
                </c:pt>
                <c:pt idx="95">
                  <c:v>118.74299999999999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BBD-4B3F-BB53-20F0E35DE697}"/>
            </c:ext>
          </c:extLst>
        </c:ser>
        <c:ser>
          <c:idx val="5"/>
          <c:order val="7"/>
          <c:tx>
            <c:strRef>
              <c:f>'9.4'!$AQ$52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'9.4'!$AQ$54:$AQ$149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187.31100000000001</c:v>
                </c:pt>
                <c:pt idx="37">
                  <c:v>193.41200000000001</c:v>
                </c:pt>
                <c:pt idx="38">
                  <c:v>181.286</c:v>
                </c:pt>
                <c:pt idx="39">
                  <c:v>190.291</c:v>
                </c:pt>
                <c:pt idx="40">
                  <c:v>358.54199999999997</c:v>
                </c:pt>
                <c:pt idx="41">
                  <c:v>363.21499999999997</c:v>
                </c:pt>
                <c:pt idx="42">
                  <c:v>362.13900000000001</c:v>
                </c:pt>
                <c:pt idx="43">
                  <c:v>319.74200000000002</c:v>
                </c:pt>
                <c:pt idx="44">
                  <c:v>396.19799999999998</c:v>
                </c:pt>
                <c:pt idx="45">
                  <c:v>397.06099999999998</c:v>
                </c:pt>
                <c:pt idx="46">
                  <c:v>384.62</c:v>
                </c:pt>
                <c:pt idx="47">
                  <c:v>384.29399999999998</c:v>
                </c:pt>
                <c:pt idx="48">
                  <c:v>272.35599999999999</c:v>
                </c:pt>
                <c:pt idx="49">
                  <c:v>263.26100000000002</c:v>
                </c:pt>
                <c:pt idx="50">
                  <c:v>262.34300000000002</c:v>
                </c:pt>
                <c:pt idx="51">
                  <c:v>271.32900000000001</c:v>
                </c:pt>
                <c:pt idx="52">
                  <c:v>88.406000000000006</c:v>
                </c:pt>
                <c:pt idx="53">
                  <c:v>84.539000000000001</c:v>
                </c:pt>
                <c:pt idx="54">
                  <c:v>83.334000000000003</c:v>
                </c:pt>
                <c:pt idx="55">
                  <c:v>91.683999999999997</c:v>
                </c:pt>
                <c:pt idx="56">
                  <c:v>302.21499999999997</c:v>
                </c:pt>
                <c:pt idx="57">
                  <c:v>313.45800000000003</c:v>
                </c:pt>
                <c:pt idx="58">
                  <c:v>324.49799999999999</c:v>
                </c:pt>
                <c:pt idx="59">
                  <c:v>326.11900000000003</c:v>
                </c:pt>
                <c:pt idx="60">
                  <c:v>456.59300000000002</c:v>
                </c:pt>
                <c:pt idx="61">
                  <c:v>482.517</c:v>
                </c:pt>
                <c:pt idx="62">
                  <c:v>490.32</c:v>
                </c:pt>
                <c:pt idx="63">
                  <c:v>485.46300000000002</c:v>
                </c:pt>
                <c:pt idx="64">
                  <c:v>622.06600000000003</c:v>
                </c:pt>
                <c:pt idx="65">
                  <c:v>635.64099999999996</c:v>
                </c:pt>
                <c:pt idx="66">
                  <c:v>604.36900000000003</c:v>
                </c:pt>
                <c:pt idx="67">
                  <c:v>623.27</c:v>
                </c:pt>
                <c:pt idx="68">
                  <c:v>536.66800000000001</c:v>
                </c:pt>
                <c:pt idx="69">
                  <c:v>518.73199999999997</c:v>
                </c:pt>
                <c:pt idx="70">
                  <c:v>515.27300000000002</c:v>
                </c:pt>
                <c:pt idx="71">
                  <c:v>421.56900000000002</c:v>
                </c:pt>
                <c:pt idx="72">
                  <c:v>88.363</c:v>
                </c:pt>
                <c:pt idx="73">
                  <c:v>82.168999999999997</c:v>
                </c:pt>
                <c:pt idx="74">
                  <c:v>87.837999999999994</c:v>
                </c:pt>
                <c:pt idx="75">
                  <c:v>28.611999999999998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BBD-4B3F-BB53-20F0E35DE697}"/>
            </c:ext>
          </c:extLst>
        </c:ser>
        <c:ser>
          <c:idx val="10"/>
          <c:order val="10"/>
          <c:tx>
            <c:strRef>
              <c:f>'9.4'!$AZ$53</c:f>
              <c:strCache>
                <c:ptCount val="1"/>
                <c:pt idx="0">
                  <c:v>+</c:v>
                </c:pt>
              </c:strCache>
            </c:strRef>
          </c:tx>
          <c:spPr>
            <a:solidFill>
              <a:schemeClr val="tx1"/>
            </a:solidFill>
            <a:ln w="25400">
              <a:noFill/>
            </a:ln>
          </c:spPr>
          <c:cat>
            <c:numRef>
              <c:f>'9.4'!$AK$54:$AK$149</c:f>
              <c:numCache>
                <c:formatCode>h:mm;@</c:formatCode>
                <c:ptCount val="96"/>
                <c:pt idx="0">
                  <c:v>0</c:v>
                </c:pt>
                <c:pt idx="1">
                  <c:v>1.0416666666666666E-2</c:v>
                </c:pt>
                <c:pt idx="2">
                  <c:v>2.0833333333333332E-2</c:v>
                </c:pt>
                <c:pt idx="3">
                  <c:v>3.125E-2</c:v>
                </c:pt>
                <c:pt idx="4">
                  <c:v>4.1666666666666664E-2</c:v>
                </c:pt>
                <c:pt idx="5">
                  <c:v>5.2083333333333336E-2</c:v>
                </c:pt>
                <c:pt idx="6">
                  <c:v>6.25E-2</c:v>
                </c:pt>
                <c:pt idx="7">
                  <c:v>7.2916666666666671E-2</c:v>
                </c:pt>
                <c:pt idx="8">
                  <c:v>8.3333333333333301E-2</c:v>
                </c:pt>
                <c:pt idx="9">
                  <c:v>9.375E-2</c:v>
                </c:pt>
                <c:pt idx="10">
                  <c:v>0.104166666666667</c:v>
                </c:pt>
                <c:pt idx="11">
                  <c:v>0.114583333333333</c:v>
                </c:pt>
                <c:pt idx="12">
                  <c:v>0.125</c:v>
                </c:pt>
                <c:pt idx="13">
                  <c:v>0.13541666666666699</c:v>
                </c:pt>
                <c:pt idx="14">
                  <c:v>0.14583333333333301</c:v>
                </c:pt>
                <c:pt idx="15">
                  <c:v>0.15625</c:v>
                </c:pt>
                <c:pt idx="16">
                  <c:v>0.16666666666666699</c:v>
                </c:pt>
                <c:pt idx="17">
                  <c:v>0.17708333333333301</c:v>
                </c:pt>
                <c:pt idx="18">
                  <c:v>0.1875</c:v>
                </c:pt>
                <c:pt idx="19">
                  <c:v>0.19791666666666699</c:v>
                </c:pt>
                <c:pt idx="20">
                  <c:v>0.20833333333333301</c:v>
                </c:pt>
                <c:pt idx="21">
                  <c:v>0.21875</c:v>
                </c:pt>
                <c:pt idx="22">
                  <c:v>0.22916666666666699</c:v>
                </c:pt>
                <c:pt idx="23">
                  <c:v>0.23958333333333301</c:v>
                </c:pt>
                <c:pt idx="24">
                  <c:v>0.25</c:v>
                </c:pt>
                <c:pt idx="25">
                  <c:v>0.26041666666666702</c:v>
                </c:pt>
                <c:pt idx="26">
                  <c:v>0.27083333333333298</c:v>
                </c:pt>
                <c:pt idx="27">
                  <c:v>0.28125</c:v>
                </c:pt>
                <c:pt idx="28">
                  <c:v>0.29166666666666702</c:v>
                </c:pt>
                <c:pt idx="29">
                  <c:v>0.30208333333333298</c:v>
                </c:pt>
                <c:pt idx="30">
                  <c:v>0.3125</c:v>
                </c:pt>
                <c:pt idx="31">
                  <c:v>0.32291666666666702</c:v>
                </c:pt>
                <c:pt idx="32">
                  <c:v>0.33333333333333298</c:v>
                </c:pt>
                <c:pt idx="33">
                  <c:v>0.34375</c:v>
                </c:pt>
                <c:pt idx="34">
                  <c:v>0.35416666666666702</c:v>
                </c:pt>
                <c:pt idx="35">
                  <c:v>0.36458333333333298</c:v>
                </c:pt>
                <c:pt idx="36">
                  <c:v>0.375</c:v>
                </c:pt>
                <c:pt idx="37">
                  <c:v>0.38541666666666702</c:v>
                </c:pt>
                <c:pt idx="38">
                  <c:v>0.39583333333333298</c:v>
                </c:pt>
                <c:pt idx="39">
                  <c:v>0.40625</c:v>
                </c:pt>
                <c:pt idx="40">
                  <c:v>0.41666666666666702</c:v>
                </c:pt>
                <c:pt idx="41">
                  <c:v>0.42708333333333298</c:v>
                </c:pt>
                <c:pt idx="42">
                  <c:v>0.4375</c:v>
                </c:pt>
                <c:pt idx="43">
                  <c:v>0.44791666666666702</c:v>
                </c:pt>
                <c:pt idx="44">
                  <c:v>0.45833333333333298</c:v>
                </c:pt>
                <c:pt idx="45">
                  <c:v>0.46875</c:v>
                </c:pt>
                <c:pt idx="46">
                  <c:v>0.47916666666666702</c:v>
                </c:pt>
                <c:pt idx="47">
                  <c:v>0.48958333333333298</c:v>
                </c:pt>
                <c:pt idx="48">
                  <c:v>0.5</c:v>
                </c:pt>
                <c:pt idx="49">
                  <c:v>0.51041666666666696</c:v>
                </c:pt>
                <c:pt idx="50">
                  <c:v>0.52083333333333304</c:v>
                </c:pt>
                <c:pt idx="51">
                  <c:v>0.53125</c:v>
                </c:pt>
                <c:pt idx="52">
                  <c:v>0.54166666666666696</c:v>
                </c:pt>
                <c:pt idx="53">
                  <c:v>0.55208333333333304</c:v>
                </c:pt>
                <c:pt idx="54">
                  <c:v>0.5625</c:v>
                </c:pt>
                <c:pt idx="55">
                  <c:v>0.57291666666666696</c:v>
                </c:pt>
                <c:pt idx="56">
                  <c:v>0.58333333333333304</c:v>
                </c:pt>
                <c:pt idx="57">
                  <c:v>0.59375</c:v>
                </c:pt>
                <c:pt idx="58">
                  <c:v>0.60416666666666696</c:v>
                </c:pt>
                <c:pt idx="59">
                  <c:v>0.61458333333333304</c:v>
                </c:pt>
                <c:pt idx="60">
                  <c:v>0.625</c:v>
                </c:pt>
                <c:pt idx="61">
                  <c:v>0.63541666666666696</c:v>
                </c:pt>
                <c:pt idx="62">
                  <c:v>0.64583333333333304</c:v>
                </c:pt>
                <c:pt idx="63">
                  <c:v>0.65625</c:v>
                </c:pt>
                <c:pt idx="64">
                  <c:v>0.66666666666666696</c:v>
                </c:pt>
                <c:pt idx="65">
                  <c:v>0.67708333333333304</c:v>
                </c:pt>
                <c:pt idx="66">
                  <c:v>0.6875</c:v>
                </c:pt>
                <c:pt idx="67">
                  <c:v>0.69791666666666696</c:v>
                </c:pt>
                <c:pt idx="68">
                  <c:v>0.70833333333333304</c:v>
                </c:pt>
                <c:pt idx="69">
                  <c:v>0.71875</c:v>
                </c:pt>
                <c:pt idx="70">
                  <c:v>0.72916666666666696</c:v>
                </c:pt>
                <c:pt idx="71">
                  <c:v>0.73958333333333304</c:v>
                </c:pt>
                <c:pt idx="72">
                  <c:v>0.75</c:v>
                </c:pt>
                <c:pt idx="73">
                  <c:v>0.76041666666666696</c:v>
                </c:pt>
                <c:pt idx="74">
                  <c:v>0.77083333333333304</c:v>
                </c:pt>
                <c:pt idx="75">
                  <c:v>0.78125</c:v>
                </c:pt>
                <c:pt idx="76">
                  <c:v>0.79166666666666696</c:v>
                </c:pt>
                <c:pt idx="77">
                  <c:v>0.80208333333333304</c:v>
                </c:pt>
                <c:pt idx="78">
                  <c:v>0.8125</c:v>
                </c:pt>
                <c:pt idx="79">
                  <c:v>0.82291666666666696</c:v>
                </c:pt>
                <c:pt idx="80">
                  <c:v>0.83333333333333304</c:v>
                </c:pt>
                <c:pt idx="81">
                  <c:v>0.84375</c:v>
                </c:pt>
                <c:pt idx="82">
                  <c:v>0.85416666666666696</c:v>
                </c:pt>
                <c:pt idx="83">
                  <c:v>0.86458333333333304</c:v>
                </c:pt>
                <c:pt idx="84">
                  <c:v>0.875</c:v>
                </c:pt>
                <c:pt idx="85">
                  <c:v>0.88541666666666696</c:v>
                </c:pt>
                <c:pt idx="86">
                  <c:v>0.89583333333333304</c:v>
                </c:pt>
                <c:pt idx="87">
                  <c:v>0.90625</c:v>
                </c:pt>
                <c:pt idx="88">
                  <c:v>0.91666666666666696</c:v>
                </c:pt>
                <c:pt idx="89">
                  <c:v>0.92708333333333304</c:v>
                </c:pt>
                <c:pt idx="90">
                  <c:v>0.9375</c:v>
                </c:pt>
                <c:pt idx="91">
                  <c:v>0.94791666666666696</c:v>
                </c:pt>
                <c:pt idx="92">
                  <c:v>0.95833333333333304</c:v>
                </c:pt>
                <c:pt idx="93">
                  <c:v>0.96875</c:v>
                </c:pt>
                <c:pt idx="94">
                  <c:v>0.97916666666666696</c:v>
                </c:pt>
                <c:pt idx="95">
                  <c:v>0.98958333333333304</c:v>
                </c:pt>
              </c:numCache>
            </c:numRef>
          </c:cat>
          <c:val>
            <c:numRef>
              <c:f>'9.4'!$AZ$54:$AZ$149</c:f>
              <c:numCache>
                <c:formatCode>#,##0</c:formatCode>
                <c:ptCount val="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73.212999999999994</c:v>
                </c:pt>
                <c:pt idx="8">
                  <c:v>100.42</c:v>
                </c:pt>
                <c:pt idx="9">
                  <c:v>235.792</c:v>
                </c:pt>
                <c:pt idx="10">
                  <c:v>192.56</c:v>
                </c:pt>
                <c:pt idx="11">
                  <c:v>166.20500000000001</c:v>
                </c:pt>
                <c:pt idx="12">
                  <c:v>141.1</c:v>
                </c:pt>
                <c:pt idx="13">
                  <c:v>104.366</c:v>
                </c:pt>
                <c:pt idx="14">
                  <c:v>60.573999999999998</c:v>
                </c:pt>
                <c:pt idx="15">
                  <c:v>66.096999999999994</c:v>
                </c:pt>
                <c:pt idx="16">
                  <c:v>131.42699999999999</c:v>
                </c:pt>
                <c:pt idx="17">
                  <c:v>150.50899999999999</c:v>
                </c:pt>
                <c:pt idx="18">
                  <c:v>163.04300000000001</c:v>
                </c:pt>
                <c:pt idx="19">
                  <c:v>179.71799999999999</c:v>
                </c:pt>
                <c:pt idx="20">
                  <c:v>161.18700000000001</c:v>
                </c:pt>
                <c:pt idx="21">
                  <c:v>116.949</c:v>
                </c:pt>
                <c:pt idx="22">
                  <c:v>131.80600000000001</c:v>
                </c:pt>
                <c:pt idx="23">
                  <c:v>116.998</c:v>
                </c:pt>
                <c:pt idx="24">
                  <c:v>126.97199999999999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15.374000000000001</c:v>
                </c:pt>
                <c:pt idx="53">
                  <c:v>69.641999999999996</c:v>
                </c:pt>
                <c:pt idx="54">
                  <c:v>126.81699999999999</c:v>
                </c:pt>
                <c:pt idx="55">
                  <c:v>122.706</c:v>
                </c:pt>
                <c:pt idx="56">
                  <c:v>19.553000000000001</c:v>
                </c:pt>
                <c:pt idx="57">
                  <c:v>38.47</c:v>
                </c:pt>
                <c:pt idx="58">
                  <c:v>53.65</c:v>
                </c:pt>
                <c:pt idx="59">
                  <c:v>70.456999999999994</c:v>
                </c:pt>
                <c:pt idx="60">
                  <c:v>0</c:v>
                </c:pt>
                <c:pt idx="61">
                  <c:v>0</c:v>
                </c:pt>
                <c:pt idx="62">
                  <c:v>24.605</c:v>
                </c:pt>
                <c:pt idx="63">
                  <c:v>88.870999999999995</c:v>
                </c:pt>
                <c:pt idx="64">
                  <c:v>0</c:v>
                </c:pt>
                <c:pt idx="65">
                  <c:v>87.061000000000007</c:v>
                </c:pt>
                <c:pt idx="66">
                  <c:v>229.99299999999999</c:v>
                </c:pt>
                <c:pt idx="67">
                  <c:v>186.79900000000001</c:v>
                </c:pt>
                <c:pt idx="68">
                  <c:v>204.93600000000001</c:v>
                </c:pt>
                <c:pt idx="69">
                  <c:v>31.591999999999999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71392"/>
        <c:axId val="169772928"/>
      </c:areaChart>
      <c:areaChart>
        <c:grouping val="stacked"/>
        <c:varyColors val="0"/>
        <c:ser>
          <c:idx val="8"/>
          <c:order val="8"/>
          <c:tx>
            <c:strRef>
              <c:f>'9.4'!$AT$52</c:f>
              <c:strCache>
                <c:ptCount val="1"/>
                <c:pt idx="0">
                  <c:v>Přeshraniční saldo</c:v>
                </c:pt>
              </c:strCache>
            </c:strRef>
          </c:tx>
          <c:spPr>
            <a:solidFill>
              <a:schemeClr val="tx1"/>
            </a:solidFill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'9.4'!$BA$54:$BA$149</c:f>
              <c:numCache>
                <c:formatCode>#,##0</c:formatCode>
                <c:ptCount val="96"/>
                <c:pt idx="0">
                  <c:v>-340.12</c:v>
                </c:pt>
                <c:pt idx="1">
                  <c:v>-344.387</c:v>
                </c:pt>
                <c:pt idx="2">
                  <c:v>-340.108</c:v>
                </c:pt>
                <c:pt idx="3">
                  <c:v>-361.01</c:v>
                </c:pt>
                <c:pt idx="4">
                  <c:v>-373.67399999999998</c:v>
                </c:pt>
                <c:pt idx="5">
                  <c:v>-371.65899999999999</c:v>
                </c:pt>
                <c:pt idx="6">
                  <c:v>-202.762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-149.63399999999999</c:v>
                </c:pt>
                <c:pt idx="26">
                  <c:v>-467.38200000000001</c:v>
                </c:pt>
                <c:pt idx="27">
                  <c:v>-473.60700000000003</c:v>
                </c:pt>
                <c:pt idx="28">
                  <c:v>-358.12200000000001</c:v>
                </c:pt>
                <c:pt idx="29">
                  <c:v>-283.30599999999998</c:v>
                </c:pt>
                <c:pt idx="30">
                  <c:v>-336.97</c:v>
                </c:pt>
                <c:pt idx="31">
                  <c:v>-402.06900000000002</c:v>
                </c:pt>
                <c:pt idx="32">
                  <c:v>-330.93099999999998</c:v>
                </c:pt>
                <c:pt idx="33">
                  <c:v>-258.54399999999998</c:v>
                </c:pt>
                <c:pt idx="34">
                  <c:v>-222.65899999999999</c:v>
                </c:pt>
                <c:pt idx="35">
                  <c:v>-146.703</c:v>
                </c:pt>
                <c:pt idx="36">
                  <c:v>-308.41899999999998</c:v>
                </c:pt>
                <c:pt idx="37">
                  <c:v>-298.83300000000003</c:v>
                </c:pt>
                <c:pt idx="38">
                  <c:v>-228.42099999999999</c:v>
                </c:pt>
                <c:pt idx="39">
                  <c:v>-210.43899999999999</c:v>
                </c:pt>
                <c:pt idx="40">
                  <c:v>-292.27800000000002</c:v>
                </c:pt>
                <c:pt idx="41">
                  <c:v>-351.11200000000002</c:v>
                </c:pt>
                <c:pt idx="42">
                  <c:v>-334.19</c:v>
                </c:pt>
                <c:pt idx="43">
                  <c:v>-338.601</c:v>
                </c:pt>
                <c:pt idx="44">
                  <c:v>-403.947</c:v>
                </c:pt>
                <c:pt idx="45">
                  <c:v>-369.54300000000001</c:v>
                </c:pt>
                <c:pt idx="46">
                  <c:v>-371.40199999999999</c:v>
                </c:pt>
                <c:pt idx="47">
                  <c:v>-358.19900000000001</c:v>
                </c:pt>
                <c:pt idx="48">
                  <c:v>-312.78699999999998</c:v>
                </c:pt>
                <c:pt idx="49">
                  <c:v>-285.85000000000002</c:v>
                </c:pt>
                <c:pt idx="50">
                  <c:v>-328.86099999999999</c:v>
                </c:pt>
                <c:pt idx="51">
                  <c:v>-263.07400000000001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-46.106999999999999</c:v>
                </c:pt>
                <c:pt idx="61">
                  <c:v>-31.882999999999999</c:v>
                </c:pt>
                <c:pt idx="62">
                  <c:v>0</c:v>
                </c:pt>
                <c:pt idx="63">
                  <c:v>0</c:v>
                </c:pt>
                <c:pt idx="64">
                  <c:v>-72.733999999999995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-96.626999999999995</c:v>
                </c:pt>
                <c:pt idx="71">
                  <c:v>-198.364</c:v>
                </c:pt>
                <c:pt idx="72">
                  <c:v>-10.053000000000001</c:v>
                </c:pt>
                <c:pt idx="73">
                  <c:v>-158.34299999999999</c:v>
                </c:pt>
                <c:pt idx="74">
                  <c:v>-275.17700000000002</c:v>
                </c:pt>
                <c:pt idx="75">
                  <c:v>-342.89800000000002</c:v>
                </c:pt>
                <c:pt idx="76">
                  <c:v>-316.089</c:v>
                </c:pt>
                <c:pt idx="77">
                  <c:v>-316.04700000000003</c:v>
                </c:pt>
                <c:pt idx="78">
                  <c:v>-381.87</c:v>
                </c:pt>
                <c:pt idx="79">
                  <c:v>-405.339</c:v>
                </c:pt>
                <c:pt idx="80">
                  <c:v>-355.93900000000002</c:v>
                </c:pt>
                <c:pt idx="81">
                  <c:v>-298.72899999999998</c:v>
                </c:pt>
                <c:pt idx="82">
                  <c:v>-264.21199999999999</c:v>
                </c:pt>
                <c:pt idx="83">
                  <c:v>-260.14</c:v>
                </c:pt>
                <c:pt idx="84">
                  <c:v>-231.941</c:v>
                </c:pt>
                <c:pt idx="85">
                  <c:v>-251.15100000000001</c:v>
                </c:pt>
                <c:pt idx="86">
                  <c:v>-210.92500000000001</c:v>
                </c:pt>
                <c:pt idx="87">
                  <c:v>-186.21600000000001</c:v>
                </c:pt>
                <c:pt idx="88">
                  <c:v>-136.35499999999999</c:v>
                </c:pt>
                <c:pt idx="89">
                  <c:v>-98.412000000000006</c:v>
                </c:pt>
                <c:pt idx="90">
                  <c:v>-32.707000000000001</c:v>
                </c:pt>
                <c:pt idx="91">
                  <c:v>-23.588999999999999</c:v>
                </c:pt>
                <c:pt idx="92">
                  <c:v>-62.790999999999997</c:v>
                </c:pt>
                <c:pt idx="93">
                  <c:v>-127.57599999999999</c:v>
                </c:pt>
                <c:pt idx="94">
                  <c:v>-162.08799999999999</c:v>
                </c:pt>
                <c:pt idx="95">
                  <c:v>-243.83799999999999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BBD-4B3F-BB53-20F0E35DE697}"/>
            </c:ext>
          </c:extLst>
        </c:ser>
        <c:ser>
          <c:idx val="9"/>
          <c:order val="9"/>
          <c:tx>
            <c:strRef>
              <c:f>'9.4'!$AU$52</c:f>
              <c:strCache>
                <c:ptCount val="1"/>
                <c:pt idx="0">
                  <c:v>Čerpání PVE</c:v>
                </c:pt>
              </c:strCache>
            </c:strRef>
          </c:tx>
          <c:spPr>
            <a:solidFill>
              <a:srgbClr val="646363"/>
            </a:solidFill>
            <a:ln w="25400">
              <a:noFill/>
            </a:ln>
          </c:spPr>
          <c:cat>
            <c:numLit>
              <c:formatCode>h:mm;@</c:formatCode>
              <c:ptCount val="24"/>
              <c:pt idx="0">
                <c:v>0</c:v>
              </c:pt>
              <c:pt idx="1">
                <c:v>4.1666666666666664E-2</c:v>
              </c:pt>
              <c:pt idx="2">
                <c:v>8.3333333333333301E-2</c:v>
              </c:pt>
              <c:pt idx="3">
                <c:v>0.125</c:v>
              </c:pt>
              <c:pt idx="4">
                <c:v>0.16666666666666699</c:v>
              </c:pt>
              <c:pt idx="5">
                <c:v>0.20833333333333301</c:v>
              </c:pt>
              <c:pt idx="6">
                <c:v>0.25</c:v>
              </c:pt>
              <c:pt idx="7">
                <c:v>0.29166666666666702</c:v>
              </c:pt>
              <c:pt idx="8">
                <c:v>0.33333333333333298</c:v>
              </c:pt>
              <c:pt idx="9">
                <c:v>0.375</c:v>
              </c:pt>
              <c:pt idx="10">
                <c:v>0.41666666666666702</c:v>
              </c:pt>
              <c:pt idx="11">
                <c:v>0.45833333333333298</c:v>
              </c:pt>
              <c:pt idx="12">
                <c:v>0.5</c:v>
              </c:pt>
              <c:pt idx="13">
                <c:v>0.54166666666666696</c:v>
              </c:pt>
              <c:pt idx="14">
                <c:v>0.58333333333333304</c:v>
              </c:pt>
              <c:pt idx="15">
                <c:v>0.625</c:v>
              </c:pt>
              <c:pt idx="16">
                <c:v>0.66666666666666696</c:v>
              </c:pt>
              <c:pt idx="17">
                <c:v>0.70833333333333304</c:v>
              </c:pt>
              <c:pt idx="18">
                <c:v>0.75</c:v>
              </c:pt>
              <c:pt idx="19">
                <c:v>0.79166666666666696</c:v>
              </c:pt>
              <c:pt idx="20">
                <c:v>0.83333333333333304</c:v>
              </c:pt>
              <c:pt idx="21">
                <c:v>0.875</c:v>
              </c:pt>
              <c:pt idx="22">
                <c:v>0.91666666666666696</c:v>
              </c:pt>
              <c:pt idx="23">
                <c:v>0.95833333333333304</c:v>
              </c:pt>
            </c:numLit>
          </c:cat>
          <c:val>
            <c:numRef>
              <c:f>'9.4'!$AU$54:$AU$149</c:f>
              <c:numCache>
                <c:formatCode>#,##0</c:formatCode>
                <c:ptCount val="96"/>
                <c:pt idx="0">
                  <c:v>-422.74700000000001</c:v>
                </c:pt>
                <c:pt idx="1">
                  <c:v>-468.59699999999998</c:v>
                </c:pt>
                <c:pt idx="2">
                  <c:v>-474.81700000000001</c:v>
                </c:pt>
                <c:pt idx="3">
                  <c:v>-474.584</c:v>
                </c:pt>
                <c:pt idx="4">
                  <c:v>-473.64600000000002</c:v>
                </c:pt>
                <c:pt idx="5">
                  <c:v>-421.99400000000003</c:v>
                </c:pt>
                <c:pt idx="6">
                  <c:v>-554.61</c:v>
                </c:pt>
                <c:pt idx="7">
                  <c:v>-788.77800000000002</c:v>
                </c:pt>
                <c:pt idx="8">
                  <c:v>-817.88800000000003</c:v>
                </c:pt>
                <c:pt idx="9">
                  <c:v>-867.28499999999997</c:v>
                </c:pt>
                <c:pt idx="10">
                  <c:v>-700.06</c:v>
                </c:pt>
                <c:pt idx="11">
                  <c:v>-699.99699999999996</c:v>
                </c:pt>
                <c:pt idx="12">
                  <c:v>-699.62900000000002</c:v>
                </c:pt>
                <c:pt idx="13">
                  <c:v>-698.952</c:v>
                </c:pt>
                <c:pt idx="14">
                  <c:v>-698.29899999999998</c:v>
                </c:pt>
                <c:pt idx="15">
                  <c:v>-698.40099999999995</c:v>
                </c:pt>
                <c:pt idx="16">
                  <c:v>-696.90200000000004</c:v>
                </c:pt>
                <c:pt idx="17">
                  <c:v>-695.95699999999999</c:v>
                </c:pt>
                <c:pt idx="18">
                  <c:v>-694.71600000000001</c:v>
                </c:pt>
                <c:pt idx="19">
                  <c:v>-694.11300000000006</c:v>
                </c:pt>
                <c:pt idx="20">
                  <c:v>-641.84900000000005</c:v>
                </c:pt>
                <c:pt idx="21">
                  <c:v>-640.82899999999995</c:v>
                </c:pt>
                <c:pt idx="22">
                  <c:v>-640.58600000000001</c:v>
                </c:pt>
                <c:pt idx="23">
                  <c:v>-639.81899999999996</c:v>
                </c:pt>
                <c:pt idx="24">
                  <c:v>-639.19899999999996</c:v>
                </c:pt>
                <c:pt idx="25">
                  <c:v>-350.06200000000001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BBD-4B3F-BB53-20F0E35DE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9784448"/>
        <c:axId val="169774464"/>
      </c:areaChart>
      <c:catAx>
        <c:axId val="169771392"/>
        <c:scaling>
          <c:orientation val="minMax"/>
        </c:scaling>
        <c:delete val="0"/>
        <c:axPos val="b"/>
        <c:numFmt formatCode="h:mm;@" sourceLinked="1"/>
        <c:majorTickMark val="none"/>
        <c:minorTickMark val="none"/>
        <c:tickLblPos val="low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9772928"/>
        <c:crosses val="autoZero"/>
        <c:auto val="1"/>
        <c:lblAlgn val="ctr"/>
        <c:lblOffset val="100"/>
        <c:tickLblSkip val="4"/>
        <c:tickMarkSkip val="4"/>
        <c:noMultiLvlLbl val="0"/>
      </c:catAx>
      <c:valAx>
        <c:axId val="169772928"/>
        <c:scaling>
          <c:orientation val="minMax"/>
          <c:max val="10000"/>
          <c:min val="-2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9771392"/>
        <c:crosses val="autoZero"/>
        <c:crossBetween val="midCat"/>
        <c:majorUnit val="2000"/>
      </c:valAx>
      <c:valAx>
        <c:axId val="169774464"/>
        <c:scaling>
          <c:orientation val="minMax"/>
          <c:max val="10000"/>
          <c:min val="-2000"/>
        </c:scaling>
        <c:delete val="1"/>
        <c:axPos val="r"/>
        <c:numFmt formatCode="#,##0" sourceLinked="1"/>
        <c:majorTickMark val="out"/>
        <c:minorTickMark val="none"/>
        <c:tickLblPos val="nextTo"/>
        <c:crossAx val="169784448"/>
        <c:crosses val="max"/>
        <c:crossBetween val="midCat"/>
      </c:valAx>
      <c:catAx>
        <c:axId val="169784448"/>
        <c:scaling>
          <c:orientation val="minMax"/>
        </c:scaling>
        <c:delete val="1"/>
        <c:axPos val="b"/>
        <c:numFmt formatCode="h:mm;@" sourceLinked="1"/>
        <c:majorTickMark val="out"/>
        <c:minorTickMark val="none"/>
        <c:tickLblPos val="nextTo"/>
        <c:crossAx val="169774464"/>
        <c:crosses val="autoZero"/>
        <c:auto val="1"/>
        <c:lblAlgn val="ctr"/>
        <c:lblOffset val="100"/>
        <c:noMultiLvlLbl val="0"/>
      </c:catAx>
    </c:plotArea>
    <c:legend>
      <c:legendPos val="r"/>
      <c:legendEntry>
        <c:idx val="0"/>
        <c:delete val="1"/>
      </c:legendEntry>
      <c:layout>
        <c:manualLayout>
          <c:xMode val="edge"/>
          <c:yMode val="edge"/>
          <c:x val="0.80284533601559338"/>
          <c:y val="0.10304059792763716"/>
          <c:w val="0.19715466398440673"/>
          <c:h val="0.7277612819206160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Struktura</a:t>
            </a:r>
            <a:r>
              <a:rPr lang="en-US" sz="1000">
                <a:solidFill>
                  <a:srgbClr val="233060"/>
                </a:solidFill>
              </a:rPr>
              <a:t> paliv na výrobě elektřiny brutto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(GWh)</a:t>
            </a:r>
          </a:p>
        </c:rich>
      </c:tx>
      <c:layout>
        <c:manualLayout>
          <c:xMode val="edge"/>
          <c:yMode val="edge"/>
          <c:x val="2.1559829059829063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8.1164516129032263E-2"/>
          <c:y val="9.3515009921593006E-2"/>
          <c:w val="0.9188354838709677"/>
          <c:h val="0.633702768286039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'10'!$A$8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'10'!$B$8:$E$8</c:f>
              <c:numCache>
                <c:formatCode>#\ ##0.0</c:formatCode>
                <c:ptCount val="4"/>
                <c:pt idx="1">
                  <c:v>792.86879399999998</c:v>
                </c:pt>
                <c:pt idx="2">
                  <c:v>0</c:v>
                </c:pt>
                <c:pt idx="3">
                  <c:v>0.33487499999999998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C-4AB0-A11F-2DAFC4A27B44}"/>
            </c:ext>
          </c:extLst>
        </c:ser>
        <c:ser>
          <c:idx val="1"/>
          <c:order val="1"/>
          <c:tx>
            <c:strRef>
              <c:f>'10'!$A$9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'10'!$B$9:$E$9</c:f>
              <c:numCache>
                <c:formatCode>#\ ##0.0</c:formatCode>
                <c:ptCount val="4"/>
                <c:pt idx="1">
                  <c:v>2.8186070000000001</c:v>
                </c:pt>
                <c:pt idx="2">
                  <c:v>0</c:v>
                </c:pt>
                <c:pt idx="3">
                  <c:v>654.84117800000013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9C-4AB0-A11F-2DAFC4A27B44}"/>
            </c:ext>
          </c:extLst>
        </c:ser>
        <c:ser>
          <c:idx val="2"/>
          <c:order val="2"/>
          <c:tx>
            <c:strRef>
              <c:f>'10'!$A$10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'10'!$B$10:$E$10</c:f>
              <c:numCache>
                <c:formatCode>#\ ##0.0</c:formatCode>
                <c:ptCount val="4"/>
                <c:pt idx="1">
                  <c:v>243.09881899999999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9C-4AB0-A11F-2DAFC4A27B44}"/>
            </c:ext>
          </c:extLst>
        </c:ser>
        <c:ser>
          <c:idx val="3"/>
          <c:order val="3"/>
          <c:tx>
            <c:strRef>
              <c:f>'10'!$A$11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'10'!$B$11:$E$11</c:f>
              <c:numCache>
                <c:formatCode>#\ ##0.0</c:formatCode>
                <c:ptCount val="4"/>
                <c:pt idx="1">
                  <c:v>7499.0078830000002</c:v>
                </c:pt>
                <c:pt idx="2">
                  <c:v>1.10283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9C-4AB0-A11F-2DAFC4A27B44}"/>
            </c:ext>
          </c:extLst>
        </c:ser>
        <c:ser>
          <c:idx val="4"/>
          <c:order val="4"/>
          <c:tx>
            <c:strRef>
              <c:f>'10'!$A$12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'10'!$B$12:$E$12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9C-4AB0-A11F-2DAFC4A27B44}"/>
            </c:ext>
          </c:extLst>
        </c:ser>
        <c:ser>
          <c:idx val="5"/>
          <c:order val="5"/>
          <c:tx>
            <c:strRef>
              <c:f>'10'!$A$13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'10'!$B$13:$E$13</c:f>
              <c:numCache>
                <c:formatCode>#\ ##0.0</c:formatCode>
                <c:ptCount val="4"/>
                <c:pt idx="1">
                  <c:v>13.774539000000001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69C-4AB0-A11F-2DAFC4A27B44}"/>
            </c:ext>
          </c:extLst>
        </c:ser>
        <c:ser>
          <c:idx val="6"/>
          <c:order val="6"/>
          <c:tx>
            <c:strRef>
              <c:f>'10'!$A$14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'10'!$B$14:$E$14</c:f>
              <c:numCache>
                <c:formatCode>#\ ##0.0</c:formatCode>
                <c:ptCount val="4"/>
                <c:pt idx="1">
                  <c:v>2.6624909999999997</c:v>
                </c:pt>
                <c:pt idx="2">
                  <c:v>0</c:v>
                </c:pt>
                <c:pt idx="3">
                  <c:v>0.49925900000000006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9C-4AB0-A11F-2DAFC4A27B44}"/>
            </c:ext>
          </c:extLst>
        </c:ser>
        <c:ser>
          <c:idx val="7"/>
          <c:order val="7"/>
          <c:tx>
            <c:strRef>
              <c:f>'10'!$A$15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'10'!$B$15:$E$15</c:f>
              <c:numCache>
                <c:formatCode>#\ ##0.0</c:formatCode>
                <c:ptCount val="4"/>
                <c:pt idx="1">
                  <c:v>84.223134000000002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69C-4AB0-A11F-2DAFC4A27B44}"/>
            </c:ext>
          </c:extLst>
        </c:ser>
        <c:ser>
          <c:idx val="8"/>
          <c:order val="8"/>
          <c:tx>
            <c:strRef>
              <c:f>'10'!$A$16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'10'!$B$16:$E$16</c:f>
              <c:numCache>
                <c:formatCode>#\ ##0.0</c:formatCode>
                <c:ptCount val="4"/>
                <c:pt idx="1">
                  <c:v>97.745713000000009</c:v>
                </c:pt>
                <c:pt idx="2">
                  <c:v>0</c:v>
                </c:pt>
                <c:pt idx="3">
                  <c:v>61.526095000000012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9C-4AB0-A11F-2DAFC4A27B44}"/>
            </c:ext>
          </c:extLst>
        </c:ser>
        <c:ser>
          <c:idx val="9"/>
          <c:order val="9"/>
          <c:tx>
            <c:strRef>
              <c:f>'10'!$A$17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'10'!$B$17:$E$17</c:f>
              <c:numCache>
                <c:formatCode>#\ ##0.0</c:formatCode>
                <c:ptCount val="4"/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C69C-4AB0-A11F-2DAFC4A27B44}"/>
            </c:ext>
          </c:extLst>
        </c:ser>
        <c:ser>
          <c:idx val="10"/>
          <c:order val="10"/>
          <c:tx>
            <c:strRef>
              <c:f>'10'!$A$18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'10'!$B$18:$E$18</c:f>
              <c:numCache>
                <c:formatCode>#\ ##0.0</c:formatCode>
                <c:ptCount val="4"/>
                <c:pt idx="1">
                  <c:v>2.596381</c:v>
                </c:pt>
                <c:pt idx="2">
                  <c:v>0</c:v>
                </c:pt>
                <c:pt idx="3">
                  <c:v>1.8842639999999997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69C-4AB0-A11F-2DAFC4A27B44}"/>
            </c:ext>
          </c:extLst>
        </c:ser>
        <c:ser>
          <c:idx val="11"/>
          <c:order val="11"/>
          <c:tx>
            <c:strRef>
              <c:f>'10'!$A$19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'10'!$B$19:$E$19</c:f>
              <c:numCache>
                <c:formatCode>#\ ##0.0</c:formatCode>
                <c:ptCount val="4"/>
                <c:pt idx="1">
                  <c:v>166.27523200000002</c:v>
                </c:pt>
                <c:pt idx="2">
                  <c:v>396.69761000000005</c:v>
                </c:pt>
                <c:pt idx="3">
                  <c:v>377.88148199999995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69C-4AB0-A11F-2DAFC4A27B44}"/>
            </c:ext>
          </c:extLst>
        </c:ser>
        <c:ser>
          <c:idx val="12"/>
          <c:order val="12"/>
          <c:tx>
            <c:strRef>
              <c:f>'10'!$A$20</c:f>
              <c:strCache>
                <c:ptCount val="1"/>
                <c:pt idx="0">
                  <c:v>Jaderné palivo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'10'!$B$7:$E$7</c:f>
              <c:strCache>
                <c:ptCount val="4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</c:strCache>
            </c:strRef>
          </c:cat>
          <c:val>
            <c:numRef>
              <c:f>'10'!$B$20:$E$20</c:f>
              <c:numCache>
                <c:formatCode>#\ ##0.0</c:formatCode>
                <c:ptCount val="4"/>
                <c:pt idx="0">
                  <c:v>8643.0691299999999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9C-4AB0-A11F-2DAFC4A27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0803584"/>
        <c:axId val="170805120"/>
      </c:barChart>
      <c:catAx>
        <c:axId val="170803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05120"/>
        <c:crosses val="autoZero"/>
        <c:auto val="1"/>
        <c:lblAlgn val="ctr"/>
        <c:lblOffset val="100"/>
        <c:noMultiLvlLbl val="0"/>
      </c:catAx>
      <c:valAx>
        <c:axId val="1708051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035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1.9153846153846155E-3"/>
          <c:y val="0.79946907615954099"/>
          <c:w val="0.81626837606837599"/>
          <c:h val="0.20053092384045904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Čára</a:t>
            </a:r>
            <a:r>
              <a:rPr lang="cs-CZ" sz="1000" baseline="0">
                <a:solidFill>
                  <a:srgbClr val="233060"/>
                </a:solidFill>
              </a:rPr>
              <a:t> trvání zatížení brutto (MW)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6.9038461538463436E-4"/>
          <c:y val="0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0.11868817368702698"/>
          <c:y val="0.10073660147320294"/>
          <c:w val="0.83217266773692111"/>
          <c:h val="0.63961290322580644"/>
        </c:manualLayout>
      </c:layout>
      <c:scatterChart>
        <c:scatterStyle val="smoothMarker"/>
        <c:varyColors val="0"/>
        <c:ser>
          <c:idx val="0"/>
          <c:order val="0"/>
          <c:tx>
            <c:v>Zatížení</c:v>
          </c:tx>
          <c:spPr>
            <a:ln w="31750"/>
          </c:spPr>
          <c:marker>
            <c:symbol val="none"/>
          </c:marker>
          <c:xVal>
            <c:numLit>
              <c:formatCode>General</c:formatCode>
              <c:ptCount val="401"/>
              <c:pt idx="0">
                <c:v>0</c:v>
              </c:pt>
              <c:pt idx="1">
                <c:v>88</c:v>
              </c:pt>
              <c:pt idx="2">
                <c:v>175</c:v>
              </c:pt>
              <c:pt idx="3">
                <c:v>263</c:v>
              </c:pt>
              <c:pt idx="4">
                <c:v>350</c:v>
              </c:pt>
              <c:pt idx="5">
                <c:v>438</c:v>
              </c:pt>
              <c:pt idx="6">
                <c:v>526</c:v>
              </c:pt>
              <c:pt idx="7">
                <c:v>613</c:v>
              </c:pt>
              <c:pt idx="8">
                <c:v>701</c:v>
              </c:pt>
              <c:pt idx="9">
                <c:v>788</c:v>
              </c:pt>
              <c:pt idx="10">
                <c:v>876</c:v>
              </c:pt>
              <c:pt idx="11">
                <c:v>964</c:v>
              </c:pt>
              <c:pt idx="12">
                <c:v>1051</c:v>
              </c:pt>
              <c:pt idx="13">
                <c:v>1139</c:v>
              </c:pt>
              <c:pt idx="14">
                <c:v>1226</c:v>
              </c:pt>
              <c:pt idx="15">
                <c:v>1314</c:v>
              </c:pt>
              <c:pt idx="16">
                <c:v>1402</c:v>
              </c:pt>
              <c:pt idx="17">
                <c:v>1489</c:v>
              </c:pt>
              <c:pt idx="18">
                <c:v>1577</c:v>
              </c:pt>
              <c:pt idx="19">
                <c:v>1664</c:v>
              </c:pt>
              <c:pt idx="20">
                <c:v>1752</c:v>
              </c:pt>
              <c:pt idx="21">
                <c:v>1840</c:v>
              </c:pt>
              <c:pt idx="22">
                <c:v>1927</c:v>
              </c:pt>
              <c:pt idx="23">
                <c:v>2015</c:v>
              </c:pt>
              <c:pt idx="24">
                <c:v>2102</c:v>
              </c:pt>
              <c:pt idx="25">
                <c:v>2190</c:v>
              </c:pt>
              <c:pt idx="26">
                <c:v>2278</c:v>
              </c:pt>
              <c:pt idx="27">
                <c:v>2365</c:v>
              </c:pt>
              <c:pt idx="28">
                <c:v>2453</c:v>
              </c:pt>
              <c:pt idx="29">
                <c:v>2540</c:v>
              </c:pt>
              <c:pt idx="30">
                <c:v>2628</c:v>
              </c:pt>
              <c:pt idx="31">
                <c:v>2716</c:v>
              </c:pt>
              <c:pt idx="32">
                <c:v>2803</c:v>
              </c:pt>
              <c:pt idx="33">
                <c:v>2891</c:v>
              </c:pt>
              <c:pt idx="34">
                <c:v>2978</c:v>
              </c:pt>
              <c:pt idx="35">
                <c:v>3066</c:v>
              </c:pt>
              <c:pt idx="36">
                <c:v>3154</c:v>
              </c:pt>
              <c:pt idx="37">
                <c:v>3241</c:v>
              </c:pt>
              <c:pt idx="38">
                <c:v>3329</c:v>
              </c:pt>
              <c:pt idx="39">
                <c:v>3416</c:v>
              </c:pt>
              <c:pt idx="40">
                <c:v>3504</c:v>
              </c:pt>
              <c:pt idx="41">
                <c:v>3591</c:v>
              </c:pt>
              <c:pt idx="42">
                <c:v>3679</c:v>
              </c:pt>
              <c:pt idx="43">
                <c:v>3767</c:v>
              </c:pt>
              <c:pt idx="44">
                <c:v>3854</c:v>
              </c:pt>
              <c:pt idx="45">
                <c:v>3942</c:v>
              </c:pt>
              <c:pt idx="46">
                <c:v>4029</c:v>
              </c:pt>
              <c:pt idx="47">
                <c:v>4117</c:v>
              </c:pt>
              <c:pt idx="48">
                <c:v>4205</c:v>
              </c:pt>
              <c:pt idx="49">
                <c:v>4292</c:v>
              </c:pt>
              <c:pt idx="50">
                <c:v>4380</c:v>
              </c:pt>
              <c:pt idx="51">
                <c:v>4467</c:v>
              </c:pt>
              <c:pt idx="52">
                <c:v>4555</c:v>
              </c:pt>
              <c:pt idx="53">
                <c:v>4643</c:v>
              </c:pt>
              <c:pt idx="54">
                <c:v>4730</c:v>
              </c:pt>
              <c:pt idx="55">
                <c:v>4818</c:v>
              </c:pt>
              <c:pt idx="56">
                <c:v>4905</c:v>
              </c:pt>
              <c:pt idx="57">
                <c:v>4993</c:v>
              </c:pt>
              <c:pt idx="58">
                <c:v>5081</c:v>
              </c:pt>
              <c:pt idx="59">
                <c:v>5168</c:v>
              </c:pt>
              <c:pt idx="60">
                <c:v>5256</c:v>
              </c:pt>
              <c:pt idx="61">
                <c:v>5343</c:v>
              </c:pt>
              <c:pt idx="62">
                <c:v>5431</c:v>
              </c:pt>
              <c:pt idx="63">
                <c:v>5519</c:v>
              </c:pt>
              <c:pt idx="64">
                <c:v>5606</c:v>
              </c:pt>
              <c:pt idx="65">
                <c:v>5694</c:v>
              </c:pt>
              <c:pt idx="66">
                <c:v>5781</c:v>
              </c:pt>
              <c:pt idx="67">
                <c:v>5869</c:v>
              </c:pt>
              <c:pt idx="68">
                <c:v>5957</c:v>
              </c:pt>
              <c:pt idx="69">
                <c:v>6044</c:v>
              </c:pt>
              <c:pt idx="70">
                <c:v>6132</c:v>
              </c:pt>
              <c:pt idx="71">
                <c:v>6219</c:v>
              </c:pt>
              <c:pt idx="72">
                <c:v>6307</c:v>
              </c:pt>
              <c:pt idx="73">
                <c:v>6395</c:v>
              </c:pt>
              <c:pt idx="74">
                <c:v>6482</c:v>
              </c:pt>
              <c:pt idx="75">
                <c:v>6570</c:v>
              </c:pt>
              <c:pt idx="76">
                <c:v>6657</c:v>
              </c:pt>
              <c:pt idx="77">
                <c:v>6745</c:v>
              </c:pt>
              <c:pt idx="78">
                <c:v>6833</c:v>
              </c:pt>
              <c:pt idx="79">
                <c:v>6920</c:v>
              </c:pt>
              <c:pt idx="80">
                <c:v>7008</c:v>
              </c:pt>
              <c:pt idx="81">
                <c:v>7095</c:v>
              </c:pt>
              <c:pt idx="82">
                <c:v>7183</c:v>
              </c:pt>
              <c:pt idx="83">
                <c:v>7271</c:v>
              </c:pt>
              <c:pt idx="84">
                <c:v>7358</c:v>
              </c:pt>
              <c:pt idx="85">
                <c:v>7446</c:v>
              </c:pt>
              <c:pt idx="86">
                <c:v>7533</c:v>
              </c:pt>
              <c:pt idx="87">
                <c:v>7621</c:v>
              </c:pt>
              <c:pt idx="88">
                <c:v>7709</c:v>
              </c:pt>
              <c:pt idx="89">
                <c:v>7796</c:v>
              </c:pt>
              <c:pt idx="90">
                <c:v>7884</c:v>
              </c:pt>
              <c:pt idx="91">
                <c:v>7971</c:v>
              </c:pt>
              <c:pt idx="92">
                <c:v>8059</c:v>
              </c:pt>
              <c:pt idx="93">
                <c:v>8147</c:v>
              </c:pt>
              <c:pt idx="94">
                <c:v>8234</c:v>
              </c:pt>
              <c:pt idx="95">
                <c:v>8322</c:v>
              </c:pt>
              <c:pt idx="96">
                <c:v>8409</c:v>
              </c:pt>
              <c:pt idx="97">
                <c:v>8497</c:v>
              </c:pt>
              <c:pt idx="98">
                <c:v>8585</c:v>
              </c:pt>
              <c:pt idx="99">
                <c:v>8672</c:v>
              </c:pt>
              <c:pt idx="100">
                <c:v>8760</c:v>
              </c:pt>
              <c:pt idx="101">
                <c:v>8847</c:v>
              </c:pt>
              <c:pt idx="102">
                <c:v>8935</c:v>
              </c:pt>
              <c:pt idx="103">
                <c:v>9023</c:v>
              </c:pt>
              <c:pt idx="104">
                <c:v>9110</c:v>
              </c:pt>
              <c:pt idx="105">
                <c:v>9198</c:v>
              </c:pt>
              <c:pt idx="106">
                <c:v>9285</c:v>
              </c:pt>
              <c:pt idx="107">
                <c:v>9373</c:v>
              </c:pt>
              <c:pt idx="108">
                <c:v>9461</c:v>
              </c:pt>
              <c:pt idx="109">
                <c:v>9548</c:v>
              </c:pt>
              <c:pt idx="110">
                <c:v>9636</c:v>
              </c:pt>
              <c:pt idx="111">
                <c:v>9723</c:v>
              </c:pt>
              <c:pt idx="112">
                <c:v>9811</c:v>
              </c:pt>
              <c:pt idx="113">
                <c:v>9899</c:v>
              </c:pt>
              <c:pt idx="114">
                <c:v>9986</c:v>
              </c:pt>
              <c:pt idx="115">
                <c:v>10074</c:v>
              </c:pt>
              <c:pt idx="116">
                <c:v>10161</c:v>
              </c:pt>
              <c:pt idx="117">
                <c:v>10249</c:v>
              </c:pt>
              <c:pt idx="118">
                <c:v>10337</c:v>
              </c:pt>
              <c:pt idx="119">
                <c:v>10424</c:v>
              </c:pt>
              <c:pt idx="120">
                <c:v>10512</c:v>
              </c:pt>
              <c:pt idx="121">
                <c:v>10599</c:v>
              </c:pt>
              <c:pt idx="122">
                <c:v>10687</c:v>
              </c:pt>
              <c:pt idx="123">
                <c:v>10774</c:v>
              </c:pt>
              <c:pt idx="124">
                <c:v>10862</c:v>
              </c:pt>
              <c:pt idx="125">
                <c:v>10950</c:v>
              </c:pt>
              <c:pt idx="126">
                <c:v>11037</c:v>
              </c:pt>
              <c:pt idx="127">
                <c:v>11125</c:v>
              </c:pt>
              <c:pt idx="128">
                <c:v>11212</c:v>
              </c:pt>
              <c:pt idx="129">
                <c:v>11300</c:v>
              </c:pt>
              <c:pt idx="130">
                <c:v>11388</c:v>
              </c:pt>
              <c:pt idx="131">
                <c:v>11475</c:v>
              </c:pt>
              <c:pt idx="132">
                <c:v>11563</c:v>
              </c:pt>
              <c:pt idx="133">
                <c:v>11650</c:v>
              </c:pt>
              <c:pt idx="134">
                <c:v>11738</c:v>
              </c:pt>
              <c:pt idx="135">
                <c:v>11826</c:v>
              </c:pt>
              <c:pt idx="136">
                <c:v>11913</c:v>
              </c:pt>
              <c:pt idx="137">
                <c:v>12001</c:v>
              </c:pt>
              <c:pt idx="138">
                <c:v>12088</c:v>
              </c:pt>
              <c:pt idx="139">
                <c:v>12176</c:v>
              </c:pt>
              <c:pt idx="140">
                <c:v>12264</c:v>
              </c:pt>
              <c:pt idx="141">
                <c:v>12351</c:v>
              </c:pt>
              <c:pt idx="142">
                <c:v>12439</c:v>
              </c:pt>
              <c:pt idx="143">
                <c:v>12526</c:v>
              </c:pt>
              <c:pt idx="144">
                <c:v>12614</c:v>
              </c:pt>
              <c:pt idx="145">
                <c:v>12702</c:v>
              </c:pt>
              <c:pt idx="146">
                <c:v>12789</c:v>
              </c:pt>
              <c:pt idx="147">
                <c:v>12877</c:v>
              </c:pt>
              <c:pt idx="148">
                <c:v>12964</c:v>
              </c:pt>
              <c:pt idx="149">
                <c:v>13052</c:v>
              </c:pt>
              <c:pt idx="150">
                <c:v>13140</c:v>
              </c:pt>
              <c:pt idx="151">
                <c:v>13227</c:v>
              </c:pt>
              <c:pt idx="152">
                <c:v>13315</c:v>
              </c:pt>
              <c:pt idx="153">
                <c:v>13402</c:v>
              </c:pt>
              <c:pt idx="154">
                <c:v>13490</c:v>
              </c:pt>
              <c:pt idx="155">
                <c:v>13578</c:v>
              </c:pt>
              <c:pt idx="156">
                <c:v>13665</c:v>
              </c:pt>
              <c:pt idx="157">
                <c:v>13753</c:v>
              </c:pt>
              <c:pt idx="158">
                <c:v>13840</c:v>
              </c:pt>
              <c:pt idx="159">
                <c:v>13928</c:v>
              </c:pt>
              <c:pt idx="160">
                <c:v>14016</c:v>
              </c:pt>
              <c:pt idx="161">
                <c:v>14103</c:v>
              </c:pt>
              <c:pt idx="162">
                <c:v>14191</c:v>
              </c:pt>
              <c:pt idx="163">
                <c:v>14278</c:v>
              </c:pt>
              <c:pt idx="164">
                <c:v>14366</c:v>
              </c:pt>
              <c:pt idx="165">
                <c:v>14454</c:v>
              </c:pt>
              <c:pt idx="166">
                <c:v>14541</c:v>
              </c:pt>
              <c:pt idx="167">
                <c:v>14629</c:v>
              </c:pt>
              <c:pt idx="168">
                <c:v>14716</c:v>
              </c:pt>
              <c:pt idx="169">
                <c:v>14804</c:v>
              </c:pt>
              <c:pt idx="170">
                <c:v>14892</c:v>
              </c:pt>
              <c:pt idx="171">
                <c:v>14979</c:v>
              </c:pt>
              <c:pt idx="172">
                <c:v>15067</c:v>
              </c:pt>
              <c:pt idx="173">
                <c:v>15154</c:v>
              </c:pt>
              <c:pt idx="174">
                <c:v>15242</c:v>
              </c:pt>
              <c:pt idx="175">
                <c:v>15330</c:v>
              </c:pt>
              <c:pt idx="176">
                <c:v>15417</c:v>
              </c:pt>
              <c:pt idx="177">
                <c:v>15505</c:v>
              </c:pt>
              <c:pt idx="178">
                <c:v>15592</c:v>
              </c:pt>
              <c:pt idx="179">
                <c:v>15680</c:v>
              </c:pt>
              <c:pt idx="180">
                <c:v>15768</c:v>
              </c:pt>
              <c:pt idx="181">
                <c:v>15855</c:v>
              </c:pt>
              <c:pt idx="182">
                <c:v>15943</c:v>
              </c:pt>
              <c:pt idx="183">
                <c:v>16030</c:v>
              </c:pt>
              <c:pt idx="184">
                <c:v>16118</c:v>
              </c:pt>
              <c:pt idx="185">
                <c:v>16206</c:v>
              </c:pt>
              <c:pt idx="186">
                <c:v>16293</c:v>
              </c:pt>
              <c:pt idx="187">
                <c:v>16381</c:v>
              </c:pt>
              <c:pt idx="188">
                <c:v>16468</c:v>
              </c:pt>
              <c:pt idx="189">
                <c:v>16556</c:v>
              </c:pt>
              <c:pt idx="190">
                <c:v>16644</c:v>
              </c:pt>
              <c:pt idx="191">
                <c:v>16731</c:v>
              </c:pt>
              <c:pt idx="192">
                <c:v>16819</c:v>
              </c:pt>
              <c:pt idx="193">
                <c:v>16906</c:v>
              </c:pt>
              <c:pt idx="194">
                <c:v>16994</c:v>
              </c:pt>
              <c:pt idx="195">
                <c:v>17082</c:v>
              </c:pt>
              <c:pt idx="196">
                <c:v>17169</c:v>
              </c:pt>
              <c:pt idx="197">
                <c:v>17257</c:v>
              </c:pt>
              <c:pt idx="198">
                <c:v>17344</c:v>
              </c:pt>
              <c:pt idx="199">
                <c:v>17432</c:v>
              </c:pt>
              <c:pt idx="200">
                <c:v>17520</c:v>
              </c:pt>
              <c:pt idx="201">
                <c:v>17607</c:v>
              </c:pt>
              <c:pt idx="202">
                <c:v>17695</c:v>
              </c:pt>
              <c:pt idx="203">
                <c:v>17782</c:v>
              </c:pt>
              <c:pt idx="204">
                <c:v>17870</c:v>
              </c:pt>
              <c:pt idx="205">
                <c:v>17957</c:v>
              </c:pt>
              <c:pt idx="206">
                <c:v>18045</c:v>
              </c:pt>
              <c:pt idx="207">
                <c:v>18133</c:v>
              </c:pt>
              <c:pt idx="208">
                <c:v>18220</c:v>
              </c:pt>
              <c:pt idx="209">
                <c:v>18308</c:v>
              </c:pt>
              <c:pt idx="210">
                <c:v>18395</c:v>
              </c:pt>
              <c:pt idx="211">
                <c:v>18483</c:v>
              </c:pt>
              <c:pt idx="212">
                <c:v>18571</c:v>
              </c:pt>
              <c:pt idx="213">
                <c:v>18658</c:v>
              </c:pt>
              <c:pt idx="214">
                <c:v>18746</c:v>
              </c:pt>
              <c:pt idx="215">
                <c:v>18833</c:v>
              </c:pt>
              <c:pt idx="216">
                <c:v>18921</c:v>
              </c:pt>
              <c:pt idx="217">
                <c:v>19009</c:v>
              </c:pt>
              <c:pt idx="218">
                <c:v>19096</c:v>
              </c:pt>
              <c:pt idx="219">
                <c:v>19184</c:v>
              </c:pt>
              <c:pt idx="220">
                <c:v>19271</c:v>
              </c:pt>
              <c:pt idx="221">
                <c:v>19359</c:v>
              </c:pt>
              <c:pt idx="222">
                <c:v>19447</c:v>
              </c:pt>
              <c:pt idx="223">
                <c:v>19534</c:v>
              </c:pt>
              <c:pt idx="224">
                <c:v>19622</c:v>
              </c:pt>
              <c:pt idx="225">
                <c:v>19709</c:v>
              </c:pt>
              <c:pt idx="226">
                <c:v>19797</c:v>
              </c:pt>
              <c:pt idx="227">
                <c:v>19885</c:v>
              </c:pt>
              <c:pt idx="228">
                <c:v>19972</c:v>
              </c:pt>
              <c:pt idx="229">
                <c:v>20060</c:v>
              </c:pt>
              <c:pt idx="230">
                <c:v>20147</c:v>
              </c:pt>
              <c:pt idx="231">
                <c:v>20235</c:v>
              </c:pt>
              <c:pt idx="232">
                <c:v>20323</c:v>
              </c:pt>
              <c:pt idx="233">
                <c:v>20410</c:v>
              </c:pt>
              <c:pt idx="234">
                <c:v>20498</c:v>
              </c:pt>
              <c:pt idx="235">
                <c:v>20585</c:v>
              </c:pt>
              <c:pt idx="236">
                <c:v>20673</c:v>
              </c:pt>
              <c:pt idx="237">
                <c:v>20761</c:v>
              </c:pt>
              <c:pt idx="238">
                <c:v>20848</c:v>
              </c:pt>
              <c:pt idx="239">
                <c:v>20936</c:v>
              </c:pt>
              <c:pt idx="240">
                <c:v>21023</c:v>
              </c:pt>
              <c:pt idx="241">
                <c:v>21111</c:v>
              </c:pt>
              <c:pt idx="242">
                <c:v>21199</c:v>
              </c:pt>
              <c:pt idx="243">
                <c:v>21286</c:v>
              </c:pt>
              <c:pt idx="244">
                <c:v>21374</c:v>
              </c:pt>
              <c:pt idx="245">
                <c:v>21461</c:v>
              </c:pt>
              <c:pt idx="246">
                <c:v>21549</c:v>
              </c:pt>
              <c:pt idx="247">
                <c:v>21637</c:v>
              </c:pt>
              <c:pt idx="248">
                <c:v>21724</c:v>
              </c:pt>
              <c:pt idx="249">
                <c:v>21812</c:v>
              </c:pt>
              <c:pt idx="250">
                <c:v>21899</c:v>
              </c:pt>
              <c:pt idx="251">
                <c:v>21987</c:v>
              </c:pt>
              <c:pt idx="252">
                <c:v>22075</c:v>
              </c:pt>
              <c:pt idx="253">
                <c:v>22162</c:v>
              </c:pt>
              <c:pt idx="254">
                <c:v>22250</c:v>
              </c:pt>
              <c:pt idx="255">
                <c:v>22337</c:v>
              </c:pt>
              <c:pt idx="256">
                <c:v>22425</c:v>
              </c:pt>
              <c:pt idx="257">
                <c:v>22513</c:v>
              </c:pt>
              <c:pt idx="258">
                <c:v>22600</c:v>
              </c:pt>
              <c:pt idx="259">
                <c:v>22688</c:v>
              </c:pt>
              <c:pt idx="260">
                <c:v>22775</c:v>
              </c:pt>
              <c:pt idx="261">
                <c:v>22863</c:v>
              </c:pt>
              <c:pt idx="262">
                <c:v>22951</c:v>
              </c:pt>
              <c:pt idx="263">
                <c:v>23038</c:v>
              </c:pt>
              <c:pt idx="264">
                <c:v>23126</c:v>
              </c:pt>
              <c:pt idx="265">
                <c:v>23213</c:v>
              </c:pt>
              <c:pt idx="266">
                <c:v>23301</c:v>
              </c:pt>
              <c:pt idx="267">
                <c:v>23389</c:v>
              </c:pt>
              <c:pt idx="268">
                <c:v>23476</c:v>
              </c:pt>
              <c:pt idx="269">
                <c:v>23564</c:v>
              </c:pt>
              <c:pt idx="270">
                <c:v>23651</c:v>
              </c:pt>
              <c:pt idx="271">
                <c:v>23739</c:v>
              </c:pt>
              <c:pt idx="272">
                <c:v>23827</c:v>
              </c:pt>
              <c:pt idx="273">
                <c:v>23914</c:v>
              </c:pt>
              <c:pt idx="274">
                <c:v>24002</c:v>
              </c:pt>
              <c:pt idx="275">
                <c:v>24089</c:v>
              </c:pt>
              <c:pt idx="276">
                <c:v>24177</c:v>
              </c:pt>
              <c:pt idx="277">
                <c:v>24265</c:v>
              </c:pt>
              <c:pt idx="278">
                <c:v>24352</c:v>
              </c:pt>
              <c:pt idx="279">
                <c:v>24440</c:v>
              </c:pt>
              <c:pt idx="280">
                <c:v>24527</c:v>
              </c:pt>
              <c:pt idx="281">
                <c:v>24615</c:v>
              </c:pt>
              <c:pt idx="282">
                <c:v>24702</c:v>
              </c:pt>
              <c:pt idx="283">
                <c:v>24790</c:v>
              </c:pt>
              <c:pt idx="284">
                <c:v>24878</c:v>
              </c:pt>
              <c:pt idx="285">
                <c:v>24965</c:v>
              </c:pt>
              <c:pt idx="286">
                <c:v>25053</c:v>
              </c:pt>
              <c:pt idx="287">
                <c:v>25140</c:v>
              </c:pt>
              <c:pt idx="288">
                <c:v>25228</c:v>
              </c:pt>
              <c:pt idx="289">
                <c:v>25316</c:v>
              </c:pt>
              <c:pt idx="290">
                <c:v>25403</c:v>
              </c:pt>
              <c:pt idx="291">
                <c:v>25491</c:v>
              </c:pt>
              <c:pt idx="292">
                <c:v>25578</c:v>
              </c:pt>
              <c:pt idx="293">
                <c:v>25666</c:v>
              </c:pt>
              <c:pt idx="294">
                <c:v>25754</c:v>
              </c:pt>
              <c:pt idx="295">
                <c:v>25841</c:v>
              </c:pt>
              <c:pt idx="296">
                <c:v>25929</c:v>
              </c:pt>
              <c:pt idx="297">
                <c:v>26016</c:v>
              </c:pt>
              <c:pt idx="298">
                <c:v>26104</c:v>
              </c:pt>
              <c:pt idx="299">
                <c:v>26192</c:v>
              </c:pt>
              <c:pt idx="300">
                <c:v>26279</c:v>
              </c:pt>
              <c:pt idx="301">
                <c:v>26367</c:v>
              </c:pt>
              <c:pt idx="302">
                <c:v>26454</c:v>
              </c:pt>
              <c:pt idx="303">
                <c:v>26542</c:v>
              </c:pt>
              <c:pt idx="304">
                <c:v>26630</c:v>
              </c:pt>
              <c:pt idx="305">
                <c:v>26717</c:v>
              </c:pt>
              <c:pt idx="306">
                <c:v>26805</c:v>
              </c:pt>
              <c:pt idx="307">
                <c:v>26892</c:v>
              </c:pt>
              <c:pt idx="308">
                <c:v>26980</c:v>
              </c:pt>
              <c:pt idx="309">
                <c:v>27068</c:v>
              </c:pt>
              <c:pt idx="310">
                <c:v>27155</c:v>
              </c:pt>
              <c:pt idx="311">
                <c:v>27243</c:v>
              </c:pt>
              <c:pt idx="312">
                <c:v>27330</c:v>
              </c:pt>
              <c:pt idx="313">
                <c:v>27418</c:v>
              </c:pt>
              <c:pt idx="314">
                <c:v>27506</c:v>
              </c:pt>
              <c:pt idx="315">
                <c:v>27593</c:v>
              </c:pt>
              <c:pt idx="316">
                <c:v>27681</c:v>
              </c:pt>
              <c:pt idx="317">
                <c:v>27768</c:v>
              </c:pt>
              <c:pt idx="318">
                <c:v>27856</c:v>
              </c:pt>
              <c:pt idx="319">
                <c:v>27944</c:v>
              </c:pt>
              <c:pt idx="320">
                <c:v>28031</c:v>
              </c:pt>
              <c:pt idx="321">
                <c:v>28119</c:v>
              </c:pt>
              <c:pt idx="322">
                <c:v>28206</c:v>
              </c:pt>
              <c:pt idx="323">
                <c:v>28294</c:v>
              </c:pt>
              <c:pt idx="324">
                <c:v>28382</c:v>
              </c:pt>
              <c:pt idx="325">
                <c:v>28469</c:v>
              </c:pt>
              <c:pt idx="326">
                <c:v>28557</c:v>
              </c:pt>
              <c:pt idx="327">
                <c:v>28644</c:v>
              </c:pt>
              <c:pt idx="328">
                <c:v>28732</c:v>
              </c:pt>
              <c:pt idx="329">
                <c:v>28820</c:v>
              </c:pt>
              <c:pt idx="330">
                <c:v>28907</c:v>
              </c:pt>
              <c:pt idx="331">
                <c:v>28995</c:v>
              </c:pt>
              <c:pt idx="332">
                <c:v>29082</c:v>
              </c:pt>
              <c:pt idx="333">
                <c:v>29170</c:v>
              </c:pt>
              <c:pt idx="334">
                <c:v>29258</c:v>
              </c:pt>
              <c:pt idx="335">
                <c:v>29345</c:v>
              </c:pt>
              <c:pt idx="336">
                <c:v>29433</c:v>
              </c:pt>
              <c:pt idx="337">
                <c:v>29520</c:v>
              </c:pt>
              <c:pt idx="338">
                <c:v>29608</c:v>
              </c:pt>
              <c:pt idx="339">
                <c:v>29696</c:v>
              </c:pt>
              <c:pt idx="340">
                <c:v>29783</c:v>
              </c:pt>
              <c:pt idx="341">
                <c:v>29871</c:v>
              </c:pt>
              <c:pt idx="342">
                <c:v>29958</c:v>
              </c:pt>
              <c:pt idx="343">
                <c:v>30046</c:v>
              </c:pt>
              <c:pt idx="344">
                <c:v>30134</c:v>
              </c:pt>
              <c:pt idx="345">
                <c:v>30221</c:v>
              </c:pt>
              <c:pt idx="346">
                <c:v>30309</c:v>
              </c:pt>
              <c:pt idx="347">
                <c:v>30396</c:v>
              </c:pt>
              <c:pt idx="348">
                <c:v>30484</c:v>
              </c:pt>
              <c:pt idx="349">
                <c:v>30572</c:v>
              </c:pt>
              <c:pt idx="350">
                <c:v>30659</c:v>
              </c:pt>
              <c:pt idx="351">
                <c:v>30747</c:v>
              </c:pt>
              <c:pt idx="352">
                <c:v>30834</c:v>
              </c:pt>
              <c:pt idx="353">
                <c:v>30922</c:v>
              </c:pt>
              <c:pt idx="354">
                <c:v>31010</c:v>
              </c:pt>
              <c:pt idx="355">
                <c:v>31097</c:v>
              </c:pt>
              <c:pt idx="356">
                <c:v>31185</c:v>
              </c:pt>
              <c:pt idx="357">
                <c:v>31272</c:v>
              </c:pt>
              <c:pt idx="358">
                <c:v>31360</c:v>
              </c:pt>
              <c:pt idx="359">
                <c:v>31448</c:v>
              </c:pt>
              <c:pt idx="360">
                <c:v>31535</c:v>
              </c:pt>
              <c:pt idx="361">
                <c:v>31623</c:v>
              </c:pt>
              <c:pt idx="362">
                <c:v>31710</c:v>
              </c:pt>
              <c:pt idx="363">
                <c:v>31798</c:v>
              </c:pt>
              <c:pt idx="364">
                <c:v>31885</c:v>
              </c:pt>
              <c:pt idx="365">
                <c:v>31973</c:v>
              </c:pt>
              <c:pt idx="366">
                <c:v>32061</c:v>
              </c:pt>
              <c:pt idx="367">
                <c:v>32148</c:v>
              </c:pt>
              <c:pt idx="368">
                <c:v>32236</c:v>
              </c:pt>
              <c:pt idx="369">
                <c:v>32323</c:v>
              </c:pt>
              <c:pt idx="370">
                <c:v>32411</c:v>
              </c:pt>
              <c:pt idx="371">
                <c:v>32499</c:v>
              </c:pt>
              <c:pt idx="372">
                <c:v>32586</c:v>
              </c:pt>
              <c:pt idx="373">
                <c:v>32674</c:v>
              </c:pt>
              <c:pt idx="374">
                <c:v>32761</c:v>
              </c:pt>
              <c:pt idx="375">
                <c:v>32849</c:v>
              </c:pt>
              <c:pt idx="376">
                <c:v>32937</c:v>
              </c:pt>
              <c:pt idx="377">
                <c:v>33024</c:v>
              </c:pt>
              <c:pt idx="378">
                <c:v>33112</c:v>
              </c:pt>
              <c:pt idx="379">
                <c:v>33199</c:v>
              </c:pt>
              <c:pt idx="380">
                <c:v>33287</c:v>
              </c:pt>
              <c:pt idx="381">
                <c:v>33375</c:v>
              </c:pt>
              <c:pt idx="382">
                <c:v>33462</c:v>
              </c:pt>
              <c:pt idx="383">
                <c:v>33550</c:v>
              </c:pt>
              <c:pt idx="384">
                <c:v>33637</c:v>
              </c:pt>
              <c:pt idx="385">
                <c:v>33725</c:v>
              </c:pt>
              <c:pt idx="386">
                <c:v>33813</c:v>
              </c:pt>
              <c:pt idx="387">
                <c:v>33900</c:v>
              </c:pt>
              <c:pt idx="388">
                <c:v>33988</c:v>
              </c:pt>
              <c:pt idx="389">
                <c:v>34075</c:v>
              </c:pt>
              <c:pt idx="390">
                <c:v>34163</c:v>
              </c:pt>
              <c:pt idx="391">
                <c:v>34251</c:v>
              </c:pt>
              <c:pt idx="392">
                <c:v>34338</c:v>
              </c:pt>
              <c:pt idx="393">
                <c:v>34426</c:v>
              </c:pt>
              <c:pt idx="394">
                <c:v>34513</c:v>
              </c:pt>
              <c:pt idx="395">
                <c:v>34601</c:v>
              </c:pt>
              <c:pt idx="396">
                <c:v>34689</c:v>
              </c:pt>
              <c:pt idx="397">
                <c:v>34776</c:v>
              </c:pt>
              <c:pt idx="398">
                <c:v>34864</c:v>
              </c:pt>
              <c:pt idx="399">
                <c:v>34951</c:v>
              </c:pt>
              <c:pt idx="400">
                <c:v>35039</c:v>
              </c:pt>
            </c:numLit>
          </c:xVal>
          <c:yVal>
            <c:numLit>
              <c:formatCode>General</c:formatCode>
              <c:ptCount val="401"/>
              <c:pt idx="0">
                <c:v>11720.355</c:v>
              </c:pt>
              <c:pt idx="1">
                <c:v>11173.780999999999</c:v>
              </c:pt>
              <c:pt idx="2">
                <c:v>11027.744000000002</c:v>
              </c:pt>
              <c:pt idx="3">
                <c:v>10932.914000000001</c:v>
              </c:pt>
              <c:pt idx="4">
                <c:v>10857.766999999998</c:v>
              </c:pt>
              <c:pt idx="5">
                <c:v>10808.066999999999</c:v>
              </c:pt>
              <c:pt idx="6">
                <c:v>10761.098000000002</c:v>
              </c:pt>
              <c:pt idx="7">
                <c:v>10728.866000000002</c:v>
              </c:pt>
              <c:pt idx="8">
                <c:v>10693.606</c:v>
              </c:pt>
              <c:pt idx="9">
                <c:v>10655.218999999999</c:v>
              </c:pt>
              <c:pt idx="10">
                <c:v>10626.352999999997</c:v>
              </c:pt>
              <c:pt idx="11">
                <c:v>10589.529</c:v>
              </c:pt>
              <c:pt idx="12">
                <c:v>10559.576000000001</c:v>
              </c:pt>
              <c:pt idx="13">
                <c:v>10521.936999999998</c:v>
              </c:pt>
              <c:pt idx="14">
                <c:v>10490.011</c:v>
              </c:pt>
              <c:pt idx="15">
                <c:v>10453.448</c:v>
              </c:pt>
              <c:pt idx="16">
                <c:v>10414.623</c:v>
              </c:pt>
              <c:pt idx="17">
                <c:v>10381.173999999999</c:v>
              </c:pt>
              <c:pt idx="18">
                <c:v>10350.491000000004</c:v>
              </c:pt>
              <c:pt idx="19">
                <c:v>10318.991000000002</c:v>
              </c:pt>
              <c:pt idx="20">
                <c:v>10291.099000000002</c:v>
              </c:pt>
              <c:pt idx="21">
                <c:v>10254.654999999999</c:v>
              </c:pt>
              <c:pt idx="22">
                <c:v>10224.372000000001</c:v>
              </c:pt>
              <c:pt idx="23">
                <c:v>10202.154999999999</c:v>
              </c:pt>
              <c:pt idx="24">
                <c:v>10176.440999999997</c:v>
              </c:pt>
              <c:pt idx="25">
                <c:v>10149.720000000001</c:v>
              </c:pt>
              <c:pt idx="26">
                <c:v>10125.221</c:v>
              </c:pt>
              <c:pt idx="27">
                <c:v>10092.517</c:v>
              </c:pt>
              <c:pt idx="28">
                <c:v>10065.274999999998</c:v>
              </c:pt>
              <c:pt idx="29">
                <c:v>10039.421999999999</c:v>
              </c:pt>
              <c:pt idx="30">
                <c:v>10008.778999999999</c:v>
              </c:pt>
              <c:pt idx="31">
                <c:v>9981.7129999999997</c:v>
              </c:pt>
              <c:pt idx="32">
                <c:v>9957.752999999997</c:v>
              </c:pt>
              <c:pt idx="33">
                <c:v>9931.4549999999981</c:v>
              </c:pt>
              <c:pt idx="34">
                <c:v>9903.8539999999994</c:v>
              </c:pt>
              <c:pt idx="35">
                <c:v>9871.5070000000014</c:v>
              </c:pt>
              <c:pt idx="36">
                <c:v>9841.4140000000007</c:v>
              </c:pt>
              <c:pt idx="37">
                <c:v>9809.8619999999992</c:v>
              </c:pt>
              <c:pt idx="38">
                <c:v>9783.2090000000026</c:v>
              </c:pt>
              <c:pt idx="39">
                <c:v>9751.6610000000019</c:v>
              </c:pt>
              <c:pt idx="40">
                <c:v>9725.7289999999975</c:v>
              </c:pt>
              <c:pt idx="41">
                <c:v>9696.6450000000023</c:v>
              </c:pt>
              <c:pt idx="42">
                <c:v>9672.0519999999979</c:v>
              </c:pt>
              <c:pt idx="43">
                <c:v>9646.7850000000017</c:v>
              </c:pt>
              <c:pt idx="44">
                <c:v>9622.4160000000011</c:v>
              </c:pt>
              <c:pt idx="45">
                <c:v>9602.9740000000002</c:v>
              </c:pt>
              <c:pt idx="46">
                <c:v>9582.5940000000028</c:v>
              </c:pt>
              <c:pt idx="47">
                <c:v>9560.0530000000017</c:v>
              </c:pt>
              <c:pt idx="48">
                <c:v>9540.49</c:v>
              </c:pt>
              <c:pt idx="49">
                <c:v>9522.5519999999997</c:v>
              </c:pt>
              <c:pt idx="50">
                <c:v>9502.9450000000015</c:v>
              </c:pt>
              <c:pt idx="51">
                <c:v>9484.3199999999979</c:v>
              </c:pt>
              <c:pt idx="52">
                <c:v>9466.0850000000009</c:v>
              </c:pt>
              <c:pt idx="53">
                <c:v>9449.23</c:v>
              </c:pt>
              <c:pt idx="54">
                <c:v>9430.7129999999997</c:v>
              </c:pt>
              <c:pt idx="55">
                <c:v>9406.5040000000008</c:v>
              </c:pt>
              <c:pt idx="56">
                <c:v>9387.6009999999987</c:v>
              </c:pt>
              <c:pt idx="57">
                <c:v>9370.6239999999998</c:v>
              </c:pt>
              <c:pt idx="58">
                <c:v>9352.0789999999997</c:v>
              </c:pt>
              <c:pt idx="59">
                <c:v>9335.4609999999993</c:v>
              </c:pt>
              <c:pt idx="60">
                <c:v>9320.2979999999989</c:v>
              </c:pt>
              <c:pt idx="61">
                <c:v>9301.6990000000005</c:v>
              </c:pt>
              <c:pt idx="62">
                <c:v>9284.6149999999998</c:v>
              </c:pt>
              <c:pt idx="63">
                <c:v>9264.6980000000003</c:v>
              </c:pt>
              <c:pt idx="64">
                <c:v>9245.7300000000014</c:v>
              </c:pt>
              <c:pt idx="65">
                <c:v>9225.518</c:v>
              </c:pt>
              <c:pt idx="66">
                <c:v>9207.6160000000018</c:v>
              </c:pt>
              <c:pt idx="67">
                <c:v>9188.0810000000001</c:v>
              </c:pt>
              <c:pt idx="68">
                <c:v>9171.0530000000017</c:v>
              </c:pt>
              <c:pt idx="69">
                <c:v>9152.7119999999995</c:v>
              </c:pt>
              <c:pt idx="70">
                <c:v>9133.4590000000007</c:v>
              </c:pt>
              <c:pt idx="71">
                <c:v>9119.0530000000017</c:v>
              </c:pt>
              <c:pt idx="72">
                <c:v>9104.7000000000025</c:v>
              </c:pt>
              <c:pt idx="73">
                <c:v>9087.0529999999999</c:v>
              </c:pt>
              <c:pt idx="74">
                <c:v>9070.5919999999969</c:v>
              </c:pt>
              <c:pt idx="75">
                <c:v>9052.8050000000003</c:v>
              </c:pt>
              <c:pt idx="76">
                <c:v>9036.4319999999989</c:v>
              </c:pt>
              <c:pt idx="77">
                <c:v>9020.7879999999986</c:v>
              </c:pt>
              <c:pt idx="78">
                <c:v>9005.5240000000013</c:v>
              </c:pt>
              <c:pt idx="79">
                <c:v>8989.7950000000001</c:v>
              </c:pt>
              <c:pt idx="80">
                <c:v>8976.1829999999991</c:v>
              </c:pt>
              <c:pt idx="81">
                <c:v>8961.8240000000005</c:v>
              </c:pt>
              <c:pt idx="82">
                <c:v>8947.5660000000025</c:v>
              </c:pt>
              <c:pt idx="83">
                <c:v>8934.996000000001</c:v>
              </c:pt>
              <c:pt idx="84">
                <c:v>8921.4840000000004</c:v>
              </c:pt>
              <c:pt idx="85">
                <c:v>8907.34</c:v>
              </c:pt>
              <c:pt idx="86">
                <c:v>8892.7069999999985</c:v>
              </c:pt>
              <c:pt idx="87">
                <c:v>8882.0419999999995</c:v>
              </c:pt>
              <c:pt idx="88">
                <c:v>8871.7890000000007</c:v>
              </c:pt>
              <c:pt idx="89">
                <c:v>8858.3269999999975</c:v>
              </c:pt>
              <c:pt idx="90">
                <c:v>8847.4210000000003</c:v>
              </c:pt>
              <c:pt idx="91">
                <c:v>8831.7760000000017</c:v>
              </c:pt>
              <c:pt idx="92">
                <c:v>8819.2659999999996</c:v>
              </c:pt>
              <c:pt idx="93">
                <c:v>8807.6350000000002</c:v>
              </c:pt>
              <c:pt idx="94">
                <c:v>8797.0159999999996</c:v>
              </c:pt>
              <c:pt idx="95">
                <c:v>8787.1449999999986</c:v>
              </c:pt>
              <c:pt idx="96">
                <c:v>8777.4470000000019</c:v>
              </c:pt>
              <c:pt idx="97">
                <c:v>8767.2559999999994</c:v>
              </c:pt>
              <c:pt idx="98">
                <c:v>8758.0630000000019</c:v>
              </c:pt>
              <c:pt idx="99">
                <c:v>8746.223</c:v>
              </c:pt>
              <c:pt idx="100">
                <c:v>8735.7659999999978</c:v>
              </c:pt>
              <c:pt idx="101">
                <c:v>8724.9340000000011</c:v>
              </c:pt>
              <c:pt idx="102">
                <c:v>8715.4719999999998</c:v>
              </c:pt>
              <c:pt idx="103">
                <c:v>8706.0350000000017</c:v>
              </c:pt>
              <c:pt idx="104">
                <c:v>8695.006000000003</c:v>
              </c:pt>
              <c:pt idx="105">
                <c:v>8683.9930000000004</c:v>
              </c:pt>
              <c:pt idx="106">
                <c:v>8675.0390000000007</c:v>
              </c:pt>
              <c:pt idx="107">
                <c:v>8665.2480000000014</c:v>
              </c:pt>
              <c:pt idx="108">
                <c:v>8654.5959999999995</c:v>
              </c:pt>
              <c:pt idx="109">
                <c:v>8643.4990000000016</c:v>
              </c:pt>
              <c:pt idx="110">
                <c:v>8633.2919999999995</c:v>
              </c:pt>
              <c:pt idx="111">
                <c:v>8624.518</c:v>
              </c:pt>
              <c:pt idx="112">
                <c:v>8616.0719999999983</c:v>
              </c:pt>
              <c:pt idx="113">
                <c:v>8607.6520000000019</c:v>
              </c:pt>
              <c:pt idx="114">
                <c:v>8599.9140000000007</c:v>
              </c:pt>
              <c:pt idx="115">
                <c:v>8589.3799999999992</c:v>
              </c:pt>
              <c:pt idx="116">
                <c:v>8579.9940000000006</c:v>
              </c:pt>
              <c:pt idx="117">
                <c:v>8571.0509999999977</c:v>
              </c:pt>
              <c:pt idx="118">
                <c:v>8561.7170000000006</c:v>
              </c:pt>
              <c:pt idx="119">
                <c:v>8551.2369999999992</c:v>
              </c:pt>
              <c:pt idx="120">
                <c:v>8541.6729999999989</c:v>
              </c:pt>
              <c:pt idx="121">
                <c:v>8531.7910000000011</c:v>
              </c:pt>
              <c:pt idx="122">
                <c:v>8522.1710000000003</c:v>
              </c:pt>
              <c:pt idx="123">
                <c:v>8511.3809999999976</c:v>
              </c:pt>
              <c:pt idx="124">
                <c:v>8501.7549999999974</c:v>
              </c:pt>
              <c:pt idx="125">
                <c:v>8492.6679999999997</c:v>
              </c:pt>
              <c:pt idx="126">
                <c:v>8481.6630000000005</c:v>
              </c:pt>
              <c:pt idx="127">
                <c:v>8472.5420000000013</c:v>
              </c:pt>
              <c:pt idx="128">
                <c:v>8462.8469999999979</c:v>
              </c:pt>
              <c:pt idx="129">
                <c:v>8454.4599999999991</c:v>
              </c:pt>
              <c:pt idx="130">
                <c:v>8445.159999999998</c:v>
              </c:pt>
              <c:pt idx="131">
                <c:v>8433.7389999999996</c:v>
              </c:pt>
              <c:pt idx="132">
                <c:v>8424.2109999999993</c:v>
              </c:pt>
              <c:pt idx="133">
                <c:v>8416.0859999999993</c:v>
              </c:pt>
              <c:pt idx="134">
                <c:v>8405.39</c:v>
              </c:pt>
              <c:pt idx="135">
                <c:v>8395.2859999999982</c:v>
              </c:pt>
              <c:pt idx="136">
                <c:v>8386.6659999999993</c:v>
              </c:pt>
              <c:pt idx="137">
                <c:v>8374.8919999999998</c:v>
              </c:pt>
              <c:pt idx="138">
                <c:v>8363.9560000000001</c:v>
              </c:pt>
              <c:pt idx="139">
                <c:v>8353.2340000000004</c:v>
              </c:pt>
              <c:pt idx="140">
                <c:v>8342.1739999999991</c:v>
              </c:pt>
              <c:pt idx="141">
                <c:v>8332.4879999999994</c:v>
              </c:pt>
              <c:pt idx="142">
                <c:v>8323.4030000000002</c:v>
              </c:pt>
              <c:pt idx="143">
                <c:v>8313.6830000000009</c:v>
              </c:pt>
              <c:pt idx="144">
                <c:v>8303.6549999999988</c:v>
              </c:pt>
              <c:pt idx="145">
                <c:v>8292.9069999999992</c:v>
              </c:pt>
              <c:pt idx="146">
                <c:v>8281.1580000000013</c:v>
              </c:pt>
              <c:pt idx="147">
                <c:v>8272.5340000000015</c:v>
              </c:pt>
              <c:pt idx="148">
                <c:v>8262.1359999999968</c:v>
              </c:pt>
              <c:pt idx="149">
                <c:v>8252.0390000000007</c:v>
              </c:pt>
              <c:pt idx="150">
                <c:v>8242.732</c:v>
              </c:pt>
              <c:pt idx="151">
                <c:v>8233.2870000000003</c:v>
              </c:pt>
              <c:pt idx="152">
                <c:v>8222.9570000000003</c:v>
              </c:pt>
              <c:pt idx="153">
                <c:v>8211.1149999999998</c:v>
              </c:pt>
              <c:pt idx="154">
                <c:v>8200.0159999999996</c:v>
              </c:pt>
              <c:pt idx="155">
                <c:v>8188.3460000000014</c:v>
              </c:pt>
              <c:pt idx="156">
                <c:v>8178.15</c:v>
              </c:pt>
              <c:pt idx="157">
                <c:v>8165.7900000000009</c:v>
              </c:pt>
              <c:pt idx="158">
                <c:v>8154.898000000001</c:v>
              </c:pt>
              <c:pt idx="159">
                <c:v>8146.5210000000015</c:v>
              </c:pt>
              <c:pt idx="160">
                <c:v>8134.1080000000002</c:v>
              </c:pt>
              <c:pt idx="161">
                <c:v>8123.4590000000007</c:v>
              </c:pt>
              <c:pt idx="162">
                <c:v>8112.1500000000015</c:v>
              </c:pt>
              <c:pt idx="163">
                <c:v>8100.5550000000003</c:v>
              </c:pt>
              <c:pt idx="164">
                <c:v>8090.3730000000014</c:v>
              </c:pt>
              <c:pt idx="165">
                <c:v>8080.6989999999996</c:v>
              </c:pt>
              <c:pt idx="166">
                <c:v>8069.8719999999985</c:v>
              </c:pt>
              <c:pt idx="167">
                <c:v>8060.7070000000003</c:v>
              </c:pt>
              <c:pt idx="168">
                <c:v>8049.6209999999992</c:v>
              </c:pt>
              <c:pt idx="169">
                <c:v>8038.5880000000016</c:v>
              </c:pt>
              <c:pt idx="170">
                <c:v>8029.6379999999999</c:v>
              </c:pt>
              <c:pt idx="171">
                <c:v>8019.6970000000001</c:v>
              </c:pt>
              <c:pt idx="172">
                <c:v>8009.3649999999998</c:v>
              </c:pt>
              <c:pt idx="173">
                <c:v>7999.9389999999994</c:v>
              </c:pt>
              <c:pt idx="174">
                <c:v>7989.8490000000011</c:v>
              </c:pt>
              <c:pt idx="175">
                <c:v>7978.8290000000006</c:v>
              </c:pt>
              <c:pt idx="176">
                <c:v>7968.4629999999997</c:v>
              </c:pt>
              <c:pt idx="177">
                <c:v>7959.8390000000018</c:v>
              </c:pt>
              <c:pt idx="178">
                <c:v>7949.2219999999998</c:v>
              </c:pt>
              <c:pt idx="179">
                <c:v>7938.9830000000002</c:v>
              </c:pt>
              <c:pt idx="180">
                <c:v>7929.0689999999995</c:v>
              </c:pt>
              <c:pt idx="181">
                <c:v>7919.0849999999973</c:v>
              </c:pt>
              <c:pt idx="182">
                <c:v>7909.3730000000005</c:v>
              </c:pt>
              <c:pt idx="183">
                <c:v>7898.0160000000014</c:v>
              </c:pt>
              <c:pt idx="184">
                <c:v>7887.8230000000003</c:v>
              </c:pt>
              <c:pt idx="185">
                <c:v>7876.226999999999</c:v>
              </c:pt>
              <c:pt idx="186">
                <c:v>7866.7630000000008</c:v>
              </c:pt>
              <c:pt idx="187">
                <c:v>7857.3290000000006</c:v>
              </c:pt>
              <c:pt idx="188">
                <c:v>7849.9340000000002</c:v>
              </c:pt>
              <c:pt idx="189">
                <c:v>7840.5800000000008</c:v>
              </c:pt>
              <c:pt idx="190">
                <c:v>7830.963999999999</c:v>
              </c:pt>
              <c:pt idx="191">
                <c:v>7821.5120000000015</c:v>
              </c:pt>
              <c:pt idx="192">
                <c:v>7811.1860000000006</c:v>
              </c:pt>
              <c:pt idx="193">
                <c:v>7801.1940000000004</c:v>
              </c:pt>
              <c:pt idx="194">
                <c:v>7792.9409999999998</c:v>
              </c:pt>
              <c:pt idx="195">
                <c:v>7782.4050000000007</c:v>
              </c:pt>
              <c:pt idx="196">
                <c:v>7774.49</c:v>
              </c:pt>
              <c:pt idx="197">
                <c:v>7763.6220000000003</c:v>
              </c:pt>
              <c:pt idx="198">
                <c:v>7753.4810000000007</c:v>
              </c:pt>
              <c:pt idx="199">
                <c:v>7743.51</c:v>
              </c:pt>
              <c:pt idx="200">
                <c:v>7733.7039999999979</c:v>
              </c:pt>
              <c:pt idx="201">
                <c:v>7723.6169999999993</c:v>
              </c:pt>
              <c:pt idx="202">
                <c:v>7713.3859999999995</c:v>
              </c:pt>
              <c:pt idx="203">
                <c:v>7704.3650000000007</c:v>
              </c:pt>
              <c:pt idx="204">
                <c:v>7694.5069999999996</c:v>
              </c:pt>
              <c:pt idx="205">
                <c:v>7684.8190000000004</c:v>
              </c:pt>
              <c:pt idx="206">
                <c:v>7676.12</c:v>
              </c:pt>
              <c:pt idx="207">
                <c:v>7667.1879999999965</c:v>
              </c:pt>
              <c:pt idx="208">
                <c:v>7656.7989999999991</c:v>
              </c:pt>
              <c:pt idx="209">
                <c:v>7647.6749999999993</c:v>
              </c:pt>
              <c:pt idx="210">
                <c:v>7638.1679999999988</c:v>
              </c:pt>
              <c:pt idx="211">
                <c:v>7629.3589999999986</c:v>
              </c:pt>
              <c:pt idx="212">
                <c:v>7619.1750000000002</c:v>
              </c:pt>
              <c:pt idx="213">
                <c:v>7609.5829999999996</c:v>
              </c:pt>
              <c:pt idx="214">
                <c:v>7600.6749999999993</c:v>
              </c:pt>
              <c:pt idx="215">
                <c:v>7592.4119999999994</c:v>
              </c:pt>
              <c:pt idx="216">
                <c:v>7582.3329999999987</c:v>
              </c:pt>
              <c:pt idx="217">
                <c:v>7571.3379999999997</c:v>
              </c:pt>
              <c:pt idx="218">
                <c:v>7561.188000000001</c:v>
              </c:pt>
              <c:pt idx="219">
                <c:v>7548.3290000000006</c:v>
              </c:pt>
              <c:pt idx="220">
                <c:v>7539.5689999999995</c:v>
              </c:pt>
              <c:pt idx="221">
                <c:v>7528.5140000000001</c:v>
              </c:pt>
              <c:pt idx="222">
                <c:v>7518.277</c:v>
              </c:pt>
              <c:pt idx="223">
                <c:v>7509.9010000000017</c:v>
              </c:pt>
              <c:pt idx="224">
                <c:v>7500.0140000000001</c:v>
              </c:pt>
              <c:pt idx="225">
                <c:v>7488.7870000000003</c:v>
              </c:pt>
              <c:pt idx="226">
                <c:v>7479.1610000000001</c:v>
              </c:pt>
              <c:pt idx="227">
                <c:v>7470.0060000000003</c:v>
              </c:pt>
              <c:pt idx="228">
                <c:v>7459.7079999999996</c:v>
              </c:pt>
              <c:pt idx="229">
                <c:v>7449.1330000000016</c:v>
              </c:pt>
              <c:pt idx="230">
                <c:v>7438.2979999999998</c:v>
              </c:pt>
              <c:pt idx="231">
                <c:v>7428.8290000000006</c:v>
              </c:pt>
              <c:pt idx="232">
                <c:v>7416.5710000000017</c:v>
              </c:pt>
              <c:pt idx="233">
                <c:v>7405.1280000000006</c:v>
              </c:pt>
              <c:pt idx="234">
                <c:v>7396.7869999999994</c:v>
              </c:pt>
              <c:pt idx="235">
                <c:v>7384.4429999999993</c:v>
              </c:pt>
              <c:pt idx="236">
                <c:v>7374.6339999999982</c:v>
              </c:pt>
              <c:pt idx="237">
                <c:v>7364.1839999999993</c:v>
              </c:pt>
              <c:pt idx="238">
                <c:v>7353.936999999999</c:v>
              </c:pt>
              <c:pt idx="239">
                <c:v>7340.8190000000004</c:v>
              </c:pt>
              <c:pt idx="240">
                <c:v>7331.4950000000008</c:v>
              </c:pt>
              <c:pt idx="241">
                <c:v>7319.7919999999986</c:v>
              </c:pt>
              <c:pt idx="242">
                <c:v>7309.693000000002</c:v>
              </c:pt>
              <c:pt idx="243">
                <c:v>7301.0320000000002</c:v>
              </c:pt>
              <c:pt idx="244">
                <c:v>7291.9379999999983</c:v>
              </c:pt>
              <c:pt idx="245">
                <c:v>7282.1180000000004</c:v>
              </c:pt>
              <c:pt idx="246">
                <c:v>7272.4210000000003</c:v>
              </c:pt>
              <c:pt idx="247">
                <c:v>7262.8860000000004</c:v>
              </c:pt>
              <c:pt idx="248">
                <c:v>7251.5030000000015</c:v>
              </c:pt>
              <c:pt idx="249">
                <c:v>7241.7339999999995</c:v>
              </c:pt>
              <c:pt idx="250">
                <c:v>7232.4009999999998</c:v>
              </c:pt>
              <c:pt idx="251">
                <c:v>7222.3310000000001</c:v>
              </c:pt>
              <c:pt idx="252">
                <c:v>7211.2540000000008</c:v>
              </c:pt>
              <c:pt idx="253">
                <c:v>7202.6040000000012</c:v>
              </c:pt>
              <c:pt idx="254">
                <c:v>7190.7939999999999</c:v>
              </c:pt>
              <c:pt idx="255">
                <c:v>7180.463999999999</c:v>
              </c:pt>
              <c:pt idx="256">
                <c:v>7170.9189999999981</c:v>
              </c:pt>
              <c:pt idx="257">
                <c:v>7159.378999999999</c:v>
              </c:pt>
              <c:pt idx="258">
                <c:v>7147.6779999999999</c:v>
              </c:pt>
              <c:pt idx="259">
                <c:v>7135.5929999999989</c:v>
              </c:pt>
              <c:pt idx="260">
                <c:v>7125.9269999999997</c:v>
              </c:pt>
              <c:pt idx="261">
                <c:v>7113.4860000000008</c:v>
              </c:pt>
              <c:pt idx="262">
                <c:v>7104.1990000000005</c:v>
              </c:pt>
              <c:pt idx="263">
                <c:v>7093.5789999999997</c:v>
              </c:pt>
              <c:pt idx="264">
                <c:v>7080.6669999999995</c:v>
              </c:pt>
              <c:pt idx="265">
                <c:v>7070.8449999999993</c:v>
              </c:pt>
              <c:pt idx="266">
                <c:v>7060.1320000000005</c:v>
              </c:pt>
              <c:pt idx="267">
                <c:v>7049.28</c:v>
              </c:pt>
              <c:pt idx="268">
                <c:v>7037.7479999999996</c:v>
              </c:pt>
              <c:pt idx="269">
                <c:v>7025.3979999999992</c:v>
              </c:pt>
              <c:pt idx="270">
                <c:v>7014.5569999999989</c:v>
              </c:pt>
              <c:pt idx="271">
                <c:v>7001.1540000000014</c:v>
              </c:pt>
              <c:pt idx="272">
                <c:v>6988.5800000000008</c:v>
              </c:pt>
              <c:pt idx="273">
                <c:v>6975.7309999999998</c:v>
              </c:pt>
              <c:pt idx="274">
                <c:v>6964.4640000000009</c:v>
              </c:pt>
              <c:pt idx="275">
                <c:v>6953.8890000000029</c:v>
              </c:pt>
              <c:pt idx="276">
                <c:v>6942.0900000000011</c:v>
              </c:pt>
              <c:pt idx="277">
                <c:v>6930.494999999999</c:v>
              </c:pt>
              <c:pt idx="278">
                <c:v>6919.9419999999982</c:v>
              </c:pt>
              <c:pt idx="279">
                <c:v>6908.6200000000017</c:v>
              </c:pt>
              <c:pt idx="280">
                <c:v>6897.3190000000004</c:v>
              </c:pt>
              <c:pt idx="281">
                <c:v>6887.110999999999</c:v>
              </c:pt>
              <c:pt idx="282">
                <c:v>6873.7830000000004</c:v>
              </c:pt>
              <c:pt idx="283">
                <c:v>6860.634</c:v>
              </c:pt>
              <c:pt idx="284">
                <c:v>6848.4669999999996</c:v>
              </c:pt>
              <c:pt idx="285">
                <c:v>6835.5849999999991</c:v>
              </c:pt>
              <c:pt idx="286">
                <c:v>6822.268</c:v>
              </c:pt>
              <c:pt idx="287">
                <c:v>6811.9720000000016</c:v>
              </c:pt>
              <c:pt idx="288">
                <c:v>6801.5519999999997</c:v>
              </c:pt>
              <c:pt idx="289">
                <c:v>6787.5069999999996</c:v>
              </c:pt>
              <c:pt idx="290">
                <c:v>6774.1620000000003</c:v>
              </c:pt>
              <c:pt idx="291">
                <c:v>6761.8629999999994</c:v>
              </c:pt>
              <c:pt idx="292">
                <c:v>6750.2749999999996</c:v>
              </c:pt>
              <c:pt idx="293">
                <c:v>6738.4790000000012</c:v>
              </c:pt>
              <c:pt idx="294">
                <c:v>6729.1370000000006</c:v>
              </c:pt>
              <c:pt idx="295">
                <c:v>6716.3789999999999</c:v>
              </c:pt>
              <c:pt idx="296">
                <c:v>6706.0230000000001</c:v>
              </c:pt>
              <c:pt idx="297">
                <c:v>6693.44</c:v>
              </c:pt>
              <c:pt idx="298">
                <c:v>6679.824999999998</c:v>
              </c:pt>
              <c:pt idx="299">
                <c:v>6667.2029999999995</c:v>
              </c:pt>
              <c:pt idx="300">
                <c:v>6654.5630000000001</c:v>
              </c:pt>
              <c:pt idx="301">
                <c:v>6642.2279999999992</c:v>
              </c:pt>
              <c:pt idx="302">
                <c:v>6630.1820000000016</c:v>
              </c:pt>
              <c:pt idx="303">
                <c:v>6617.4070000000011</c:v>
              </c:pt>
              <c:pt idx="304">
                <c:v>6604.201</c:v>
              </c:pt>
              <c:pt idx="305">
                <c:v>6589.6850000000004</c:v>
              </c:pt>
              <c:pt idx="306">
                <c:v>6575.612000000001</c:v>
              </c:pt>
              <c:pt idx="307">
                <c:v>6561.5660000000007</c:v>
              </c:pt>
              <c:pt idx="308">
                <c:v>6547.5179999999991</c:v>
              </c:pt>
              <c:pt idx="309">
                <c:v>6534.8419999999996</c:v>
              </c:pt>
              <c:pt idx="310">
                <c:v>6520.5940000000001</c:v>
              </c:pt>
              <c:pt idx="311">
                <c:v>6506.0730000000003</c:v>
              </c:pt>
              <c:pt idx="312">
                <c:v>6493.9630000000016</c:v>
              </c:pt>
              <c:pt idx="313">
                <c:v>6478.2880000000005</c:v>
              </c:pt>
              <c:pt idx="314">
                <c:v>6464.2190000000001</c:v>
              </c:pt>
              <c:pt idx="315">
                <c:v>6451.98</c:v>
              </c:pt>
              <c:pt idx="316">
                <c:v>6438.5990000000002</c:v>
              </c:pt>
              <c:pt idx="317">
                <c:v>6426.5</c:v>
              </c:pt>
              <c:pt idx="318">
                <c:v>6412.8750000000009</c:v>
              </c:pt>
              <c:pt idx="319">
                <c:v>6400.188000000001</c:v>
              </c:pt>
              <c:pt idx="320">
                <c:v>6387.1149999999998</c:v>
              </c:pt>
              <c:pt idx="321">
                <c:v>6373.8320000000012</c:v>
              </c:pt>
              <c:pt idx="322">
                <c:v>6363.6900000000005</c:v>
              </c:pt>
              <c:pt idx="323">
                <c:v>6351.4330000000009</c:v>
              </c:pt>
              <c:pt idx="324">
                <c:v>6338.598</c:v>
              </c:pt>
              <c:pt idx="325">
                <c:v>6326.3680000000004</c:v>
              </c:pt>
              <c:pt idx="326">
                <c:v>6312.5420000000004</c:v>
              </c:pt>
              <c:pt idx="327">
                <c:v>6296.4879999999994</c:v>
              </c:pt>
              <c:pt idx="328">
                <c:v>6284.8420000000015</c:v>
              </c:pt>
              <c:pt idx="329">
                <c:v>6272.9990000000007</c:v>
              </c:pt>
              <c:pt idx="330">
                <c:v>6260.3059999999996</c:v>
              </c:pt>
              <c:pt idx="331">
                <c:v>6247.5789999999997</c:v>
              </c:pt>
              <c:pt idx="332">
                <c:v>6234.7750000000005</c:v>
              </c:pt>
              <c:pt idx="333">
                <c:v>6222.7160000000003</c:v>
              </c:pt>
              <c:pt idx="334">
                <c:v>6211.4980000000005</c:v>
              </c:pt>
              <c:pt idx="335">
                <c:v>6199.1850000000004</c:v>
              </c:pt>
              <c:pt idx="336">
                <c:v>6188.1329999999998</c:v>
              </c:pt>
              <c:pt idx="337">
                <c:v>6177.1209999999992</c:v>
              </c:pt>
              <c:pt idx="338">
                <c:v>6168.0949999999993</c:v>
              </c:pt>
              <c:pt idx="339">
                <c:v>6153.9740000000002</c:v>
              </c:pt>
              <c:pt idx="340">
                <c:v>6142.4199999999992</c:v>
              </c:pt>
              <c:pt idx="341">
                <c:v>6129.6969999999965</c:v>
              </c:pt>
              <c:pt idx="342">
                <c:v>6117.884</c:v>
              </c:pt>
              <c:pt idx="343">
                <c:v>6103.2960000000003</c:v>
              </c:pt>
              <c:pt idx="344">
                <c:v>6092.697000000001</c:v>
              </c:pt>
              <c:pt idx="345">
                <c:v>6080.4549999999999</c:v>
              </c:pt>
              <c:pt idx="346">
                <c:v>6064.6719999999987</c:v>
              </c:pt>
              <c:pt idx="347">
                <c:v>6050.5070000000005</c:v>
              </c:pt>
              <c:pt idx="348">
                <c:v>6039.1189999999988</c:v>
              </c:pt>
              <c:pt idx="349">
                <c:v>6025.8459999999995</c:v>
              </c:pt>
              <c:pt idx="350">
                <c:v>6010.1060000000007</c:v>
              </c:pt>
              <c:pt idx="351">
                <c:v>5997.9979999999996</c:v>
              </c:pt>
              <c:pt idx="352">
                <c:v>5982.8519999999999</c:v>
              </c:pt>
              <c:pt idx="353">
                <c:v>5966.7389999999996</c:v>
              </c:pt>
              <c:pt idx="354">
                <c:v>5949.3870000000015</c:v>
              </c:pt>
              <c:pt idx="355">
                <c:v>5935.4500000000007</c:v>
              </c:pt>
              <c:pt idx="356">
                <c:v>5922.4990000000007</c:v>
              </c:pt>
              <c:pt idx="357">
                <c:v>5908.5560000000014</c:v>
              </c:pt>
              <c:pt idx="358">
                <c:v>5893.1540000000005</c:v>
              </c:pt>
              <c:pt idx="359">
                <c:v>5879.514000000001</c:v>
              </c:pt>
              <c:pt idx="360">
                <c:v>5862.4529999999995</c:v>
              </c:pt>
              <c:pt idx="361">
                <c:v>5846.5829999999996</c:v>
              </c:pt>
              <c:pt idx="362">
                <c:v>5830.4849999999997</c:v>
              </c:pt>
              <c:pt idx="363">
                <c:v>5813.7119999999995</c:v>
              </c:pt>
              <c:pt idx="364">
                <c:v>5800.572000000001</c:v>
              </c:pt>
              <c:pt idx="365">
                <c:v>5785.3770000000004</c:v>
              </c:pt>
              <c:pt idx="366">
                <c:v>5767.3459999999995</c:v>
              </c:pt>
              <c:pt idx="367">
                <c:v>5747.7</c:v>
              </c:pt>
              <c:pt idx="368">
                <c:v>5728.7359999999999</c:v>
              </c:pt>
              <c:pt idx="369">
                <c:v>5712.1840000000011</c:v>
              </c:pt>
              <c:pt idx="370">
                <c:v>5697.5999999999995</c:v>
              </c:pt>
              <c:pt idx="371">
                <c:v>5680.0790000000006</c:v>
              </c:pt>
              <c:pt idx="372">
                <c:v>5663.5970000000007</c:v>
              </c:pt>
              <c:pt idx="373">
                <c:v>5643.8590000000004</c:v>
              </c:pt>
              <c:pt idx="374">
                <c:v>5624.2859999999991</c:v>
              </c:pt>
              <c:pt idx="375">
                <c:v>5602.2439999999997</c:v>
              </c:pt>
              <c:pt idx="376">
                <c:v>5580.6330000000007</c:v>
              </c:pt>
              <c:pt idx="377">
                <c:v>5556.3690000000006</c:v>
              </c:pt>
              <c:pt idx="378">
                <c:v>5531.6020000000008</c:v>
              </c:pt>
              <c:pt idx="379">
                <c:v>5502.0929999999998</c:v>
              </c:pt>
              <c:pt idx="380">
                <c:v>5475.4669999999996</c:v>
              </c:pt>
              <c:pt idx="381">
                <c:v>5445.4529999999986</c:v>
              </c:pt>
              <c:pt idx="382">
                <c:v>5414.2750000000005</c:v>
              </c:pt>
              <c:pt idx="383">
                <c:v>5376.3589999999995</c:v>
              </c:pt>
              <c:pt idx="384">
                <c:v>5342.5150000000012</c:v>
              </c:pt>
              <c:pt idx="385">
                <c:v>5306.46</c:v>
              </c:pt>
              <c:pt idx="386">
                <c:v>5270.1520000000019</c:v>
              </c:pt>
              <c:pt idx="387">
                <c:v>5235.1280000000006</c:v>
              </c:pt>
              <c:pt idx="388">
                <c:v>5200.2060000000001</c:v>
              </c:pt>
              <c:pt idx="389">
                <c:v>5168.6949999999997</c:v>
              </c:pt>
              <c:pt idx="390">
                <c:v>5135.3459999999995</c:v>
              </c:pt>
              <c:pt idx="391">
                <c:v>5097.7769999999991</c:v>
              </c:pt>
              <c:pt idx="392">
                <c:v>5061.0730000000003</c:v>
              </c:pt>
              <c:pt idx="393">
                <c:v>5011.353000000001</c:v>
              </c:pt>
              <c:pt idx="394">
                <c:v>4960.0999999999995</c:v>
              </c:pt>
              <c:pt idx="395">
                <c:v>4897.6990000000005</c:v>
              </c:pt>
              <c:pt idx="396">
                <c:v>4850.0020000000004</c:v>
              </c:pt>
              <c:pt idx="397">
                <c:v>4810.2460000000001</c:v>
              </c:pt>
              <c:pt idx="398">
                <c:v>4772.9380000000001</c:v>
              </c:pt>
              <c:pt idx="399">
                <c:v>4724.357</c:v>
              </c:pt>
              <c:pt idx="400">
                <c:v>4479.107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9556-4EFC-ACB9-B072E3C89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0822272"/>
        <c:axId val="170844928"/>
      </c:scatterChart>
      <c:valAx>
        <c:axId val="170822272"/>
        <c:scaling>
          <c:orientation val="minMax"/>
          <c:max val="351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900" b="0"/>
                </a:pPr>
                <a:r>
                  <a:rPr lang="cs-CZ" sz="900" b="0"/>
                  <a:t>Čtvrth</a:t>
                </a:r>
                <a:r>
                  <a:rPr lang="en-US" sz="900" b="0"/>
                  <a:t>od</a:t>
                </a:r>
                <a:r>
                  <a:rPr lang="cs-CZ" sz="900" b="0"/>
                  <a:t>iny</a:t>
                </a:r>
                <a:r>
                  <a:rPr lang="cs-CZ" sz="900" b="0" baseline="0"/>
                  <a:t> časového fondu od začátku roku</a:t>
                </a:r>
                <a:endParaRPr lang="en-US" sz="900" b="0"/>
              </a:p>
            </c:rich>
          </c:tx>
          <c:layout>
            <c:manualLayout>
              <c:xMode val="edge"/>
              <c:yMode val="edge"/>
              <c:x val="9.8657264957264956E-2"/>
              <c:y val="0.82948641320825001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70844928"/>
        <c:crosses val="autoZero"/>
        <c:crossBetween val="midCat"/>
        <c:majorUnit val="5000"/>
      </c:valAx>
      <c:valAx>
        <c:axId val="170844928"/>
        <c:scaling>
          <c:orientation val="minMax"/>
          <c:max val="14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0822272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</a:t>
            </a:r>
            <a:r>
              <a:rPr lang="en-US" sz="1000">
                <a:solidFill>
                  <a:schemeClr val="accent1"/>
                </a:solidFill>
              </a:rPr>
              <a:t> toků v rámci PS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1.0839099657997311E-3"/>
          <c:y val="1.34003086419753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9346803347694746E-2"/>
          <c:y val="0.12623580246913579"/>
          <c:w val="0.70300766028873996"/>
          <c:h val="0.7985117283950616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'6.5'!$A$7</c:f>
              <c:strCache>
                <c:ptCount val="1"/>
                <c:pt idx="0">
                  <c:v>Dodávka elektřiny od výrobců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'6.5'!$B$7:$M$7</c:f>
              <c:numCache>
                <c:formatCode>#\ ##0.0</c:formatCode>
                <c:ptCount val="12"/>
                <c:pt idx="0">
                  <c:v>4919.0945750000001</c:v>
                </c:pt>
                <c:pt idx="1">
                  <c:v>4573.5085750000098</c:v>
                </c:pt>
                <c:pt idx="2">
                  <c:v>4691.6056500000004</c:v>
                </c:pt>
                <c:pt idx="3">
                  <c:v>4093.2930249999999</c:v>
                </c:pt>
                <c:pt idx="4">
                  <c:v>3784.0305750000002</c:v>
                </c:pt>
                <c:pt idx="5">
                  <c:v>2860.2894999999999</c:v>
                </c:pt>
                <c:pt idx="6">
                  <c:v>3722.7869000000001</c:v>
                </c:pt>
                <c:pt idx="7">
                  <c:v>4012.8309250000002</c:v>
                </c:pt>
                <c:pt idx="8">
                  <c:v>3649.6804999999999</c:v>
                </c:pt>
                <c:pt idx="9">
                  <c:v>4267.2741249999999</c:v>
                </c:pt>
                <c:pt idx="10">
                  <c:v>4779.5864750000101</c:v>
                </c:pt>
                <c:pt idx="11">
                  <c:v>4672.086225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E2-453C-AFD2-5D4143EABD48}"/>
            </c:ext>
          </c:extLst>
        </c:ser>
        <c:ser>
          <c:idx val="1"/>
          <c:order val="1"/>
          <c:tx>
            <c:strRef>
              <c:f>'6.5'!$A$8</c:f>
              <c:strCache>
                <c:ptCount val="1"/>
                <c:pt idx="0">
                  <c:v>Dodávka elektřiny ze sítí RDS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'6.5'!$B$8:$M$8</c:f>
              <c:numCache>
                <c:formatCode>#\ ##0.0</c:formatCode>
                <c:ptCount val="12"/>
                <c:pt idx="0">
                  <c:v>68.6283999999999</c:v>
                </c:pt>
                <c:pt idx="1">
                  <c:v>79.989604999999898</c:v>
                </c:pt>
                <c:pt idx="2">
                  <c:v>39.481648999999997</c:v>
                </c:pt>
                <c:pt idx="3">
                  <c:v>7.620908</c:v>
                </c:pt>
                <c:pt idx="4">
                  <c:v>7.9599200000000101</c:v>
                </c:pt>
                <c:pt idx="5">
                  <c:v>9.3776969999999995</c:v>
                </c:pt>
                <c:pt idx="6">
                  <c:v>10.947224</c:v>
                </c:pt>
                <c:pt idx="7">
                  <c:v>7.8347119999999997</c:v>
                </c:pt>
                <c:pt idx="8">
                  <c:v>5.2329180000000104</c:v>
                </c:pt>
                <c:pt idx="9">
                  <c:v>3.5533060000000098</c:v>
                </c:pt>
                <c:pt idx="10">
                  <c:v>2.2732790000000098</c:v>
                </c:pt>
                <c:pt idx="11">
                  <c:v>4.51987900000002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E2-453C-AFD2-5D4143EABD48}"/>
            </c:ext>
          </c:extLst>
        </c:ser>
        <c:ser>
          <c:idx val="2"/>
          <c:order val="2"/>
          <c:tx>
            <c:strRef>
              <c:f>'6.5'!$A$9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'6.5'!$B$9:$M$9</c:f>
              <c:numCache>
                <c:formatCode>#\ ##0.0</c:formatCode>
                <c:ptCount val="12"/>
                <c:pt idx="0">
                  <c:v>1893.8420659999999</c:v>
                </c:pt>
                <c:pt idx="1">
                  <c:v>1423.5297459999999</c:v>
                </c:pt>
                <c:pt idx="2">
                  <c:v>1266.6138550000001</c:v>
                </c:pt>
                <c:pt idx="3">
                  <c:v>999.57382599999903</c:v>
                </c:pt>
                <c:pt idx="4">
                  <c:v>1297.3948150000001</c:v>
                </c:pt>
                <c:pt idx="5">
                  <c:v>1626.3756719999999</c:v>
                </c:pt>
                <c:pt idx="6">
                  <c:v>1240.8968239999999</c:v>
                </c:pt>
                <c:pt idx="7">
                  <c:v>861.81014600000003</c:v>
                </c:pt>
                <c:pt idx="8">
                  <c:v>1291.6981820000001</c:v>
                </c:pt>
                <c:pt idx="9">
                  <c:v>1535.447502</c:v>
                </c:pt>
                <c:pt idx="10">
                  <c:v>1609.5859359999999</c:v>
                </c:pt>
                <c:pt idx="11">
                  <c:v>1963.7011749999999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E2-453C-AFD2-5D4143EABD48}"/>
            </c:ext>
          </c:extLst>
        </c:ser>
        <c:ser>
          <c:idx val="3"/>
          <c:order val="3"/>
          <c:tx>
            <c:strRef>
              <c:f>'6.5'!$A$12</c:f>
              <c:strCache>
                <c:ptCount val="1"/>
                <c:pt idx="0">
                  <c:v>Dodávka elektřiny do sítí RDS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'6.5'!$B$12:$M$12</c:f>
              <c:numCache>
                <c:formatCode>#\ ##0.0</c:formatCode>
                <c:ptCount val="12"/>
                <c:pt idx="0">
                  <c:v>-3839.8888080000002</c:v>
                </c:pt>
                <c:pt idx="1">
                  <c:v>-3433.3634084999999</c:v>
                </c:pt>
                <c:pt idx="2">
                  <c:v>-3396.5060950000002</c:v>
                </c:pt>
                <c:pt idx="3">
                  <c:v>-3135.8938870000002</c:v>
                </c:pt>
                <c:pt idx="4">
                  <c:v>-3160.3350759999998</c:v>
                </c:pt>
                <c:pt idx="5">
                  <c:v>-3051.5944119999999</c:v>
                </c:pt>
                <c:pt idx="6">
                  <c:v>-3072.7462740000001</c:v>
                </c:pt>
                <c:pt idx="7">
                  <c:v>-2912.8873600000002</c:v>
                </c:pt>
                <c:pt idx="8">
                  <c:v>-3178.9469610000001</c:v>
                </c:pt>
                <c:pt idx="9">
                  <c:v>-3586.3380099999999</c:v>
                </c:pt>
                <c:pt idx="10">
                  <c:v>-3765.082128</c:v>
                </c:pt>
                <c:pt idx="11">
                  <c:v>-3841.0319760000002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E2-453C-AFD2-5D4143EABD48}"/>
            </c:ext>
          </c:extLst>
        </c:ser>
        <c:ser>
          <c:idx val="4"/>
          <c:order val="4"/>
          <c:tx>
            <c:strRef>
              <c:f>'6.5'!$A$13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'6.5'!$B$13:$M$13</c:f>
              <c:numCache>
                <c:formatCode>#\ ##0.0</c:formatCode>
                <c:ptCount val="12"/>
                <c:pt idx="0">
                  <c:v>-2818.1643260000001</c:v>
                </c:pt>
                <c:pt idx="1">
                  <c:v>-2434.9232780000002</c:v>
                </c:pt>
                <c:pt idx="2">
                  <c:v>-2386.7784529999999</c:v>
                </c:pt>
                <c:pt idx="3">
                  <c:v>-1769.2091419999999</c:v>
                </c:pt>
                <c:pt idx="4">
                  <c:v>-1718.35906</c:v>
                </c:pt>
                <c:pt idx="5">
                  <c:v>-1281.176737</c:v>
                </c:pt>
                <c:pt idx="6">
                  <c:v>-1699.5075850000001</c:v>
                </c:pt>
                <c:pt idx="7">
                  <c:v>-1735.6631440000001</c:v>
                </c:pt>
                <c:pt idx="8">
                  <c:v>-1576.3202220000001</c:v>
                </c:pt>
                <c:pt idx="9">
                  <c:v>-2016.418954</c:v>
                </c:pt>
                <c:pt idx="10">
                  <c:v>-2397.7369819999999</c:v>
                </c:pt>
                <c:pt idx="11">
                  <c:v>-2542.261133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E2-453C-AFD2-5D4143EABD48}"/>
            </c:ext>
          </c:extLst>
        </c:ser>
        <c:ser>
          <c:idx val="5"/>
          <c:order val="5"/>
          <c:tx>
            <c:strRef>
              <c:f>'6.5'!$A$14</c:f>
              <c:strCache>
                <c:ptCount val="1"/>
                <c:pt idx="0">
                  <c:v>Dodávka elektřiny zákazníkům připojeným do 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'6.5'!$B$14:$M$14</c:f>
              <c:numCache>
                <c:formatCode>#\ ##0.0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E2-453C-AFD2-5D4143EABD48}"/>
            </c:ext>
          </c:extLst>
        </c:ser>
        <c:ser>
          <c:idx val="6"/>
          <c:order val="6"/>
          <c:tx>
            <c:strRef>
              <c:f>'6.5'!$A$15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'6.5'!$B$15:$M$15</c:f>
              <c:numCache>
                <c:formatCode>#\ ##0.0</c:formatCode>
                <c:ptCount val="12"/>
                <c:pt idx="0">
                  <c:v>-107.27379999999999</c:v>
                </c:pt>
                <c:pt idx="1">
                  <c:v>-108.233</c:v>
                </c:pt>
                <c:pt idx="2">
                  <c:v>-111.602875</c:v>
                </c:pt>
                <c:pt idx="3">
                  <c:v>-108.48</c:v>
                </c:pt>
                <c:pt idx="4">
                  <c:v>-108.52405</c:v>
                </c:pt>
                <c:pt idx="5">
                  <c:v>-83.7065750000001</c:v>
                </c:pt>
                <c:pt idx="6">
                  <c:v>-106.142475</c:v>
                </c:pt>
                <c:pt idx="7">
                  <c:v>-137.638125</c:v>
                </c:pt>
                <c:pt idx="8">
                  <c:v>-83.868825000000101</c:v>
                </c:pt>
                <c:pt idx="9">
                  <c:v>-93.972125000000005</c:v>
                </c:pt>
                <c:pt idx="10">
                  <c:v>-109.20927500000001</c:v>
                </c:pt>
                <c:pt idx="11">
                  <c:v>-122.70542500000001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7E2-453C-AFD2-5D4143EABD48}"/>
            </c:ext>
          </c:extLst>
        </c:ser>
        <c:ser>
          <c:idx val="7"/>
          <c:order val="7"/>
          <c:tx>
            <c:strRef>
              <c:f>'6.5'!$A$16</c:f>
              <c:strCache>
                <c:ptCount val="1"/>
                <c:pt idx="0">
                  <c:v>Ostatní dodávky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'6.5'!$B$16:$M$16</c:f>
              <c:numCache>
                <c:formatCode>#\ ##0.0</c:formatCode>
                <c:ptCount val="12"/>
                <c:pt idx="0">
                  <c:v>-13.868475</c:v>
                </c:pt>
                <c:pt idx="1">
                  <c:v>-7.9377750000000002</c:v>
                </c:pt>
                <c:pt idx="2">
                  <c:v>-18.787375000000001</c:v>
                </c:pt>
                <c:pt idx="3">
                  <c:v>-13.823175000000001</c:v>
                </c:pt>
                <c:pt idx="4">
                  <c:v>-18.469124999999998</c:v>
                </c:pt>
                <c:pt idx="5">
                  <c:v>-19.435124999999999</c:v>
                </c:pt>
                <c:pt idx="6">
                  <c:v>-20.105650000000001</c:v>
                </c:pt>
                <c:pt idx="7">
                  <c:v>-18.8535</c:v>
                </c:pt>
                <c:pt idx="8">
                  <c:v>-26.421900000000001</c:v>
                </c:pt>
                <c:pt idx="9">
                  <c:v>-16.223825000000001</c:v>
                </c:pt>
                <c:pt idx="10">
                  <c:v>-13.855024999999999</c:v>
                </c:pt>
                <c:pt idx="11">
                  <c:v>-16.450225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7E2-453C-AFD2-5D4143EABD48}"/>
            </c:ext>
          </c:extLst>
        </c:ser>
        <c:ser>
          <c:idx val="8"/>
          <c:order val="8"/>
          <c:tx>
            <c:strRef>
              <c:f>'6.5'!$A$17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'6.5'!$B$17:$M$17</c:f>
              <c:numCache>
                <c:formatCode>#\ ##0.0</c:formatCode>
                <c:ptCount val="12"/>
                <c:pt idx="0">
                  <c:v>-102.369632</c:v>
                </c:pt>
                <c:pt idx="1">
                  <c:v>-92.570464500000099</c:v>
                </c:pt>
                <c:pt idx="2">
                  <c:v>-84.026356000000007</c:v>
                </c:pt>
                <c:pt idx="3">
                  <c:v>-73.081554999999994</c:v>
                </c:pt>
                <c:pt idx="4">
                  <c:v>-83.697998999999896</c:v>
                </c:pt>
                <c:pt idx="5">
                  <c:v>-60.130020000000002</c:v>
                </c:pt>
                <c:pt idx="6">
                  <c:v>-76.128964000000096</c:v>
                </c:pt>
                <c:pt idx="7">
                  <c:v>-77.433654000000104</c:v>
                </c:pt>
                <c:pt idx="8">
                  <c:v>-81.053692000000098</c:v>
                </c:pt>
                <c:pt idx="9">
                  <c:v>-93.322018999999997</c:v>
                </c:pt>
                <c:pt idx="10">
                  <c:v>-105.56228</c:v>
                </c:pt>
                <c:pt idx="11">
                  <c:v>-117.85852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7E2-453C-AFD2-5D4143EAB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534592"/>
        <c:axId val="171548672"/>
      </c:barChart>
      <c:catAx>
        <c:axId val="171534592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548672"/>
        <c:crosses val="autoZero"/>
        <c:auto val="1"/>
        <c:lblAlgn val="ctr"/>
        <c:lblOffset val="100"/>
        <c:noMultiLvlLbl val="0"/>
      </c:catAx>
      <c:valAx>
        <c:axId val="171548672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534592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3219599287924164"/>
          <c:y val="1.5226234567901229E-2"/>
          <c:w val="0.26113926921001807"/>
          <c:h val="0.96594567901234563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paperSize="9" orientation="landscape" verticalDpi="0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Bilance fyzi</a:t>
            </a:r>
            <a:r>
              <a:rPr lang="cs-CZ" sz="1000">
                <a:solidFill>
                  <a:schemeClr val="accent1"/>
                </a:solidFill>
              </a:rPr>
              <a:t>ckých </a:t>
            </a:r>
            <a:r>
              <a:rPr lang="en-US" sz="1000">
                <a:solidFill>
                  <a:schemeClr val="accent1"/>
                </a:solidFill>
              </a:rPr>
              <a:t>toků v rámci </a:t>
            </a:r>
            <a:r>
              <a:rPr lang="cs-CZ" sz="1000">
                <a:solidFill>
                  <a:schemeClr val="accent1"/>
                </a:solidFill>
              </a:rPr>
              <a:t>RDS</a:t>
            </a:r>
            <a:r>
              <a:rPr lang="en-US" sz="1000">
                <a:solidFill>
                  <a:schemeClr val="accent1"/>
                </a:solidFill>
              </a:rPr>
              <a:t> (</a:t>
            </a:r>
            <a:r>
              <a:rPr lang="cs-CZ" sz="1000">
                <a:solidFill>
                  <a:schemeClr val="accent1"/>
                </a:solidFill>
              </a:rPr>
              <a:t>T</a:t>
            </a:r>
            <a:r>
              <a:rPr lang="en-US" sz="1000">
                <a:solidFill>
                  <a:schemeClr val="accent1"/>
                </a:solidFill>
              </a:rPr>
              <a:t>Wh)</a:t>
            </a:r>
          </a:p>
        </c:rich>
      </c:tx>
      <c:layout>
        <c:manualLayout>
          <c:xMode val="edge"/>
          <c:yMode val="edge"/>
          <c:x val="4.0817625069592409E-4"/>
          <c:y val="2.01459876543209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57255640959478E-2"/>
          <c:y val="0.1452074074074074"/>
          <c:w val="0.70265787779506705"/>
          <c:h val="0.7704543209876543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'6.5'!$A$25</c:f>
              <c:strCache>
                <c:ptCount val="1"/>
                <c:pt idx="0">
                  <c:v>Dodávka elektřiny ze sítě PPS</c:v>
                </c:pt>
              </c:strCache>
            </c:strRef>
          </c:tx>
          <c:invertIfNegative val="0"/>
          <c:val>
            <c:numRef>
              <c:f>'6.5'!$B$25:$M$25</c:f>
              <c:numCache>
                <c:formatCode>#\ ##0.0</c:formatCode>
                <c:ptCount val="12"/>
                <c:pt idx="0">
                  <c:v>3839.8888129999996</c:v>
                </c:pt>
                <c:pt idx="1">
                  <c:v>3433.3634090000005</c:v>
                </c:pt>
                <c:pt idx="2">
                  <c:v>3396.5060949999997</c:v>
                </c:pt>
                <c:pt idx="3">
                  <c:v>3135.8938869999993</c:v>
                </c:pt>
                <c:pt idx="4">
                  <c:v>3160.3350810000006</c:v>
                </c:pt>
                <c:pt idx="5">
                  <c:v>3051.5944170000007</c:v>
                </c:pt>
                <c:pt idx="6">
                  <c:v>3072.746279</c:v>
                </c:pt>
                <c:pt idx="7">
                  <c:v>2912.8873599999993</c:v>
                </c:pt>
                <c:pt idx="8">
                  <c:v>3178.9469610000001</c:v>
                </c:pt>
                <c:pt idx="9">
                  <c:v>3586.3380150000003</c:v>
                </c:pt>
                <c:pt idx="10">
                  <c:v>3765.0821329999994</c:v>
                </c:pt>
                <c:pt idx="11">
                  <c:v>3841.0319809999996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E5-4AD7-8F57-60610FF5C0AD}"/>
            </c:ext>
          </c:extLst>
        </c:ser>
        <c:ser>
          <c:idx val="1"/>
          <c:order val="1"/>
          <c:tx>
            <c:strRef>
              <c:f>'6.5'!$A$26</c:f>
              <c:strCache>
                <c:ptCount val="1"/>
                <c:pt idx="0">
                  <c:v>Dodávka elektřiny ze sousedních regionálních PDS</c:v>
                </c:pt>
              </c:strCache>
            </c:strRef>
          </c:tx>
          <c:invertIfNegative val="0"/>
          <c:val>
            <c:numRef>
              <c:f>'6.5'!$B$26:$M$26</c:f>
              <c:numCache>
                <c:formatCode>#\ ##0.0</c:formatCode>
                <c:ptCount val="12"/>
                <c:pt idx="0">
                  <c:v>675.34004200000004</c:v>
                </c:pt>
                <c:pt idx="1">
                  <c:v>594.99647999999956</c:v>
                </c:pt>
                <c:pt idx="2">
                  <c:v>541.29897200000016</c:v>
                </c:pt>
                <c:pt idx="3">
                  <c:v>438.69190200000003</c:v>
                </c:pt>
                <c:pt idx="4">
                  <c:v>419.28484899999972</c:v>
                </c:pt>
                <c:pt idx="5">
                  <c:v>437.87484399999943</c:v>
                </c:pt>
                <c:pt idx="6">
                  <c:v>492.73515800000001</c:v>
                </c:pt>
                <c:pt idx="7">
                  <c:v>498.911024</c:v>
                </c:pt>
                <c:pt idx="8">
                  <c:v>475.90361600000006</c:v>
                </c:pt>
                <c:pt idx="9">
                  <c:v>520.23192900000004</c:v>
                </c:pt>
                <c:pt idx="10">
                  <c:v>581.66957100000002</c:v>
                </c:pt>
                <c:pt idx="11">
                  <c:v>635.113292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AE5-4AD7-8F57-60610FF5C0AD}"/>
            </c:ext>
          </c:extLst>
        </c:ser>
        <c:ser>
          <c:idx val="2"/>
          <c:order val="2"/>
          <c:tx>
            <c:strRef>
              <c:f>'6.5'!$A$27</c:f>
              <c:strCache>
                <c:ptCount val="1"/>
                <c:pt idx="0">
                  <c:v>Dodávka elektřiny od výrobců</c:v>
                </c:pt>
              </c:strCache>
            </c:strRef>
          </c:tx>
          <c:invertIfNegative val="0"/>
          <c:val>
            <c:numRef>
              <c:f>'6.5'!$B$27:$M$27</c:f>
              <c:numCache>
                <c:formatCode>#\ ##0.0</c:formatCode>
                <c:ptCount val="12"/>
                <c:pt idx="0">
                  <c:v>1484.9175565199992</c:v>
                </c:pt>
                <c:pt idx="1">
                  <c:v>1444.6027668499999</c:v>
                </c:pt>
                <c:pt idx="2">
                  <c:v>1373.62375651</c:v>
                </c:pt>
                <c:pt idx="3">
                  <c:v>1090.9910277699998</c:v>
                </c:pt>
                <c:pt idx="4">
                  <c:v>1005.8896770199998</c:v>
                </c:pt>
                <c:pt idx="5">
                  <c:v>981.90721609000002</c:v>
                </c:pt>
                <c:pt idx="6">
                  <c:v>930.90354288000003</c:v>
                </c:pt>
                <c:pt idx="7">
                  <c:v>968.79489925999951</c:v>
                </c:pt>
                <c:pt idx="8">
                  <c:v>882.30443615000013</c:v>
                </c:pt>
                <c:pt idx="9">
                  <c:v>1005.8483240000002</c:v>
                </c:pt>
                <c:pt idx="10">
                  <c:v>1111.917316530001</c:v>
                </c:pt>
                <c:pt idx="11">
                  <c:v>1153.9889193299882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5-4AD7-8F57-60610FF5C0AD}"/>
            </c:ext>
          </c:extLst>
        </c:ser>
        <c:ser>
          <c:idx val="3"/>
          <c:order val="3"/>
          <c:tx>
            <c:strRef>
              <c:f>'6.5'!$A$28</c:f>
              <c:strCache>
                <c:ptCount val="1"/>
                <c:pt idx="0">
                  <c:v>Dodávka elektřiny z LDS</c:v>
                </c:pt>
              </c:strCache>
            </c:strRef>
          </c:tx>
          <c:invertIfNegative val="0"/>
          <c:val>
            <c:numRef>
              <c:f>'6.5'!$B$28:$M$28</c:f>
              <c:numCache>
                <c:formatCode>#\ ##0.0</c:formatCode>
                <c:ptCount val="12"/>
                <c:pt idx="0">
                  <c:v>218.82381276999999</c:v>
                </c:pt>
                <c:pt idx="1">
                  <c:v>172.93663749999999</c:v>
                </c:pt>
                <c:pt idx="2">
                  <c:v>163.63228453999997</c:v>
                </c:pt>
                <c:pt idx="3">
                  <c:v>96.865603189999987</c:v>
                </c:pt>
                <c:pt idx="4">
                  <c:v>87.21436457999998</c:v>
                </c:pt>
                <c:pt idx="5">
                  <c:v>62.807259910000006</c:v>
                </c:pt>
                <c:pt idx="6">
                  <c:v>68.992219119999987</c:v>
                </c:pt>
                <c:pt idx="7">
                  <c:v>116.84118394000001</c:v>
                </c:pt>
                <c:pt idx="8">
                  <c:v>112.99070833</c:v>
                </c:pt>
                <c:pt idx="9">
                  <c:v>144.352407</c:v>
                </c:pt>
                <c:pt idx="10">
                  <c:v>188.43952340000001</c:v>
                </c:pt>
                <c:pt idx="11">
                  <c:v>162.28051943000003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AE5-4AD7-8F57-60610FF5C0AD}"/>
            </c:ext>
          </c:extLst>
        </c:ser>
        <c:ser>
          <c:idx val="4"/>
          <c:order val="4"/>
          <c:tx>
            <c:strRef>
              <c:f>'6.5'!$A$29</c:f>
              <c:strCache>
                <c:ptCount val="1"/>
                <c:pt idx="0">
                  <c:v>Import elektřiny (dodávka ze zahraničí)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'6.5'!$B$29:$M$29</c:f>
              <c:numCache>
                <c:formatCode>#\ ##0.0</c:formatCode>
                <c:ptCount val="12"/>
                <c:pt idx="0">
                  <c:v>23.937913999999996</c:v>
                </c:pt>
                <c:pt idx="1">
                  <c:v>41.869012000000005</c:v>
                </c:pt>
                <c:pt idx="2">
                  <c:v>4.8146410000000008</c:v>
                </c:pt>
                <c:pt idx="3">
                  <c:v>9.5122999999999985E-2</c:v>
                </c:pt>
                <c:pt idx="4">
                  <c:v>0.144512</c:v>
                </c:pt>
                <c:pt idx="5">
                  <c:v>0.19785800000000001</c:v>
                </c:pt>
                <c:pt idx="6">
                  <c:v>1.2044699999999997</c:v>
                </c:pt>
                <c:pt idx="7">
                  <c:v>0.110997</c:v>
                </c:pt>
                <c:pt idx="8">
                  <c:v>8.8350999999999999E-2</c:v>
                </c:pt>
                <c:pt idx="9">
                  <c:v>0.12012399999999999</c:v>
                </c:pt>
                <c:pt idx="10">
                  <c:v>3.1122519999999998</c:v>
                </c:pt>
                <c:pt idx="11">
                  <c:v>0.16581599999999999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AE5-4AD7-8F57-60610FF5C0AD}"/>
            </c:ext>
          </c:extLst>
        </c:ser>
        <c:ser>
          <c:idx val="5"/>
          <c:order val="5"/>
          <c:tx>
            <c:strRef>
              <c:f>'6.5'!$A$32</c:f>
              <c:strCache>
                <c:ptCount val="1"/>
                <c:pt idx="0">
                  <c:v>Dodávka elektřiny do sítě PPS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'6.5'!$B$32:$M$32</c:f>
              <c:numCache>
                <c:formatCode>#\ ##0.0</c:formatCode>
                <c:ptCount val="12"/>
                <c:pt idx="0">
                  <c:v>-68.628405000000001</c:v>
                </c:pt>
                <c:pt idx="1">
                  <c:v>-79.989604999999983</c:v>
                </c:pt>
                <c:pt idx="2">
                  <c:v>-39.481649000000004</c:v>
                </c:pt>
                <c:pt idx="3">
                  <c:v>-7.6209130000000025</c:v>
                </c:pt>
                <c:pt idx="4">
                  <c:v>-7.9599249999999904</c:v>
                </c:pt>
                <c:pt idx="5">
                  <c:v>-9.3776969999999995</c:v>
                </c:pt>
                <c:pt idx="6">
                  <c:v>-10.947224</c:v>
                </c:pt>
                <c:pt idx="7">
                  <c:v>-7.8347170000000004</c:v>
                </c:pt>
                <c:pt idx="8">
                  <c:v>-5.2329280000000002</c:v>
                </c:pt>
                <c:pt idx="9">
                  <c:v>-3.5533110000000003</c:v>
                </c:pt>
                <c:pt idx="10">
                  <c:v>-2.2732839999999999</c:v>
                </c:pt>
                <c:pt idx="11">
                  <c:v>-4.5198789999999986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AE5-4AD7-8F57-60610FF5C0AD}"/>
            </c:ext>
          </c:extLst>
        </c:ser>
        <c:ser>
          <c:idx val="6"/>
          <c:order val="6"/>
          <c:tx>
            <c:strRef>
              <c:f>'6.5'!$A$33</c:f>
              <c:strCache>
                <c:ptCount val="1"/>
                <c:pt idx="0">
                  <c:v>Dodávka elektřiny sousedním regionálním PDS</c:v>
                </c:pt>
              </c:strCache>
            </c:strRef>
          </c:tx>
          <c:invertIfNegative val="0"/>
          <c:val>
            <c:numRef>
              <c:f>'6.5'!$B$33:$M$33</c:f>
              <c:numCache>
                <c:formatCode>#\ ##0.0</c:formatCode>
                <c:ptCount val="12"/>
                <c:pt idx="0">
                  <c:v>-675.34004200000004</c:v>
                </c:pt>
                <c:pt idx="1">
                  <c:v>-594.99648000000002</c:v>
                </c:pt>
                <c:pt idx="2">
                  <c:v>-541.29897199999994</c:v>
                </c:pt>
                <c:pt idx="3">
                  <c:v>-438.62846200000013</c:v>
                </c:pt>
                <c:pt idx="4">
                  <c:v>-413.86336900000009</c:v>
                </c:pt>
                <c:pt idx="5">
                  <c:v>-426.83835999999991</c:v>
                </c:pt>
                <c:pt idx="6">
                  <c:v>-493.63194199999998</c:v>
                </c:pt>
                <c:pt idx="7">
                  <c:v>-498.60812199999998</c:v>
                </c:pt>
                <c:pt idx="8">
                  <c:v>-485.53145799999999</c:v>
                </c:pt>
                <c:pt idx="9">
                  <c:v>-516.12204499999996</c:v>
                </c:pt>
                <c:pt idx="10">
                  <c:v>-581.66957300000013</c:v>
                </c:pt>
                <c:pt idx="11">
                  <c:v>-645.52285300000005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AE5-4AD7-8F57-60610FF5C0AD}"/>
            </c:ext>
          </c:extLst>
        </c:ser>
        <c:ser>
          <c:idx val="7"/>
          <c:order val="7"/>
          <c:tx>
            <c:strRef>
              <c:f>'6.5'!$A$34</c:f>
              <c:strCache>
                <c:ptCount val="1"/>
                <c:pt idx="0">
                  <c:v>Export elektřiny (dodávka do zahraničí)</c:v>
                </c:pt>
              </c:strCache>
            </c:strRef>
          </c:tx>
          <c:invertIfNegative val="0"/>
          <c:val>
            <c:numRef>
              <c:f>'6.5'!$B$34:$M$34</c:f>
              <c:numCache>
                <c:formatCode>#\ ##0.0</c:formatCode>
                <c:ptCount val="12"/>
                <c:pt idx="0">
                  <c:v>-1.523768</c:v>
                </c:pt>
                <c:pt idx="1">
                  <c:v>-0.14043899999999998</c:v>
                </c:pt>
                <c:pt idx="2">
                  <c:v>-6.5519720000000001</c:v>
                </c:pt>
                <c:pt idx="3">
                  <c:v>-27.55885</c:v>
                </c:pt>
                <c:pt idx="4">
                  <c:v>-29.355818000000003</c:v>
                </c:pt>
                <c:pt idx="5">
                  <c:v>-31.488129000000001</c:v>
                </c:pt>
                <c:pt idx="6">
                  <c:v>-27.25911</c:v>
                </c:pt>
                <c:pt idx="7">
                  <c:v>-27.1907</c:v>
                </c:pt>
                <c:pt idx="8">
                  <c:v>-27.336057</c:v>
                </c:pt>
                <c:pt idx="9">
                  <c:v>-11.767719</c:v>
                </c:pt>
                <c:pt idx="10">
                  <c:v>-16.214651</c:v>
                </c:pt>
                <c:pt idx="11">
                  <c:v>-16.086496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AE5-4AD7-8F57-60610FF5C0AD}"/>
            </c:ext>
          </c:extLst>
        </c:ser>
        <c:ser>
          <c:idx val="8"/>
          <c:order val="8"/>
          <c:tx>
            <c:strRef>
              <c:f>'6.5'!$A$35</c:f>
              <c:strCache>
                <c:ptCount val="1"/>
                <c:pt idx="0">
                  <c:v>Dodávka elektřiny do LDS</c:v>
                </c:pt>
              </c:strCache>
            </c:strRef>
          </c:tx>
          <c:invertIfNegative val="0"/>
          <c:val>
            <c:numRef>
              <c:f>'6.5'!$B$35:$M$35</c:f>
              <c:numCache>
                <c:formatCode>#\ ##0.0</c:formatCode>
                <c:ptCount val="12"/>
                <c:pt idx="0">
                  <c:v>-625.72318842999994</c:v>
                </c:pt>
                <c:pt idx="1">
                  <c:v>-550.26450968000006</c:v>
                </c:pt>
                <c:pt idx="2">
                  <c:v>-631.53403686000001</c:v>
                </c:pt>
                <c:pt idx="3">
                  <c:v>-600.13337165999997</c:v>
                </c:pt>
                <c:pt idx="4">
                  <c:v>-587.15974279</c:v>
                </c:pt>
                <c:pt idx="5">
                  <c:v>-603.18702682000003</c:v>
                </c:pt>
                <c:pt idx="6">
                  <c:v>-595.68852498000001</c:v>
                </c:pt>
                <c:pt idx="7">
                  <c:v>-559.64743776</c:v>
                </c:pt>
                <c:pt idx="8">
                  <c:v>-592.21745755000006</c:v>
                </c:pt>
                <c:pt idx="9">
                  <c:v>-620.39857156000005</c:v>
                </c:pt>
                <c:pt idx="10">
                  <c:v>-603.44718699999999</c:v>
                </c:pt>
                <c:pt idx="11">
                  <c:v>-564.38712094999994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AE5-4AD7-8F57-60610FF5C0AD}"/>
            </c:ext>
          </c:extLst>
        </c:ser>
        <c:ser>
          <c:idx val="9"/>
          <c:order val="9"/>
          <c:tx>
            <c:strRef>
              <c:f>'6.5'!$A$36</c:f>
              <c:strCache>
                <c:ptCount val="1"/>
                <c:pt idx="0">
                  <c:v>Dodávka elektřiny výrobcům (kromě PVE)</c:v>
                </c:pt>
              </c:strCache>
            </c:strRef>
          </c:tx>
          <c:invertIfNegative val="0"/>
          <c:val>
            <c:numRef>
              <c:f>'6.5'!$B$36:$M$36</c:f>
              <c:numCache>
                <c:formatCode>#\ ##0.0</c:formatCode>
                <c:ptCount val="12"/>
                <c:pt idx="0">
                  <c:v>-509.95216124000001</c:v>
                </c:pt>
                <c:pt idx="1">
                  <c:v>-500.43539325000023</c:v>
                </c:pt>
                <c:pt idx="2">
                  <c:v>-508.66615105000028</c:v>
                </c:pt>
                <c:pt idx="3">
                  <c:v>-470.06533100999997</c:v>
                </c:pt>
                <c:pt idx="4">
                  <c:v>-487.40939166999988</c:v>
                </c:pt>
                <c:pt idx="5">
                  <c:v>-505.04325030999973</c:v>
                </c:pt>
                <c:pt idx="6">
                  <c:v>-522.78480330000014</c:v>
                </c:pt>
                <c:pt idx="7">
                  <c:v>-498.31622820000001</c:v>
                </c:pt>
                <c:pt idx="8">
                  <c:v>-555.62836294999977</c:v>
                </c:pt>
                <c:pt idx="9">
                  <c:v>-620.23541163000027</c:v>
                </c:pt>
                <c:pt idx="10">
                  <c:v>-629.16396209999891</c:v>
                </c:pt>
                <c:pt idx="11">
                  <c:v>-491.82701804000203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AE5-4AD7-8F57-60610FF5C0AD}"/>
            </c:ext>
          </c:extLst>
        </c:ser>
        <c:ser>
          <c:idx val="10"/>
          <c:order val="10"/>
          <c:tx>
            <c:strRef>
              <c:f>'6.5'!$A$37</c:f>
              <c:strCache>
                <c:ptCount val="1"/>
                <c:pt idx="0">
                  <c:v>Odběr elektřiny PVE v režimu čerpání 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'6.5'!$B$37:$M$37</c:f>
              <c:numCache>
                <c:formatCode>#\ ##0.0</c:formatCode>
                <c:ptCount val="12"/>
                <c:pt idx="0">
                  <c:v>-5.8112330000000005</c:v>
                </c:pt>
                <c:pt idx="1">
                  <c:v>-5.1275000000000004</c:v>
                </c:pt>
                <c:pt idx="2">
                  <c:v>-8.113683</c:v>
                </c:pt>
                <c:pt idx="3">
                  <c:v>-8.6706199999999995</c:v>
                </c:pt>
                <c:pt idx="4">
                  <c:v>-3.6381200000000002</c:v>
                </c:pt>
                <c:pt idx="5">
                  <c:v>-7.6561450000000004</c:v>
                </c:pt>
                <c:pt idx="6">
                  <c:v>-7.4619530000000003</c:v>
                </c:pt>
                <c:pt idx="7">
                  <c:v>-8.7061080000000004</c:v>
                </c:pt>
                <c:pt idx="8">
                  <c:v>-9.0388199999999994</c:v>
                </c:pt>
                <c:pt idx="9">
                  <c:v>-7.6420330000000005</c:v>
                </c:pt>
                <c:pt idx="10">
                  <c:v>-7.4133430000000002</c:v>
                </c:pt>
                <c:pt idx="11">
                  <c:v>-6.3846949999999998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3AE5-4AD7-8F57-60610FF5C0AD}"/>
            </c:ext>
          </c:extLst>
        </c:ser>
        <c:ser>
          <c:idx val="11"/>
          <c:order val="11"/>
          <c:tx>
            <c:strRef>
              <c:f>'6.5'!$A$38</c:f>
              <c:strCache>
                <c:ptCount val="1"/>
                <c:pt idx="0">
                  <c:v>Dodávka elektřiny zákazníkům VO na hladině vvn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'6.5'!$B$38:$M$38</c:f>
              <c:numCache>
                <c:formatCode>#\ ##0.0</c:formatCode>
                <c:ptCount val="12"/>
                <c:pt idx="0">
                  <c:v>-113.32926959999999</c:v>
                </c:pt>
                <c:pt idx="1">
                  <c:v>-93.628465600000027</c:v>
                </c:pt>
                <c:pt idx="2">
                  <c:v>-100.46206524999998</c:v>
                </c:pt>
                <c:pt idx="3">
                  <c:v>-89.416785750000003</c:v>
                </c:pt>
                <c:pt idx="4">
                  <c:v>-100.88884705000001</c:v>
                </c:pt>
                <c:pt idx="5">
                  <c:v>-110.85021780000004</c:v>
                </c:pt>
                <c:pt idx="6">
                  <c:v>-98.940617000000032</c:v>
                </c:pt>
                <c:pt idx="7">
                  <c:v>-96.48365934999994</c:v>
                </c:pt>
                <c:pt idx="8">
                  <c:v>-97.613039950000015</c:v>
                </c:pt>
                <c:pt idx="9">
                  <c:v>-92.055305550000014</c:v>
                </c:pt>
                <c:pt idx="10">
                  <c:v>-92.742635000000007</c:v>
                </c:pt>
                <c:pt idx="11">
                  <c:v>-72.389180649999972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AE5-4AD7-8F57-60610FF5C0AD}"/>
            </c:ext>
          </c:extLst>
        </c:ser>
        <c:ser>
          <c:idx val="12"/>
          <c:order val="12"/>
          <c:tx>
            <c:strRef>
              <c:f>'6.5'!$A$39</c:f>
              <c:strCache>
                <c:ptCount val="1"/>
                <c:pt idx="0">
                  <c:v>Dodávka elektřiny zákazníkům VO na hladině vn</c:v>
                </c:pt>
              </c:strCache>
            </c:strRef>
          </c:tx>
          <c:invertIfNegative val="0"/>
          <c:val>
            <c:numRef>
              <c:f>'6.5'!$B$39:$M$39</c:f>
              <c:numCache>
                <c:formatCode>#\ ##0.0</c:formatCode>
                <c:ptCount val="12"/>
                <c:pt idx="0">
                  <c:v>-1395.9957188300002</c:v>
                </c:pt>
                <c:pt idx="1">
                  <c:v>-1313.2889791499997</c:v>
                </c:pt>
                <c:pt idx="2">
                  <c:v>-1361.9831279800001</c:v>
                </c:pt>
                <c:pt idx="3">
                  <c:v>-1292.5392601299998</c:v>
                </c:pt>
                <c:pt idx="4">
                  <c:v>-1233.9242518999968</c:v>
                </c:pt>
                <c:pt idx="5">
                  <c:v>-1274.3147811299998</c:v>
                </c:pt>
                <c:pt idx="6">
                  <c:v>-1234.4345820599997</c:v>
                </c:pt>
                <c:pt idx="7">
                  <c:v>-1201.35334571</c:v>
                </c:pt>
                <c:pt idx="8">
                  <c:v>-1245.9261765199999</c:v>
                </c:pt>
                <c:pt idx="9">
                  <c:v>-1288.9856904400001</c:v>
                </c:pt>
                <c:pt idx="10">
                  <c:v>-1281.8973320000002</c:v>
                </c:pt>
                <c:pt idx="11">
                  <c:v>-1251.1527134100045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AE5-4AD7-8F57-60610FF5C0AD}"/>
            </c:ext>
          </c:extLst>
        </c:ser>
        <c:ser>
          <c:idx val="13"/>
          <c:order val="13"/>
          <c:tx>
            <c:strRef>
              <c:f>'6.5'!$A$40</c:f>
              <c:strCache>
                <c:ptCount val="1"/>
                <c:pt idx="0">
                  <c:v>Dodávka elektřiny zákazníkům MOP</c:v>
                </c:pt>
              </c:strCache>
            </c:strRef>
          </c:tx>
          <c:invertIfNegative val="0"/>
          <c:val>
            <c:numRef>
              <c:f>'6.5'!$B$40:$M$40</c:f>
              <c:numCache>
                <c:formatCode>#\ ##0.0</c:formatCode>
                <c:ptCount val="12"/>
                <c:pt idx="0">
                  <c:v>-774.17729863708985</c:v>
                </c:pt>
                <c:pt idx="1">
                  <c:v>-700.02772456164712</c:v>
                </c:pt>
                <c:pt idx="2">
                  <c:v>-664.31687291660921</c:v>
                </c:pt>
                <c:pt idx="3">
                  <c:v>-553.6531637225936</c:v>
                </c:pt>
                <c:pt idx="4">
                  <c:v>-540.45244636381699</c:v>
                </c:pt>
                <c:pt idx="5">
                  <c:v>-509.16248786995851</c:v>
                </c:pt>
                <c:pt idx="6">
                  <c:v>-504.88374853060998</c:v>
                </c:pt>
                <c:pt idx="7">
                  <c:v>-510.71777813297842</c:v>
                </c:pt>
                <c:pt idx="8">
                  <c:v>-525.6624612026236</c:v>
                </c:pt>
                <c:pt idx="9">
                  <c:v>-614.13223255648472</c:v>
                </c:pt>
                <c:pt idx="10">
                  <c:v>-670.28245491600774</c:v>
                </c:pt>
                <c:pt idx="11">
                  <c:v>-684.29515269503099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3AE5-4AD7-8F57-60610FF5C0AD}"/>
            </c:ext>
          </c:extLst>
        </c:ser>
        <c:ser>
          <c:idx val="14"/>
          <c:order val="14"/>
          <c:tx>
            <c:strRef>
              <c:f>'6.5'!$A$41</c:f>
              <c:strCache>
                <c:ptCount val="1"/>
                <c:pt idx="0">
                  <c:v>Dodávka elektřiny zákazníkům MOO</c:v>
                </c:pt>
              </c:strCache>
            </c:strRef>
          </c:tx>
          <c:invertIfNegative val="0"/>
          <c:val>
            <c:numRef>
              <c:f>'6.5'!$B$41:$M$41</c:f>
              <c:numCache>
                <c:formatCode>#\ ##0.0</c:formatCode>
                <c:ptCount val="12"/>
                <c:pt idx="0">
                  <c:v>-1840.9610445529095</c:v>
                </c:pt>
                <c:pt idx="1">
                  <c:v>-1640.8392697583531</c:v>
                </c:pt>
                <c:pt idx="2">
                  <c:v>-1417.9002529433906</c:v>
                </c:pt>
                <c:pt idx="3">
                  <c:v>-1102.7741817274066</c:v>
                </c:pt>
                <c:pt idx="4">
                  <c:v>-1134.2925867261833</c:v>
                </c:pt>
                <c:pt idx="5">
                  <c:v>-928.15768257004152</c:v>
                </c:pt>
                <c:pt idx="6">
                  <c:v>-907.34337712939009</c:v>
                </c:pt>
                <c:pt idx="7">
                  <c:v>-928.12502984702132</c:v>
                </c:pt>
                <c:pt idx="8">
                  <c:v>-939.73934182737651</c:v>
                </c:pt>
                <c:pt idx="9">
                  <c:v>-1291.8694702635153</c:v>
                </c:pt>
                <c:pt idx="10">
                  <c:v>-1559.7038349139946</c:v>
                </c:pt>
                <c:pt idx="11">
                  <c:v>-1827.9730600349603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AE5-4AD7-8F57-60610FF5C0AD}"/>
            </c:ext>
          </c:extLst>
        </c:ser>
        <c:ser>
          <c:idx val="15"/>
          <c:order val="15"/>
          <c:tx>
            <c:strRef>
              <c:f>'6.5'!$A$42</c:f>
              <c:strCache>
                <c:ptCount val="1"/>
                <c:pt idx="0">
                  <c:v>Ostatní spotřeba elektřiny PDS</c:v>
                </c:pt>
              </c:strCache>
            </c:strRef>
          </c:tx>
          <c:invertIfNegative val="0"/>
          <c:val>
            <c:numRef>
              <c:f>'6.5'!$B$42:$M$42</c:f>
              <c:numCache>
                <c:formatCode>#\ ##0.0</c:formatCode>
                <c:ptCount val="12"/>
                <c:pt idx="0">
                  <c:v>-9.7671960000000002</c:v>
                </c:pt>
                <c:pt idx="1">
                  <c:v>-9.0265900000000006</c:v>
                </c:pt>
                <c:pt idx="2">
                  <c:v>-7.3962650000000014</c:v>
                </c:pt>
                <c:pt idx="3">
                  <c:v>-5.2587089999999987</c:v>
                </c:pt>
                <c:pt idx="4">
                  <c:v>-4.4113170000000004</c:v>
                </c:pt>
                <c:pt idx="5">
                  <c:v>-3.624393</c:v>
                </c:pt>
                <c:pt idx="6">
                  <c:v>-3.5731739999999994</c:v>
                </c:pt>
                <c:pt idx="7">
                  <c:v>-3.5228829999999998</c:v>
                </c:pt>
                <c:pt idx="8">
                  <c:v>-3.7596080000000001</c:v>
                </c:pt>
                <c:pt idx="9">
                  <c:v>-5.6857769999999999</c:v>
                </c:pt>
                <c:pt idx="10">
                  <c:v>-7.7249840000000001</c:v>
                </c:pt>
                <c:pt idx="11">
                  <c:v>-9.1646110000000007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AE5-4AD7-8F57-60610FF5C0AD}"/>
            </c:ext>
          </c:extLst>
        </c:ser>
        <c:ser>
          <c:idx val="16"/>
          <c:order val="16"/>
          <c:tx>
            <c:strRef>
              <c:f>'6.5'!$A$43</c:f>
              <c:strCache>
                <c:ptCount val="1"/>
                <c:pt idx="0">
                  <c:v>Celkové ztráty v sítích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val>
            <c:numRef>
              <c:f>'6.5'!$B$43:$M$43</c:f>
              <c:numCache>
                <c:formatCode>#\ ##0.0</c:formatCode>
                <c:ptCount val="12"/>
                <c:pt idx="0">
                  <c:v>-221.69866500000001</c:v>
                </c:pt>
                <c:pt idx="1">
                  <c:v>-200.00349699999998</c:v>
                </c:pt>
                <c:pt idx="2">
                  <c:v>-192.17070100000001</c:v>
                </c:pt>
                <c:pt idx="3">
                  <c:v>-166.21789500000003</c:v>
                </c:pt>
                <c:pt idx="4">
                  <c:v>-129.51266849999999</c:v>
                </c:pt>
                <c:pt idx="5">
                  <c:v>-124.68141450000002</c:v>
                </c:pt>
                <c:pt idx="6">
                  <c:v>-159.63260299999999</c:v>
                </c:pt>
                <c:pt idx="7">
                  <c:v>-157.03947500000004</c:v>
                </c:pt>
                <c:pt idx="8">
                  <c:v>-162.548361</c:v>
                </c:pt>
                <c:pt idx="9">
                  <c:v>-184.44323200000002</c:v>
                </c:pt>
                <c:pt idx="10">
                  <c:v>-197.687555</c:v>
                </c:pt>
                <c:pt idx="11">
                  <c:v>-218.877748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AE5-4AD7-8F57-60610FF5C0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71253760"/>
        <c:axId val="171255296"/>
      </c:barChart>
      <c:catAx>
        <c:axId val="17125376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71255296"/>
        <c:crosses val="autoZero"/>
        <c:auto val="1"/>
        <c:lblAlgn val="ctr"/>
        <c:lblOffset val="100"/>
        <c:noMultiLvlLbl val="0"/>
      </c:catAx>
      <c:valAx>
        <c:axId val="1712552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71253760"/>
        <c:crosses val="autoZero"/>
        <c:crossBetween val="between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72777173955539565"/>
          <c:y val="0"/>
          <c:w val="0.27090836584850925"/>
          <c:h val="0.99216049382716054"/>
        </c:manualLayout>
      </c:layout>
      <c:overlay val="0"/>
      <c:txPr>
        <a:bodyPr/>
        <a:lstStyle/>
        <a:p>
          <a:pPr>
            <a:defRPr sz="8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</a:t>
            </a:r>
            <a:r>
              <a:rPr lang="cs-CZ" sz="1000" b="1" i="0" u="none" strike="noStrike" baseline="0">
                <a:solidFill>
                  <a:srgbClr val="233060"/>
                </a:solidFill>
                <a:effectLst/>
              </a:rPr>
              <a:t> FVE</a:t>
            </a:r>
            <a:r>
              <a:rPr lang="cs-CZ" sz="1000">
                <a:solidFill>
                  <a:srgbClr val="233060"/>
                </a:solidFill>
              </a:rPr>
              <a:t> (MWh)</a:t>
            </a:r>
          </a:p>
        </c:rich>
      </c:tx>
      <c:layout>
        <c:manualLayout>
          <c:xMode val="edge"/>
          <c:yMode val="edge"/>
          <c:x val="3.1116019999779405E-5"/>
          <c:y val="5.0472822495011796E-2"/>
        </c:manualLayout>
      </c:layout>
      <c:overlay val="0"/>
      <c:spPr>
        <a:solidFill>
          <a:schemeClr val="bg1"/>
        </a:solidFill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'4.4'!$A$8</c:f>
              <c:strCache>
                <c:ptCount val="1"/>
                <c:pt idx="0">
                  <c:v>≤ 10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'4.4'!$E$8:$G$8</c:f>
              <c:numCache>
                <c:formatCode>#\ ##0.0</c:formatCode>
                <c:ptCount val="3"/>
                <c:pt idx="0">
                  <c:v>77655.229340997452</c:v>
                </c:pt>
                <c:pt idx="1">
                  <c:v>47348.909332226569</c:v>
                </c:pt>
                <c:pt idx="2">
                  <c:v>29806.090833513463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3A-4636-A0CD-945D923B8439}"/>
            </c:ext>
          </c:extLst>
        </c:ser>
        <c:ser>
          <c:idx val="1"/>
          <c:order val="1"/>
          <c:tx>
            <c:strRef>
              <c:f>'4.4'!$A$9</c:f>
              <c:strCache>
                <c:ptCount val="1"/>
                <c:pt idx="0">
                  <c:v>&gt; 10 a ≤ 30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'4.4'!$E$9:$G$9</c:f>
              <c:numCache>
                <c:formatCode>#\ ##0.0</c:formatCode>
                <c:ptCount val="3"/>
                <c:pt idx="0">
                  <c:v>20165.388730338447</c:v>
                </c:pt>
                <c:pt idx="1">
                  <c:v>11760.975533085788</c:v>
                </c:pt>
                <c:pt idx="2">
                  <c:v>7019.9353646445879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3A-4636-A0CD-945D923B8439}"/>
            </c:ext>
          </c:extLst>
        </c:ser>
        <c:ser>
          <c:idx val="2"/>
          <c:order val="2"/>
          <c:tx>
            <c:strRef>
              <c:f>'4.4'!$A$10</c:f>
              <c:strCache>
                <c:ptCount val="1"/>
                <c:pt idx="0">
                  <c:v>&gt; 30 a ≤ 100 kW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'4.4'!$E$10:$G$10</c:f>
              <c:numCache>
                <c:formatCode>#\ ##0.0</c:formatCode>
                <c:ptCount val="3"/>
                <c:pt idx="0">
                  <c:v>12516.361032855257</c:v>
                </c:pt>
                <c:pt idx="1">
                  <c:v>7076.0921088526875</c:v>
                </c:pt>
                <c:pt idx="2">
                  <c:v>4127.0250544428018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E3A-4636-A0CD-945D923B8439}"/>
            </c:ext>
          </c:extLst>
        </c:ser>
        <c:ser>
          <c:idx val="3"/>
          <c:order val="3"/>
          <c:tx>
            <c:strRef>
              <c:f>'4.4'!$A$11</c:f>
              <c:strCache>
                <c:ptCount val="1"/>
                <c:pt idx="0">
                  <c:v>&gt; 100 kW a ≤ 1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'4.4'!$E$11:$G$11</c:f>
              <c:numCache>
                <c:formatCode>#\ ##0.0</c:formatCode>
                <c:ptCount val="3"/>
                <c:pt idx="0">
                  <c:v>41606.830780000018</c:v>
                </c:pt>
                <c:pt idx="1">
                  <c:v>23111.381229999984</c:v>
                </c:pt>
                <c:pt idx="2">
                  <c:v>12218.744959999993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E3A-4636-A0CD-945D923B8439}"/>
            </c:ext>
          </c:extLst>
        </c:ser>
        <c:ser>
          <c:idx val="4"/>
          <c:order val="4"/>
          <c:tx>
            <c:strRef>
              <c:f>'4.4'!$A$12</c:f>
              <c:strCache>
                <c:ptCount val="1"/>
                <c:pt idx="0">
                  <c:v>&gt; 1 a ≤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'4.4'!$E$12:$G$12</c:f>
              <c:numCache>
                <c:formatCode>#\ ##0.0</c:formatCode>
                <c:ptCount val="3"/>
                <c:pt idx="0">
                  <c:v>66173.632170000026</c:v>
                </c:pt>
                <c:pt idx="1">
                  <c:v>37892.932649999988</c:v>
                </c:pt>
                <c:pt idx="2">
                  <c:v>20015.99919000001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E3A-4636-A0CD-945D923B8439}"/>
            </c:ext>
          </c:extLst>
        </c:ser>
        <c:ser>
          <c:idx val="5"/>
          <c:order val="5"/>
          <c:tx>
            <c:strRef>
              <c:f>'4.4'!$A$13</c:f>
              <c:strCache>
                <c:ptCount val="1"/>
                <c:pt idx="0">
                  <c:v>&gt; 5 MW</c:v>
                </c:pt>
              </c:strCache>
            </c:strRef>
          </c:tx>
          <c:invertIfNegative val="0"/>
          <c:cat>
            <c:strRef>
              <c:f>'4.4'!$E$5:$G$5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'4.4'!$E$13:$G$13</c:f>
              <c:numCache>
                <c:formatCode>#\ ##0.0</c:formatCode>
                <c:ptCount val="3"/>
                <c:pt idx="0">
                  <c:v>25236.762049999994</c:v>
                </c:pt>
                <c:pt idx="1">
                  <c:v>14718.753889999998</c:v>
                </c:pt>
                <c:pt idx="2">
                  <c:v>7977.3712400000013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E3A-4636-A0CD-945D923B84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982528"/>
        <c:axId val="160984064"/>
      </c:barChart>
      <c:catAx>
        <c:axId val="160982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984064"/>
        <c:crosses val="autoZero"/>
        <c:auto val="1"/>
        <c:lblAlgn val="ctr"/>
        <c:lblOffset val="100"/>
        <c:noMultiLvlLbl val="0"/>
      </c:catAx>
      <c:valAx>
        <c:axId val="160984064"/>
        <c:scaling>
          <c:orientation val="minMax"/>
          <c:max val="8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982528"/>
        <c:crosses val="autoZero"/>
        <c:crossBetween val="between"/>
        <c:majorUnit val="2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</a:t>
            </a:r>
            <a:r>
              <a:rPr lang="cs-CZ" sz="1000">
                <a:solidFill>
                  <a:schemeClr val="accent1"/>
                </a:solidFill>
              </a:rPr>
              <a:t>výroby</a:t>
            </a:r>
            <a:r>
              <a:rPr lang="cs-CZ" sz="1000" baseline="0">
                <a:solidFill>
                  <a:schemeClr val="accent1"/>
                </a:solidFill>
              </a:rPr>
              <a:t> elektřiny brutto</a:t>
            </a:r>
            <a:endParaRPr lang="en-US" sz="1000">
              <a:solidFill>
                <a:schemeClr val="accent1"/>
              </a:solidFill>
            </a:endParaRPr>
          </a:p>
        </c:rich>
      </c:tx>
      <c:layout>
        <c:manualLayout>
          <c:xMode val="edge"/>
          <c:yMode val="edge"/>
          <c:x val="0.13768335208098986"/>
          <c:y val="1.3055674630929011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CE61-4F31-A927-36B89497920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CE61-4F31-A927-36B89497920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CE61-4F31-A927-36B89497920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CE61-4F31-A927-36B89497920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CE61-4F31-A927-36B89497920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CE85-42E5-B892-F2B493BDE8B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CE85-42E5-B892-F2B493BDE8B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CE85-42E5-B892-F2B493BDE8BD}"/>
              </c:ext>
            </c:extLst>
          </c:dPt>
          <c:dLbls>
            <c:dLbl>
              <c:idx val="3"/>
              <c:layout>
                <c:manualLayout>
                  <c:x val="0"/>
                  <c:y val="-3.8204393505253103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61-4F31-A927-36B894979209}"/>
                </c:ext>
              </c:extLst>
            </c:dLbl>
            <c:dLbl>
              <c:idx val="5"/>
              <c:layout>
                <c:manualLayout>
                  <c:x val="-6.1904761904761907E-2"/>
                  <c:y val="-0.12989493791786058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85-42E5-B892-F2B493BDE8BD}"/>
                </c:ext>
              </c:extLst>
            </c:dLbl>
            <c:dLbl>
              <c:idx val="6"/>
              <c:layout>
                <c:manualLayout>
                  <c:x val="-1.9047619047619049E-2"/>
                  <c:y val="-0.16045845272206305"/>
                </c:manualLayout>
              </c:layout>
              <c:numFmt formatCode="0.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85-42E5-B892-F2B493BDE8BD}"/>
                </c:ext>
              </c:extLst>
            </c:dLbl>
            <c:dLbl>
              <c:idx val="7"/>
              <c:layout>
                <c:manualLayout>
                  <c:x val="4.7619047619047533E-2"/>
                  <c:y val="-0.1642788920725883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85-42E5-B892-F2B493BDE8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'6.1, 6.2'!$B$5:$I$5</c:f>
              <c:numCache>
                <c:formatCode>#\ ##0.0</c:formatCode>
                <c:ptCount val="8"/>
                <c:pt idx="0">
                  <c:v>8643069.1300000008</c:v>
                </c:pt>
                <c:pt idx="1">
                  <c:v>8905071.5929999985</c:v>
                </c:pt>
                <c:pt idx="2">
                  <c:v>397800.44</c:v>
                </c:pt>
                <c:pt idx="3">
                  <c:v>1096546.3629999999</c:v>
                </c:pt>
                <c:pt idx="4">
                  <c:v>415471.23320881225</c:v>
                </c:pt>
                <c:pt idx="5">
                  <c:v>268649.80000000005</c:v>
                </c:pt>
                <c:pt idx="6">
                  <c:v>197594.41268729311</c:v>
                </c:pt>
                <c:pt idx="7">
                  <c:v>466428.41549095733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E85-42E5-B892-F2B493BDE8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chemeClr val="accent1"/>
                </a:solidFill>
              </a:defRPr>
            </a:pPr>
            <a:r>
              <a:rPr lang="en-US" sz="1000">
                <a:solidFill>
                  <a:schemeClr val="accent1"/>
                </a:solidFill>
              </a:rPr>
              <a:t>Podíl instalovaného výkonu v ES ČR</a:t>
            </a:r>
          </a:p>
        </c:rich>
      </c:tx>
      <c:layout>
        <c:manualLayout>
          <c:xMode val="edge"/>
          <c:yMode val="edge"/>
          <c:x val="1.9690663667041638E-3"/>
          <c:y val="1.3055674630929014E-3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3.002972429224977E-2"/>
          <c:y val="0.16023543969715945"/>
          <c:w val="0.94094703852648942"/>
          <c:h val="0.61841029137688064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1C42-4D8B-9734-3F9AFF3EE21A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1C42-4D8B-9734-3F9AFF3EE21A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1C42-4D8B-9734-3F9AFF3EE21A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1C42-4D8B-9734-3F9AFF3EE21A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1C42-4D8B-9734-3F9AFF3EE21A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6B52-4A15-9D87-EA42F1E0EA1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6B52-4A15-9D87-EA42F1E0EA1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6B52-4A15-9D87-EA42F1E0EA13}"/>
              </c:ext>
            </c:extLst>
          </c:dPt>
          <c:dLbls>
            <c:dLbl>
              <c:idx val="6"/>
              <c:layout>
                <c:manualLayout>
                  <c:x val="-8.8095238095238101E-2"/>
                  <c:y val="-2.67430754536771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B52-4A15-9D87-EA42F1E0EA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4346</c:v>
                </c:pt>
                <c:pt idx="1">
                  <c:v>9222.2580000000016</c:v>
                </c:pt>
                <c:pt idx="2">
                  <c:v>1363.4</c:v>
                </c:pt>
                <c:pt idx="3">
                  <c:v>1472.1028600999998</c:v>
                </c:pt>
                <c:pt idx="4">
                  <c:v>1116.2137399999999</c:v>
                </c:pt>
                <c:pt idx="5">
                  <c:v>1171.5</c:v>
                </c:pt>
                <c:pt idx="6">
                  <c:v>368.93598499999996</c:v>
                </c:pt>
                <c:pt idx="7">
                  <c:v>4541.8403653000641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B52-4A15-9D87-EA42F1E0EA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r"/>
      <c:layout>
        <c:manualLayout>
          <c:xMode val="edge"/>
          <c:yMode val="edge"/>
          <c:x val="0.8594366329208849"/>
          <c:y val="0.28262467191601054"/>
          <c:w val="7.151574803149606E-2"/>
          <c:h val="0.51576292218487008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VTE</a:t>
            </a:r>
            <a:r>
              <a:rPr lang="en-US" sz="1000">
                <a:solidFill>
                  <a:srgbClr val="233060"/>
                </a:solidFill>
              </a:rPr>
              <a:t> na </a:t>
            </a:r>
            <a:r>
              <a:rPr lang="cs-CZ" sz="1000">
                <a:solidFill>
                  <a:srgbClr val="233060"/>
                </a:solidFill>
              </a:rPr>
              <a:t>instalovaném </a:t>
            </a:r>
            <a:r>
              <a:rPr lang="en-US" sz="1000">
                <a:solidFill>
                  <a:srgbClr val="233060"/>
                </a:solidFill>
              </a:rPr>
              <a:t>vý</a:t>
            </a:r>
            <a:r>
              <a:rPr lang="cs-CZ" sz="1000">
                <a:solidFill>
                  <a:srgbClr val="233060"/>
                </a:solidFill>
              </a:rPr>
              <a:t>konu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9.700234839066136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33179527559055116"/>
          <c:y val="0.27441593021850114"/>
          <c:w val="0.29579278905926232"/>
          <c:h val="0.71834541062801938"/>
        </c:manualLayout>
      </c:layout>
      <c:doughnutChart>
        <c:varyColors val="1"/>
        <c:ser>
          <c:idx val="3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1-A61D-4F79-A1CD-9DF295209C0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0-7BB2-4519-A237-8EE8245F6EA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7BB2-4519-A237-8EE8245F6EAF}"/>
              </c:ext>
            </c:extLst>
          </c:dPt>
          <c:dLbls>
            <c:dLbl>
              <c:idx val="0"/>
              <c:layout>
                <c:manualLayout>
                  <c:x val="-6.9264069264069264E-3"/>
                  <c:y val="-0.18388854275753277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1D-4F79-A1CD-9DF295209C05}"/>
                </c:ext>
              </c:extLst>
            </c:dLbl>
            <c:dLbl>
              <c:idx val="1"/>
              <c:layout>
                <c:manualLayout>
                  <c:x val="6.3157923441387945E-2"/>
                  <c:y val="-0.1598845463938888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1D-4F79-A1CD-9DF295209C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>
                  <a:solidFill>
                    <a:schemeClr val="tx1"/>
                  </a:solidFill>
                </a:ln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'4.4'!$A$32:$A$35</c:f>
              <c:strCache>
                <c:ptCount val="4"/>
                <c:pt idx="0">
                  <c:v>≤ 0,5 MW</c:v>
                </c:pt>
                <c:pt idx="1">
                  <c:v>&gt; 0,5 a ≤ 1 MW</c:v>
                </c:pt>
                <c:pt idx="2">
                  <c:v>&gt; 1 a ≤ 2 MW </c:v>
                </c:pt>
                <c:pt idx="3">
                  <c:v>&gt; 2 MW</c:v>
                </c:pt>
              </c:strCache>
            </c:strRef>
          </c:cat>
          <c:val>
            <c:numRef>
              <c:f>'4.4'!$D$32:$D$35</c:f>
              <c:numCache>
                <c:formatCode>#\ ##0.0</c:formatCode>
                <c:ptCount val="4"/>
                <c:pt idx="0">
                  <c:v>2.7655849999999997</c:v>
                </c:pt>
                <c:pt idx="1">
                  <c:v>5.16</c:v>
                </c:pt>
                <c:pt idx="2">
                  <c:v>56.08</c:v>
                </c:pt>
                <c:pt idx="3">
                  <c:v>304.93040000000002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1D-4F79-A1CD-9DF295209C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- VTE (MWh)</a:t>
            </a:r>
          </a:p>
        </c:rich>
      </c:tx>
      <c:layout>
        <c:manualLayout>
          <c:xMode val="edge"/>
          <c:yMode val="edge"/>
          <c:x val="2.0397821620046323E-3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3646304777776275"/>
          <c:y val="0.26671397108287181"/>
          <c:w val="0.82533799002028041"/>
          <c:h val="0.5564066919928650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'4.4'!$A$32</c:f>
              <c:strCache>
                <c:ptCount val="1"/>
                <c:pt idx="0">
                  <c:v>≤ 0,5 MW</c:v>
                </c:pt>
              </c:strCache>
            </c:strRef>
          </c:tx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'4.4'!$E$32:$G$32</c:f>
              <c:numCache>
                <c:formatCode>#\ ##0.0</c:formatCode>
                <c:ptCount val="3"/>
                <c:pt idx="0">
                  <c:v>208.96815174160042</c:v>
                </c:pt>
                <c:pt idx="1">
                  <c:v>88.551263413298571</c:v>
                </c:pt>
                <c:pt idx="2">
                  <c:v>113.63808213820077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0-4337-BA9B-2800AE3ECDED}"/>
            </c:ext>
          </c:extLst>
        </c:ser>
        <c:ser>
          <c:idx val="1"/>
          <c:order val="1"/>
          <c:tx>
            <c:strRef>
              <c:f>'4.4'!$A$33</c:f>
              <c:strCache>
                <c:ptCount val="1"/>
                <c:pt idx="0">
                  <c:v>&gt; 0,5 a ≤ 1 MW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'4.4'!$E$33:$G$33</c:f>
              <c:numCache>
                <c:formatCode>#\ ##0.0</c:formatCode>
                <c:ptCount val="3"/>
                <c:pt idx="0">
                  <c:v>910.15513999999985</c:v>
                </c:pt>
                <c:pt idx="1">
                  <c:v>529.39287000000002</c:v>
                </c:pt>
                <c:pt idx="2">
                  <c:v>476.60374999999999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10-4337-BA9B-2800AE3ECDED}"/>
            </c:ext>
          </c:extLst>
        </c:ser>
        <c:ser>
          <c:idx val="2"/>
          <c:order val="2"/>
          <c:tx>
            <c:strRef>
              <c:f>'4.4'!$A$34</c:f>
              <c:strCache>
                <c:ptCount val="1"/>
                <c:pt idx="0">
                  <c:v>&gt; 1 a ≤ 2 MW 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'4.4'!$E$34:$G$34</c:f>
              <c:numCache>
                <c:formatCode>#\ ##0.0</c:formatCode>
                <c:ptCount val="3"/>
                <c:pt idx="0">
                  <c:v>11748.416519999999</c:v>
                </c:pt>
                <c:pt idx="1">
                  <c:v>8096.4467800000002</c:v>
                </c:pt>
                <c:pt idx="2">
                  <c:v>8198.2656299999999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10-4337-BA9B-2800AE3ECDED}"/>
            </c:ext>
          </c:extLst>
        </c:ser>
        <c:ser>
          <c:idx val="3"/>
          <c:order val="3"/>
          <c:tx>
            <c:strRef>
              <c:f>'4.4'!$A$35</c:f>
              <c:strCache>
                <c:ptCount val="1"/>
                <c:pt idx="0">
                  <c:v>&gt; 2 MW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'4.4'!$E$29:$G$29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'4.4'!$E$35:$G$35</c:f>
              <c:numCache>
                <c:formatCode>#\ ##0.0</c:formatCode>
                <c:ptCount val="3"/>
                <c:pt idx="0">
                  <c:v>69088.484540000019</c:v>
                </c:pt>
                <c:pt idx="1">
                  <c:v>51067.732529999987</c:v>
                </c:pt>
                <c:pt idx="2">
                  <c:v>47067.757430000027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0-4337-BA9B-2800AE3EC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1052160"/>
        <c:axId val="161053696"/>
      </c:barChart>
      <c:catAx>
        <c:axId val="1610521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053696"/>
        <c:crossesAt val="0"/>
        <c:auto val="1"/>
        <c:lblAlgn val="ctr"/>
        <c:lblOffset val="100"/>
        <c:noMultiLvlLbl val="0"/>
      </c:catAx>
      <c:valAx>
        <c:axId val="161053696"/>
        <c:scaling>
          <c:orientation val="minMax"/>
          <c:max val="8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052160"/>
        <c:crosses val="autoZero"/>
        <c:crossBetween val="between"/>
        <c:majorUnit val="20000"/>
        <c:minorUnit val="4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4C2D-4856-A6C6-5FF1EDBF585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4C2D-4856-A6C6-5FF1EDBF585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4C2D-4856-A6C6-5FF1EDBF585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4C2D-4856-A6C6-5FF1EDBF585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4C2D-4856-A6C6-5FF1EDBF585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4C2D-4856-A6C6-5FF1EDBF5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096832"/>
        <c:axId val="161098368"/>
      </c:barChart>
      <c:catAx>
        <c:axId val="1610968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098368"/>
        <c:crosses val="autoZero"/>
        <c:auto val="1"/>
        <c:lblAlgn val="ctr"/>
        <c:lblOffset val="100"/>
        <c:noMultiLvlLbl val="0"/>
      </c:catAx>
      <c:valAx>
        <c:axId val="1610983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0968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F57-490A-87E9-C1448174014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F57-490A-87E9-C1448174014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F57-490A-87E9-C1448174014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F57-490A-87E9-C14481740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147136"/>
        <c:axId val="161153024"/>
      </c:barChart>
      <c:catAx>
        <c:axId val="161147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153024"/>
        <c:crosses val="autoZero"/>
        <c:auto val="1"/>
        <c:lblAlgn val="ctr"/>
        <c:lblOffset val="100"/>
        <c:noMultiLvlLbl val="0"/>
      </c:catAx>
      <c:valAx>
        <c:axId val="1611530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147136"/>
        <c:crosses val="autoZero"/>
        <c:crossBetween val="between"/>
      </c:valAx>
      <c:spPr>
        <a:noFill/>
      </c:spPr>
    </c:plotArea>
    <c:legend>
      <c:legendPos val="r"/>
      <c:legendEntry>
        <c:idx val="0"/>
        <c:txPr>
          <a:bodyPr/>
          <a:lstStyle/>
          <a:p>
            <a:pPr>
              <a:defRPr>
                <a:solidFill>
                  <a:schemeClr val="accent1"/>
                </a:solidFill>
              </a:defRPr>
            </a:pPr>
            <a:endParaRPr lang="cs-CZ"/>
          </a:p>
        </c:txPr>
      </c:legendEntry>
      <c:legendEntry>
        <c:idx val="1"/>
        <c:txPr>
          <a:bodyPr/>
          <a:lstStyle/>
          <a:p>
            <a:pPr>
              <a:defRPr>
                <a:solidFill>
                  <a:schemeClr val="accent5"/>
                </a:solidFill>
              </a:defRPr>
            </a:pPr>
            <a:endParaRPr lang="cs-CZ"/>
          </a:p>
        </c:txPr>
      </c:legendEntry>
      <c:legendEntry>
        <c:idx val="2"/>
        <c:txPr>
          <a:bodyPr/>
          <a:lstStyle/>
          <a:p>
            <a:pPr>
              <a:defRPr>
                <a:solidFill>
                  <a:schemeClr val="accent2"/>
                </a:solidFill>
              </a:defRPr>
            </a:pPr>
            <a:endParaRPr lang="cs-CZ"/>
          </a:p>
        </c:txPr>
      </c:legendEntry>
      <c:legendEntry>
        <c:idx val="3"/>
        <c:txPr>
          <a:bodyPr/>
          <a:lstStyle/>
          <a:p>
            <a:pPr>
              <a:defRPr>
                <a:solidFill>
                  <a:schemeClr val="accent6"/>
                </a:solidFill>
              </a:defRPr>
            </a:pPr>
            <a:endParaRPr lang="cs-CZ"/>
          </a:p>
        </c:txPr>
      </c:legendEntry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/>
            </a:pPr>
            <a:r>
              <a:rPr lang="en-US" sz="1000" b="1">
                <a:solidFill>
                  <a:srgbClr val="233060"/>
                </a:solidFill>
              </a:rPr>
              <a:t>Bilance elektřiny </a:t>
            </a:r>
            <a:r>
              <a:rPr lang="cs-CZ" sz="1000" b="1">
                <a:solidFill>
                  <a:srgbClr val="233060"/>
                </a:solidFill>
              </a:rPr>
              <a:t>(</a:t>
            </a:r>
            <a:r>
              <a:rPr lang="en-US" sz="1000" b="1">
                <a:solidFill>
                  <a:srgbClr val="233060"/>
                </a:solidFill>
              </a:rPr>
              <a:t>GWh</a:t>
            </a:r>
            <a:r>
              <a:rPr lang="cs-CZ" sz="1000" b="1">
                <a:solidFill>
                  <a:srgbClr val="233060"/>
                </a:solidFill>
              </a:rPr>
              <a:t>)</a:t>
            </a:r>
            <a:endParaRPr lang="en-US" sz="1000" b="1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0050125313282852E-3"/>
          <c:y val="2.919708029197080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8853763440860221E-2"/>
          <c:y val="0.14531021045682174"/>
          <c:w val="0.90114623655913983"/>
          <c:h val="0.584709273304027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'3.1'!$A$6:$A$7</c:f>
              <c:strCache>
                <c:ptCount val="1"/>
                <c:pt idx="0">
                  <c:v>Výroba elektřiny brutto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'3.1'!$B$7:$M$7</c:f>
              <c:numCache>
                <c:formatCode>#\ ##0.0</c:formatCode>
                <c:ptCount val="12"/>
                <c:pt idx="0">
                  <c:v>7656.526350734146</c:v>
                </c:pt>
                <c:pt idx="1">
                  <c:v>7224.7547501739446</c:v>
                </c:pt>
                <c:pt idx="2">
                  <c:v>7297.2510537746402</c:v>
                </c:pt>
                <c:pt idx="3">
                  <c:v>6208.7464139712647</c:v>
                </c:pt>
                <c:pt idx="4">
                  <c:v>5763.8063749096527</c:v>
                </c:pt>
                <c:pt idx="5">
                  <c:v>4689.3547580073819</c:v>
                </c:pt>
                <c:pt idx="6">
                  <c:v>5555.4227990155759</c:v>
                </c:pt>
                <c:pt idx="7">
                  <c:v>5994.7534849958056</c:v>
                </c:pt>
                <c:pt idx="8">
                  <c:v>5469.1503103969944</c:v>
                </c:pt>
                <c:pt idx="9">
                  <c:v>6346.8894605403575</c:v>
                </c:pt>
                <c:pt idx="10">
                  <c:v>7075.6052483779185</c:v>
                </c:pt>
                <c:pt idx="11">
                  <c:v>6968.1366784687843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C8-4DB4-8537-14F3AB4DFB96}"/>
            </c:ext>
          </c:extLst>
        </c:ser>
        <c:ser>
          <c:idx val="1"/>
          <c:order val="1"/>
          <c:tx>
            <c:strRef>
              <c:f>'3.2'!$A$49</c:f>
              <c:strCache>
                <c:ptCount val="1"/>
                <c:pt idx="0">
                  <c:v>Tuzemská netto spotřeba (TNS)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'3.2'!$B$49:$M$49</c:f>
              <c:numCache>
                <c:formatCode>#\ ##0.0</c:formatCode>
                <c:ptCount val="12"/>
                <c:pt idx="0">
                  <c:v>-5805.1265131041464</c:v>
                </c:pt>
                <c:pt idx="1">
                  <c:v>-5339.1993522539478</c:v>
                </c:pt>
                <c:pt idx="2">
                  <c:v>-5264.6761886746381</c:v>
                </c:pt>
                <c:pt idx="3">
                  <c:v>-4647.2753334212803</c:v>
                </c:pt>
                <c:pt idx="4">
                  <c:v>-4622.267631809651</c:v>
                </c:pt>
                <c:pt idx="5">
                  <c:v>-4456.1092070273889</c:v>
                </c:pt>
                <c:pt idx="6">
                  <c:v>-4362.5677122855768</c:v>
                </c:pt>
                <c:pt idx="7">
                  <c:v>-4321.3457753358134</c:v>
                </c:pt>
                <c:pt idx="8">
                  <c:v>-4432.4237940570001</c:v>
                </c:pt>
                <c:pt idx="9">
                  <c:v>-5007.4620495075633</c:v>
                </c:pt>
                <c:pt idx="10">
                  <c:v>-5359.0569568665414</c:v>
                </c:pt>
                <c:pt idx="11">
                  <c:v>-5412.1773720443489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C8-4DB4-8537-14F3AB4DFB96}"/>
            </c:ext>
          </c:extLst>
        </c:ser>
        <c:ser>
          <c:idx val="2"/>
          <c:order val="2"/>
          <c:tx>
            <c:strRef>
              <c:f>'3.2'!$A$31</c:f>
              <c:strCache>
                <c:ptCount val="1"/>
                <c:pt idx="0">
                  <c:v>Tech. vl. spotřeba el. na výrobu elektřiny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'3.2'!$B$31:$M$31</c:f>
              <c:numCache>
                <c:formatCode>#\ ##0.0</c:formatCode>
                <c:ptCount val="12"/>
                <c:pt idx="0">
                  <c:v>-507.58171906999996</c:v>
                </c:pt>
                <c:pt idx="1">
                  <c:v>-473.48640526999992</c:v>
                </c:pt>
                <c:pt idx="2">
                  <c:v>-477.70064278999996</c:v>
                </c:pt>
                <c:pt idx="3">
                  <c:v>-400.68438489000005</c:v>
                </c:pt>
                <c:pt idx="4">
                  <c:v>-360.89617892999996</c:v>
                </c:pt>
                <c:pt idx="5">
                  <c:v>-298.89838022999999</c:v>
                </c:pt>
                <c:pt idx="6">
                  <c:v>-382.1377524699999</c:v>
                </c:pt>
                <c:pt idx="7">
                  <c:v>-389.45011576999985</c:v>
                </c:pt>
                <c:pt idx="8">
                  <c:v>-368.22102439999992</c:v>
                </c:pt>
                <c:pt idx="9">
                  <c:v>-434.98009780999996</c:v>
                </c:pt>
                <c:pt idx="10">
                  <c:v>-477.76321911999997</c:v>
                </c:pt>
                <c:pt idx="11">
                  <c:v>-461.91975919000004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CC8-4DB4-8537-14F3AB4DFB96}"/>
            </c:ext>
          </c:extLst>
        </c:ser>
        <c:ser>
          <c:idx val="3"/>
          <c:order val="3"/>
          <c:tx>
            <c:strRef>
              <c:f>'3.2'!$A$36</c:f>
              <c:strCache>
                <c:ptCount val="1"/>
                <c:pt idx="0">
                  <c:v>Celkové ztráty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'3.2'!$B$36:$M$36</c:f>
              <c:numCache>
                <c:formatCode>#\ ##0.0</c:formatCode>
                <c:ptCount val="12"/>
                <c:pt idx="0">
                  <c:v>-324.06829700000003</c:v>
                </c:pt>
                <c:pt idx="1">
                  <c:v>-292.57396150000011</c:v>
                </c:pt>
                <c:pt idx="2">
                  <c:v>-276.19705700000003</c:v>
                </c:pt>
                <c:pt idx="3">
                  <c:v>-239.29945000000004</c:v>
                </c:pt>
                <c:pt idx="4">
                  <c:v>-213.21066749999989</c:v>
                </c:pt>
                <c:pt idx="5">
                  <c:v>-184.81143450000002</c:v>
                </c:pt>
                <c:pt idx="6">
                  <c:v>-235.76156700000007</c:v>
                </c:pt>
                <c:pt idx="7">
                  <c:v>-234.47312900000014</c:v>
                </c:pt>
                <c:pt idx="8">
                  <c:v>-243.6020530000001</c:v>
                </c:pt>
                <c:pt idx="9">
                  <c:v>-277.76525100000003</c:v>
                </c:pt>
                <c:pt idx="10">
                  <c:v>-303.24983500000002</c:v>
                </c:pt>
                <c:pt idx="11">
                  <c:v>-336.736268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CC8-4DB4-8537-14F3AB4DFB96}"/>
            </c:ext>
          </c:extLst>
        </c:ser>
        <c:ser>
          <c:idx val="4"/>
          <c:order val="4"/>
          <c:tx>
            <c:strRef>
              <c:f>'3.2'!$A$47</c:f>
              <c:strCache>
                <c:ptCount val="1"/>
                <c:pt idx="0">
                  <c:v>Spotřeba na přečerpávání PVE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'3.2'!$B$47:$M$47</c:f>
              <c:numCache>
                <c:formatCode>#\ ##0.0</c:formatCode>
                <c:ptCount val="12"/>
                <c:pt idx="0">
                  <c:v>-113.085033</c:v>
                </c:pt>
                <c:pt idx="1">
                  <c:v>-113.3605</c:v>
                </c:pt>
                <c:pt idx="2">
                  <c:v>-119.71655799999999</c:v>
                </c:pt>
                <c:pt idx="3">
                  <c:v>-117.15062</c:v>
                </c:pt>
                <c:pt idx="4">
                  <c:v>-112.16217</c:v>
                </c:pt>
                <c:pt idx="5">
                  <c:v>-91.362720000000095</c:v>
                </c:pt>
                <c:pt idx="6">
                  <c:v>-113.604428</c:v>
                </c:pt>
                <c:pt idx="7">
                  <c:v>-146.344233</c:v>
                </c:pt>
                <c:pt idx="8">
                  <c:v>-92.907645000000102</c:v>
                </c:pt>
                <c:pt idx="9">
                  <c:v>-101.614158</c:v>
                </c:pt>
                <c:pt idx="10">
                  <c:v>-116.622618</c:v>
                </c:pt>
                <c:pt idx="11">
                  <c:v>-129.09012000000001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CC8-4DB4-8537-14F3AB4DFB96}"/>
            </c:ext>
          </c:extLst>
        </c:ser>
        <c:ser>
          <c:idx val="5"/>
          <c:order val="5"/>
          <c:tx>
            <c:strRef>
              <c:f>'3.2'!$A$5:$A$6</c:f>
              <c:strCache>
                <c:ptCount val="1"/>
                <c:pt idx="0">
                  <c:v>Přeshraniční saldo *)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val>
            <c:numRef>
              <c:f>'3.2'!$B$6:$M$6</c:f>
              <c:numCache>
                <c:formatCode>#\ ##0.0</c:formatCode>
                <c:ptCount val="12"/>
                <c:pt idx="0">
                  <c:v>-879.72407309120194</c:v>
                </c:pt>
                <c:pt idx="1">
                  <c:v>-951.27025500206844</c:v>
                </c:pt>
                <c:pt idx="2">
                  <c:v>-1114.6886206476429</c:v>
                </c:pt>
                <c:pt idx="3">
                  <c:v>-797.8540358177097</c:v>
                </c:pt>
                <c:pt idx="4">
                  <c:v>-450.95451128988577</c:v>
                </c:pt>
                <c:pt idx="5">
                  <c:v>313.03265861544497</c:v>
                </c:pt>
                <c:pt idx="6">
                  <c:v>-485.38545101969237</c:v>
                </c:pt>
                <c:pt idx="7">
                  <c:v>-901.76107793723531</c:v>
                </c:pt>
                <c:pt idx="8">
                  <c:v>-312.42986322991669</c:v>
                </c:pt>
                <c:pt idx="9">
                  <c:v>-484.43439805458911</c:v>
                </c:pt>
                <c:pt idx="10">
                  <c:v>-781.1191780176681</c:v>
                </c:pt>
                <c:pt idx="11">
                  <c:v>-585.89947980936608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CC8-4DB4-8537-14F3AB4DFB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6846720"/>
        <c:axId val="156852608"/>
      </c:barChart>
      <c:catAx>
        <c:axId val="156846720"/>
        <c:scaling>
          <c:orientation val="minMax"/>
        </c:scaling>
        <c:delete val="0"/>
        <c:axPos val="b"/>
        <c:majorTickMark val="none"/>
        <c:minorTickMark val="none"/>
        <c:tickLblPos val="low"/>
        <c:txPr>
          <a:bodyPr/>
          <a:lstStyle/>
          <a:p>
            <a:pPr>
              <a:defRPr sz="900"/>
            </a:pPr>
            <a:endParaRPr lang="cs-CZ"/>
          </a:p>
        </c:txPr>
        <c:crossAx val="156852608"/>
        <c:crosses val="autoZero"/>
        <c:auto val="1"/>
        <c:lblAlgn val="ctr"/>
        <c:lblOffset val="100"/>
        <c:noMultiLvlLbl val="0"/>
      </c:catAx>
      <c:valAx>
        <c:axId val="156852608"/>
        <c:scaling>
          <c:orientation val="minMax"/>
          <c:max val="8000"/>
          <c:min val="-8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6846720"/>
        <c:crosses val="autoZero"/>
        <c:crossBetween val="between"/>
        <c:majorUnit val="2000"/>
      </c:valAx>
    </c:plotArea>
    <c:legend>
      <c:legendPos val="b"/>
      <c:layout>
        <c:manualLayout>
          <c:xMode val="edge"/>
          <c:yMode val="edge"/>
          <c:x val="2.8759398496240737E-4"/>
          <c:y val="0.83390692951702228"/>
          <c:w val="0.91229741019214705"/>
          <c:h val="0.15133278585575577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biomasy na výrobě elektřiny brutto</a:t>
            </a:r>
          </a:p>
        </c:rich>
      </c:tx>
      <c:layout>
        <c:manualLayout>
          <c:xMode val="edge"/>
          <c:yMode val="edge"/>
          <c:x val="1.4253072734838904E-4"/>
          <c:y val="8.4251527218016042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2.4622167977691692E-2"/>
          <c:y val="0.34424091985732708"/>
          <c:w val="0.94099029955582703"/>
          <c:h val="0.28036550986682218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'4.5'!$A$16</c:f>
              <c:strCache>
                <c:ptCount val="1"/>
                <c:pt idx="0">
                  <c:v>Brikety a pelety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'4.5'!$B$16</c:f>
              <c:numCache>
                <c:formatCode>0%</c:formatCode>
                <c:ptCount val="1"/>
                <c:pt idx="0">
                  <c:v>6.3733486084013566E-2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1E-4FED-9EF0-D095B12EB95E}"/>
            </c:ext>
          </c:extLst>
        </c:ser>
        <c:ser>
          <c:idx val="1"/>
          <c:order val="1"/>
          <c:tx>
            <c:strRef>
              <c:f>'4.5'!$A$17</c:f>
              <c:strCache>
                <c:ptCount val="1"/>
                <c:pt idx="0">
                  <c:v>Celulózové výluhy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'4.5'!$B$17</c:f>
              <c:numCache>
                <c:formatCode>0%</c:formatCode>
                <c:ptCount val="1"/>
                <c:pt idx="0">
                  <c:v>0.30970203694304899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1E-4FED-9EF0-D095B12EB95E}"/>
            </c:ext>
          </c:extLst>
        </c:ser>
        <c:ser>
          <c:idx val="2"/>
          <c:order val="2"/>
          <c:tx>
            <c:strRef>
              <c:f>'4.5'!$A$18</c:f>
              <c:strCache>
                <c:ptCount val="1"/>
                <c:pt idx="0">
                  <c:v>Kapalná biopaliva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dLbl>
              <c:idx val="0"/>
              <c:layout>
                <c:manualLayout>
                  <c:x val="2.0690467465843063E-3"/>
                  <c:y val="-2.432823555714001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51E-4FED-9EF0-D095B12EB95E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noFill/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'4.5'!$B$18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51E-4FED-9EF0-D095B12EB95E}"/>
            </c:ext>
          </c:extLst>
        </c:ser>
        <c:ser>
          <c:idx val="3"/>
          <c:order val="3"/>
          <c:tx>
            <c:strRef>
              <c:f>'4.5'!$A$19</c:f>
              <c:strCache>
                <c:ptCount val="1"/>
                <c:pt idx="0">
                  <c:v>Ostatní biomasa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Lbls>
            <c:delete val="1"/>
          </c:dLbls>
          <c:val>
            <c:numRef>
              <c:f>'4.5'!$B$19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51E-4FED-9EF0-D095B12EB95E}"/>
            </c:ext>
          </c:extLst>
        </c:ser>
        <c:ser>
          <c:idx val="4"/>
          <c:order val="4"/>
          <c:tx>
            <c:strRef>
              <c:f>'4.5'!$A$20</c:f>
              <c:strCache>
                <c:ptCount val="1"/>
                <c:pt idx="0">
                  <c:v>Palivové dříví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elete val="1"/>
          </c:dLbls>
          <c:val>
            <c:numRef>
              <c:f>'4.5'!$B$20</c:f>
              <c:numCache>
                <c:formatCode>0%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51E-4FED-9EF0-D095B12EB95E}"/>
            </c:ext>
          </c:extLst>
        </c:ser>
        <c:ser>
          <c:idx val="5"/>
          <c:order val="5"/>
          <c:tx>
            <c:strRef>
              <c:f>'4.5'!$A$21</c:f>
              <c:strCache>
                <c:ptCount val="1"/>
                <c:pt idx="0">
                  <c:v>Piliny, kůra, štěpky, dřevní odpad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'4.5'!$B$21</c:f>
              <c:numCache>
                <c:formatCode>0%</c:formatCode>
                <c:ptCount val="1"/>
                <c:pt idx="0">
                  <c:v>0.59624380784350617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51E-4FED-9EF0-D095B12EB95E}"/>
            </c:ext>
          </c:extLst>
        </c:ser>
        <c:ser>
          <c:idx val="6"/>
          <c:order val="6"/>
          <c:tx>
            <c:strRef>
              <c:f>'4.5'!$A$22</c:f>
              <c:strCache>
                <c:ptCount val="1"/>
                <c:pt idx="0">
                  <c:v>Rostlinné materiály neaglomerované (včetně aglomerátů)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'4.5'!$B$22</c:f>
              <c:numCache>
                <c:formatCode>0%</c:formatCode>
                <c:ptCount val="1"/>
                <c:pt idx="0">
                  <c:v>3.0320669129431373E-2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51E-4FED-9EF0-D095B12EB95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180864"/>
        <c:axId val="160186752"/>
      </c:barChart>
      <c:catAx>
        <c:axId val="16018086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186752"/>
        <c:crosses val="autoZero"/>
        <c:auto val="1"/>
        <c:lblAlgn val="ctr"/>
        <c:lblOffset val="100"/>
        <c:noMultiLvlLbl val="0"/>
      </c:catAx>
      <c:valAx>
        <c:axId val="160186752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18086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a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  <a:r>
              <a:rPr lang="cs-CZ" sz="1000">
                <a:solidFill>
                  <a:srgbClr val="233060"/>
                </a:solidFill>
              </a:rPr>
              <a:t> z biomasy (MWh)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5701017526222367E-4"/>
          <c:y val="0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4918381912787218"/>
          <c:y val="0.2632749132164931"/>
          <c:w val="0.85081618087212785"/>
          <c:h val="0.54104478875624418"/>
        </c:manualLayout>
      </c:layout>
      <c:barChart>
        <c:barDir val="col"/>
        <c:grouping val="stacked"/>
        <c:varyColors val="0"/>
        <c:ser>
          <c:idx val="0"/>
          <c:order val="0"/>
          <c:invertIfNegative val="0"/>
          <c:dPt>
            <c:idx val="1"/>
            <c:invertIfNegative val="0"/>
            <c:bubble3D val="0"/>
            <c:explosion val="51"/>
            <c:extLst>
              <c:ext xmlns:c16="http://schemas.microsoft.com/office/drawing/2014/chart" uri="{C3380CC4-5D6E-409C-BE32-E72D297353CC}">
                <c16:uniqueId val="{00000000-D1D9-4209-AEFF-4FC9E845A2D3}"/>
              </c:ext>
            </c:extLst>
          </c:dPt>
          <c:dPt>
            <c:idx val="3"/>
            <c:invertIfNegative val="0"/>
            <c:bubble3D val="0"/>
            <c:explosion val="52"/>
            <c:extLst>
              <c:ext xmlns:c16="http://schemas.microsoft.com/office/drawing/2014/chart" uri="{C3380CC4-5D6E-409C-BE32-E72D297353CC}">
                <c16:uniqueId val="{00000001-D1D9-4209-AEFF-4FC9E845A2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1D9-4209-AEFF-4FC9E845A2D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1D9-4209-AEFF-4FC9E845A2D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1D9-4209-AEFF-4FC9E845A2D3}"/>
              </c:ext>
            </c:extLst>
          </c:dPt>
          <c:dPt>
            <c:idx val="7"/>
            <c:invertIfNegative val="0"/>
            <c:bubble3D val="0"/>
            <c:spPr>
              <a:solidFill>
                <a:srgbClr val="FFC000"/>
              </a:solidFill>
            </c:spPr>
            <c:extLst>
              <c:ext xmlns:c16="http://schemas.microsoft.com/office/drawing/2014/chart" uri="{C3380CC4-5D6E-409C-BE32-E72D297353CC}">
                <c16:uniqueId val="{00000006-D1D9-4209-AEFF-4FC9E845A2D3}"/>
              </c:ext>
            </c:extLst>
          </c:dPt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'4.5'!$B$8:$D$8</c:f>
              <c:numCache>
                <c:formatCode>#\ ##0.0</c:formatCode>
                <c:ptCount val="3"/>
                <c:pt idx="0">
                  <c:v>19874.685000000001</c:v>
                </c:pt>
                <c:pt idx="1">
                  <c:v>15796.769999999999</c:v>
                </c:pt>
                <c:pt idx="2">
                  <c:v>14882.18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1D9-4209-AEFF-4FC9E845A2D3}"/>
            </c:ext>
          </c:extLst>
        </c:ser>
        <c:ser>
          <c:idx val="1"/>
          <c:order val="1"/>
          <c:spPr>
            <a:solidFill>
              <a:schemeClr val="accent2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'4.5'!$B$9:$D$9</c:f>
              <c:numCache>
                <c:formatCode>#\ ##0.0</c:formatCode>
                <c:ptCount val="3"/>
                <c:pt idx="0">
                  <c:v>57367.145000000004</c:v>
                </c:pt>
                <c:pt idx="1">
                  <c:v>94659.486000000004</c:v>
                </c:pt>
                <c:pt idx="2">
                  <c:v>93630.160999999993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1D9-4209-AEFF-4FC9E845A2D3}"/>
            </c:ext>
          </c:extLst>
        </c:ser>
        <c:ser>
          <c:idx val="2"/>
          <c:order val="2"/>
          <c:spPr>
            <a:solidFill>
              <a:schemeClr val="accent3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D1D9-4209-AEFF-4FC9E845A2D3}"/>
            </c:ext>
          </c:extLst>
        </c:ser>
        <c:ser>
          <c:idx val="3"/>
          <c:order val="3"/>
          <c:spPr>
            <a:solidFill>
              <a:schemeClr val="accent4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'4.5'!$B$11:$D$11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1D9-4209-AEFF-4FC9E845A2D3}"/>
            </c:ext>
          </c:extLst>
        </c:ser>
        <c:ser>
          <c:idx val="4"/>
          <c:order val="4"/>
          <c:spPr>
            <a:solidFill>
              <a:schemeClr val="accent5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1D9-4209-AEFF-4FC9E845A2D3}"/>
            </c:ext>
          </c:extLst>
        </c:ser>
        <c:ser>
          <c:idx val="5"/>
          <c:order val="5"/>
          <c:spPr>
            <a:solidFill>
              <a:schemeClr val="accent6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'4.5'!$B$13:$D$13</c:f>
              <c:numCache>
                <c:formatCode>#\ ##0.0</c:formatCode>
                <c:ptCount val="3"/>
                <c:pt idx="0">
                  <c:v>157571.85500000001</c:v>
                </c:pt>
                <c:pt idx="1">
                  <c:v>167325.38499999995</c:v>
                </c:pt>
                <c:pt idx="2">
                  <c:v>148045.53600000011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1D9-4209-AEFF-4FC9E845A2D3}"/>
            </c:ext>
          </c:extLst>
        </c:ser>
        <c:ser>
          <c:idx val="6"/>
          <c:order val="6"/>
          <c:spPr>
            <a:solidFill>
              <a:srgbClr val="F0948F"/>
            </a:solidFill>
          </c:spPr>
          <c:invertIfNegative val="0"/>
          <c:cat>
            <c:strRef>
              <c:f>'4.5'!$B$5:$D$5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'4.5'!$B$14:$D$14</c:f>
              <c:numCache>
                <c:formatCode>#\ ##0.0</c:formatCode>
                <c:ptCount val="3"/>
                <c:pt idx="0">
                  <c:v>7625.9830000000002</c:v>
                </c:pt>
                <c:pt idx="1">
                  <c:v>8028.3719999999994</c:v>
                </c:pt>
                <c:pt idx="2">
                  <c:v>8396.1110000000008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D1D9-4209-AEFF-4FC9E845A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253824"/>
        <c:axId val="160255360"/>
      </c:barChart>
      <c:catAx>
        <c:axId val="1602538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255360"/>
        <c:crosses val="autoZero"/>
        <c:auto val="1"/>
        <c:lblAlgn val="ctr"/>
        <c:lblOffset val="100"/>
        <c:noMultiLvlLbl val="0"/>
      </c:catAx>
      <c:valAx>
        <c:axId val="160255360"/>
        <c:scaling>
          <c:orientation val="minMax"/>
          <c:max val="3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253824"/>
        <c:crosses val="autoZero"/>
        <c:crossBetween val="between"/>
        <c:majorUnit val="10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3543307086614173" l="0.31496062992125984" r="0.31496062992125984" t="0.3543307086614173" header="0.31496062992125984" footer="0.31496062992125984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kategori</a:t>
            </a:r>
            <a:r>
              <a:rPr lang="cs-CZ" sz="1000">
                <a:solidFill>
                  <a:srgbClr val="233060"/>
                </a:solidFill>
              </a:rPr>
              <a:t>í</a:t>
            </a:r>
            <a:r>
              <a:rPr lang="en-US" sz="1000">
                <a:solidFill>
                  <a:srgbClr val="233060"/>
                </a:solidFill>
              </a:rPr>
              <a:t> </a:t>
            </a:r>
            <a:r>
              <a:rPr lang="cs-CZ" sz="1000">
                <a:solidFill>
                  <a:srgbClr val="233060"/>
                </a:solidFill>
              </a:rPr>
              <a:t>bioplynu</a:t>
            </a:r>
            <a:r>
              <a:rPr lang="en-US" sz="1000">
                <a:solidFill>
                  <a:srgbClr val="233060"/>
                </a:solidFill>
              </a:rPr>
              <a:t> na výrobě elektřiny brutto</a:t>
            </a:r>
          </a:p>
        </c:rich>
      </c:tx>
      <c:layout>
        <c:manualLayout>
          <c:xMode val="edge"/>
          <c:yMode val="edge"/>
          <c:x val="6.217932435864871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868773779962328E-2"/>
          <c:y val="0.38521507233818453"/>
          <c:w val="0.94039928196009903"/>
          <c:h val="0.37699800736174321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'4.5'!$A$37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dLbls>
            <c:dLbl>
              <c:idx val="0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C68-4FE2-9285-13D2D60C023A}"/>
                </c:ext>
              </c:extLst>
            </c:dLbl>
            <c:dLbl>
              <c:idx val="1"/>
              <c:spPr>
                <a:ln w="3175"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C68-4FE2-9285-13D2D60C02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'4.5'!$B$37</c:f>
              <c:numCache>
                <c:formatCode>0%</c:formatCode>
                <c:ptCount val="1"/>
                <c:pt idx="0">
                  <c:v>2.6708467509534581E-2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98-40A7-A472-B5318CF5E350}"/>
            </c:ext>
          </c:extLst>
        </c:ser>
        <c:ser>
          <c:idx val="1"/>
          <c:order val="1"/>
          <c:tx>
            <c:strRef>
              <c:f>'4.5'!$A$38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'4.5'!$B$38</c:f>
              <c:numCache>
                <c:formatCode>0%</c:formatCode>
                <c:ptCount val="1"/>
                <c:pt idx="0">
                  <c:v>4.4107700762028502E-2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098-40A7-A472-B5318CF5E350}"/>
            </c:ext>
          </c:extLst>
        </c:ser>
        <c:ser>
          <c:idx val="2"/>
          <c:order val="2"/>
          <c:tx>
            <c:strRef>
              <c:f>'4.5'!$A$39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'4.5'!$B$39</c:f>
              <c:numCache>
                <c:formatCode>0%</c:formatCode>
                <c:ptCount val="1"/>
                <c:pt idx="0">
                  <c:v>0.92918383172843688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098-40A7-A472-B5318CF5E350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100"/>
        <c:axId val="160392704"/>
        <c:axId val="160391168"/>
      </c:barChart>
      <c:valAx>
        <c:axId val="160391168"/>
        <c:scaling>
          <c:orientation val="minMax"/>
        </c:scaling>
        <c:delete val="0"/>
        <c:axPos val="b"/>
        <c:majorGridlines/>
        <c:numFmt formatCode="0%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392704"/>
        <c:crosses val="autoZero"/>
        <c:crossBetween val="between"/>
        <c:majorUnit val="0.1"/>
      </c:valAx>
      <c:catAx>
        <c:axId val="160392704"/>
        <c:scaling>
          <c:orientation val="minMax"/>
        </c:scaling>
        <c:delete val="1"/>
        <c:axPos val="l"/>
        <c:majorTickMark val="out"/>
        <c:minorTickMark val="none"/>
        <c:tickLblPos val="nextTo"/>
        <c:crossAx val="160391168"/>
        <c:crosses val="autoZero"/>
        <c:auto val="1"/>
        <c:lblAlgn val="ctr"/>
        <c:lblOffset val="100"/>
        <c:noMultiLvlLbl val="0"/>
      </c:cat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</a:t>
            </a:r>
            <a:r>
              <a:rPr lang="cs-CZ" sz="1000" baseline="0">
                <a:solidFill>
                  <a:srgbClr val="233060"/>
                </a:solidFill>
              </a:rPr>
              <a:t> brutto z bioplynu (MWh)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236095488063953E-3"/>
          <c:y val="2.262832980972515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6734401910453"/>
          <c:y val="0.31457901816926032"/>
          <c:w val="0.84557883094801833"/>
          <c:h val="0.507660193375753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'4.5'!$A$31</c:f>
              <c:strCache>
                <c:ptCount val="1"/>
                <c:pt idx="0">
                  <c:v>Skládkový plyn</c:v>
                </c:pt>
              </c:strCache>
            </c:strRef>
          </c:tx>
          <c:invertIfNegative val="0"/>
          <c:cat>
            <c:strRef>
              <c:f>'4.5'!$B$28:$D$28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'4.5'!$B$31:$D$31</c:f>
              <c:numCache>
                <c:formatCode>#\ ##0.0</c:formatCode>
                <c:ptCount val="3"/>
                <c:pt idx="0">
                  <c:v>5801.1629999999996</c:v>
                </c:pt>
                <c:pt idx="1">
                  <c:v>5596.4960000000001</c:v>
                </c:pt>
                <c:pt idx="2">
                  <c:v>6167.4260000000004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0BC-4809-9B94-10DA71E10BB4}"/>
            </c:ext>
          </c:extLst>
        </c:ser>
        <c:ser>
          <c:idx val="1"/>
          <c:order val="1"/>
          <c:tx>
            <c:strRef>
              <c:f>'4.5'!$A$32</c:f>
              <c:strCache>
                <c:ptCount val="1"/>
                <c:pt idx="0">
                  <c:v>Kalový plyn (ČOV)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'4.5'!$B$32:$D$32</c:f>
              <c:numCache>
                <c:formatCode>#\ ##0.0</c:formatCode>
                <c:ptCount val="3"/>
                <c:pt idx="0">
                  <c:v>9640.4480000000003</c:v>
                </c:pt>
                <c:pt idx="1">
                  <c:v>9912.3179999999993</c:v>
                </c:pt>
                <c:pt idx="2">
                  <c:v>9455.0950000000048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BC-4809-9B94-10DA71E10BB4}"/>
            </c:ext>
          </c:extLst>
        </c:ser>
        <c:ser>
          <c:idx val="2"/>
          <c:order val="2"/>
          <c:tx>
            <c:strRef>
              <c:f>'4.5'!$A$33</c:f>
              <c:strCache>
                <c:ptCount val="1"/>
                <c:pt idx="0">
                  <c:v>Ostatní bioplyn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'4.5'!$B$28:$D$28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'4.5'!$B$33:$D$33</c:f>
              <c:numCache>
                <c:formatCode>#\ ##0.0</c:formatCode>
                <c:ptCount val="3"/>
                <c:pt idx="0">
                  <c:v>205134.61299999992</c:v>
                </c:pt>
                <c:pt idx="1">
                  <c:v>197742.92599999992</c:v>
                </c:pt>
                <c:pt idx="2">
                  <c:v>208209.30000000013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BC-4809-9B94-10DA71E1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415744"/>
        <c:axId val="160417280"/>
      </c:barChart>
      <c:catAx>
        <c:axId val="160415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417280"/>
        <c:crosses val="autoZero"/>
        <c:auto val="1"/>
        <c:lblAlgn val="ctr"/>
        <c:lblOffset val="100"/>
        <c:noMultiLvlLbl val="0"/>
      </c:catAx>
      <c:valAx>
        <c:axId val="160417280"/>
        <c:scaling>
          <c:orientation val="minMax"/>
          <c:max val="25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415744"/>
        <c:crosses val="autoZero"/>
        <c:crossBetween val="between"/>
        <c:majorUnit val="50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'4.5'!$N$7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7EE-4233-80A0-0BA19AEC02A3}"/>
            </c:ext>
          </c:extLst>
        </c:ser>
        <c:ser>
          <c:idx val="1"/>
          <c:order val="1"/>
          <c:tx>
            <c:strRef>
              <c:f>'4.5'!$N$8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7EE-4233-80A0-0BA19AEC02A3}"/>
            </c:ext>
          </c:extLst>
        </c:ser>
        <c:ser>
          <c:idx val="2"/>
          <c:order val="2"/>
          <c:tx>
            <c:strRef>
              <c:f>'4.5'!$N$9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7EE-4233-80A0-0BA19AEC02A3}"/>
            </c:ext>
          </c:extLst>
        </c:ser>
        <c:ser>
          <c:idx val="3"/>
          <c:order val="3"/>
          <c:tx>
            <c:strRef>
              <c:f>'4.5'!$N$10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7EE-4233-80A0-0BA19AEC02A3}"/>
            </c:ext>
          </c:extLst>
        </c:ser>
        <c:ser>
          <c:idx val="4"/>
          <c:order val="4"/>
          <c:tx>
            <c:strRef>
              <c:f>'4.5'!$N$11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7EE-4233-80A0-0BA19AEC02A3}"/>
            </c:ext>
          </c:extLst>
        </c:ser>
        <c:ser>
          <c:idx val="5"/>
          <c:order val="5"/>
          <c:tx>
            <c:strRef>
              <c:f>'4.5'!$N$12</c:f>
              <c:strCache>
                <c:ptCount val="1"/>
              </c:strCache>
            </c:strRef>
          </c:tx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7EE-4233-80A0-0BA19AEC02A3}"/>
            </c:ext>
          </c:extLst>
        </c:ser>
        <c:ser>
          <c:idx val="6"/>
          <c:order val="6"/>
          <c:tx>
            <c:strRef>
              <c:f>'4.5'!$N$13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'4.5'!$O$6</c:f>
              <c:numCache>
                <c:formatCode>General</c:formatCode>
                <c:ptCount val="1"/>
              </c:numCache>
            </c:numRef>
          </c:cat>
          <c:val>
            <c:numRef>
              <c:f>'4.5'!$O$13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7EE-4233-80A0-0BA19AEC02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85024"/>
        <c:axId val="161586560"/>
      </c:barChart>
      <c:catAx>
        <c:axId val="161585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586560"/>
        <c:crosses val="autoZero"/>
        <c:auto val="1"/>
        <c:lblAlgn val="ctr"/>
        <c:lblOffset val="100"/>
        <c:noMultiLvlLbl val="0"/>
      </c:catAx>
      <c:valAx>
        <c:axId val="161586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585024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C82-4FC8-AFBE-1B91C13C779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C82-4FC8-AFBE-1B91C13C779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C82-4FC8-AFBE-1B91C13C77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490432"/>
        <c:axId val="161491968"/>
      </c:barChart>
      <c:catAx>
        <c:axId val="161490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491968"/>
        <c:crosses val="autoZero"/>
        <c:auto val="1"/>
        <c:lblAlgn val="ctr"/>
        <c:lblOffset val="100"/>
        <c:noMultiLvlLbl val="0"/>
      </c:catAx>
      <c:valAx>
        <c:axId val="16149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49043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paliv na výro</a:t>
            </a:r>
            <a:r>
              <a:rPr lang="cs-CZ" sz="1000">
                <a:solidFill>
                  <a:srgbClr val="233060"/>
                </a:solidFill>
              </a:rPr>
              <a:t>b</a:t>
            </a:r>
            <a:r>
              <a:rPr lang="en-US" sz="1000">
                <a:solidFill>
                  <a:srgbClr val="233060"/>
                </a:solidFill>
              </a:rPr>
              <a:t>ě elektřiny brutto KVET</a:t>
            </a:r>
            <a:r>
              <a:rPr lang="cs-CZ" sz="1000">
                <a:solidFill>
                  <a:srgbClr val="233060"/>
                </a:solidFill>
              </a:rPr>
              <a:t> (GWh)</a:t>
            </a:r>
          </a:p>
        </c:rich>
      </c:tx>
      <c:layout>
        <c:manualLayout>
          <c:xMode val="edge"/>
          <c:yMode val="edge"/>
          <c:x val="1.9209277850425466E-3"/>
          <c:y val="3.8646503111180903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0.10061522703434871"/>
          <c:y val="9.1369014240304566E-2"/>
          <c:w val="0.90795976352470509"/>
          <c:h val="0.5640175691828863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'4.6'!$H$26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'4.6'!$I$26:$K$26</c:f>
              <c:numCache>
                <c:formatCode>#\ ##0.0</c:formatCode>
                <c:ptCount val="3"/>
                <c:pt idx="0">
                  <c:v>5.3879140000000003</c:v>
                </c:pt>
                <c:pt idx="1">
                  <c:v>23.078316000000001</c:v>
                </c:pt>
                <c:pt idx="2">
                  <c:v>473.10345199999995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37C-4227-882C-EAF98BF4DA32}"/>
            </c:ext>
          </c:extLst>
        </c:ser>
        <c:ser>
          <c:idx val="1"/>
          <c:order val="1"/>
          <c:tx>
            <c:strRef>
              <c:f>'4.6'!$H$27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'4.6'!$I$27:$K$27</c:f>
              <c:numCache>
                <c:formatCode>#\ ##0.0</c:formatCode>
                <c:ptCount val="3"/>
                <c:pt idx="0">
                  <c:v>306.66839399999992</c:v>
                </c:pt>
                <c:pt idx="1">
                  <c:v>169.688647</c:v>
                </c:pt>
                <c:pt idx="2">
                  <c:v>11.719581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37C-4227-882C-EAF98BF4DA32}"/>
            </c:ext>
          </c:extLst>
        </c:ser>
        <c:ser>
          <c:idx val="2"/>
          <c:order val="2"/>
          <c:tx>
            <c:strRef>
              <c:f>'4.6'!$H$28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37C-4227-882C-EAF98BF4DA32}"/>
              </c:ext>
            </c:extLst>
          </c:dPt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'4.6'!$I$28:$K$28</c:f>
              <c:numCache>
                <c:formatCode>#\ ##0.0</c:formatCode>
                <c:ptCount val="3"/>
                <c:pt idx="0">
                  <c:v>2.1019999999999997E-3</c:v>
                </c:pt>
                <c:pt idx="1">
                  <c:v>4.6912000000000002E-2</c:v>
                </c:pt>
                <c:pt idx="2">
                  <c:v>173.84450700000002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37C-4227-882C-EAF98BF4DA32}"/>
            </c:ext>
          </c:extLst>
        </c:ser>
        <c:ser>
          <c:idx val="3"/>
          <c:order val="3"/>
          <c:tx>
            <c:strRef>
              <c:f>'4.6'!$H$29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'4.6'!$I$29:$K$29</c:f>
              <c:numCache>
                <c:formatCode>#\ ##0.0</c:formatCode>
                <c:ptCount val="3"/>
                <c:pt idx="0">
                  <c:v>3.6329640000000003</c:v>
                </c:pt>
                <c:pt idx="1">
                  <c:v>1.725292</c:v>
                </c:pt>
                <c:pt idx="2">
                  <c:v>1127.79565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37C-4227-882C-EAF98BF4DA32}"/>
            </c:ext>
          </c:extLst>
        </c:ser>
        <c:ser>
          <c:idx val="4"/>
          <c:order val="4"/>
          <c:tx>
            <c:strRef>
              <c:f>'4.6'!$H$30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'4.6'!$I$30:$K$30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37C-4227-882C-EAF98BF4DA32}"/>
            </c:ext>
          </c:extLst>
        </c:ser>
        <c:ser>
          <c:idx val="5"/>
          <c:order val="5"/>
          <c:tx>
            <c:strRef>
              <c:f>'4.6'!$H$31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'4.6'!$I$31:$K$31</c:f>
              <c:numCache>
                <c:formatCode>#\ ##0.0</c:formatCode>
                <c:ptCount val="3"/>
                <c:pt idx="0">
                  <c:v>5.2966000000000006E-2</c:v>
                </c:pt>
                <c:pt idx="1">
                  <c:v>4.2741930000000004</c:v>
                </c:pt>
                <c:pt idx="2">
                  <c:v>3.7458999999999998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E37C-4227-882C-EAF98BF4DA32}"/>
            </c:ext>
          </c:extLst>
        </c:ser>
        <c:ser>
          <c:idx val="6"/>
          <c:order val="6"/>
          <c:tx>
            <c:strRef>
              <c:f>'4.6'!$H$32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'4.6'!$I$32:$K$32</c:f>
              <c:numCache>
                <c:formatCode>#\ ##0.0</c:formatCode>
                <c:ptCount val="3"/>
                <c:pt idx="0">
                  <c:v>0</c:v>
                </c:pt>
                <c:pt idx="1">
                  <c:v>1.5659999999999998</c:v>
                </c:pt>
                <c:pt idx="2">
                  <c:v>0.55571799999999993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37C-4227-882C-EAF98BF4DA32}"/>
            </c:ext>
          </c:extLst>
        </c:ser>
        <c:ser>
          <c:idx val="7"/>
          <c:order val="7"/>
          <c:tx>
            <c:strRef>
              <c:f>'4.6'!$H$33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'4.6'!$I$33:$K$33</c:f>
              <c:numCache>
                <c:formatCode>#\ ##0.0</c:formatCode>
                <c:ptCount val="3"/>
                <c:pt idx="0">
                  <c:v>0.47648099999999999</c:v>
                </c:pt>
                <c:pt idx="1">
                  <c:v>2.126042</c:v>
                </c:pt>
                <c:pt idx="2">
                  <c:v>51.098979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37C-4227-882C-EAF98BF4DA32}"/>
            </c:ext>
          </c:extLst>
        </c:ser>
        <c:ser>
          <c:idx val="8"/>
          <c:order val="8"/>
          <c:tx>
            <c:strRef>
              <c:f>'4.6'!$H$34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'4.6'!$I$34:$K$34</c:f>
              <c:numCache>
                <c:formatCode>#\ ##0.0</c:formatCode>
                <c:ptCount val="3"/>
                <c:pt idx="0">
                  <c:v>1.7646239999999997</c:v>
                </c:pt>
                <c:pt idx="1">
                  <c:v>12.202071999999999</c:v>
                </c:pt>
                <c:pt idx="2">
                  <c:v>53.884794999999997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37C-4227-882C-EAF98BF4DA32}"/>
            </c:ext>
          </c:extLst>
        </c:ser>
        <c:ser>
          <c:idx val="9"/>
          <c:order val="9"/>
          <c:tx>
            <c:strRef>
              <c:f>'4.6'!$H$35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'4.6'!$I$35:$K$35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E37C-4227-882C-EAF98BF4DA32}"/>
            </c:ext>
          </c:extLst>
        </c:ser>
        <c:ser>
          <c:idx val="10"/>
          <c:order val="10"/>
          <c:tx>
            <c:strRef>
              <c:f>'4.6'!$H$36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'4.6'!$I$36:$K$36</c:f>
              <c:numCache>
                <c:formatCode>#\ ##0.0</c:formatCode>
                <c:ptCount val="3"/>
                <c:pt idx="0">
                  <c:v>1.087769</c:v>
                </c:pt>
                <c:pt idx="1">
                  <c:v>0.28417999999999999</c:v>
                </c:pt>
                <c:pt idx="2">
                  <c:v>0.85829900000000003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37C-4227-882C-EAF98BF4DA32}"/>
            </c:ext>
          </c:extLst>
        </c:ser>
        <c:ser>
          <c:idx val="11"/>
          <c:order val="11"/>
          <c:tx>
            <c:strRef>
              <c:f>'4.6'!$H$37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'4.6'!$I$25:$K$25</c:f>
              <c:strCache>
                <c:ptCount val="3"/>
                <c:pt idx="0">
                  <c:v>KVET do 1 MWe včetně</c:v>
                </c:pt>
                <c:pt idx="1">
                  <c:v>KVET nad 1 Mwe
do 5 MWe včetně</c:v>
                </c:pt>
                <c:pt idx="2">
                  <c:v>KVET nad 5 MWe</c:v>
                </c:pt>
              </c:strCache>
            </c:strRef>
          </c:cat>
          <c:val>
            <c:numRef>
              <c:f>'4.6'!$I$37:$K$37</c:f>
              <c:numCache>
                <c:formatCode>#\ ##0.0</c:formatCode>
                <c:ptCount val="3"/>
                <c:pt idx="0">
                  <c:v>229.48343900000003</c:v>
                </c:pt>
                <c:pt idx="1">
                  <c:v>154.59815899999998</c:v>
                </c:pt>
                <c:pt idx="2">
                  <c:v>261.11292299999997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E37C-4227-882C-EAF98BF4D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515392"/>
        <c:axId val="161516928"/>
      </c:barChart>
      <c:catAx>
        <c:axId val="16151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516928"/>
        <c:crosses val="autoZero"/>
        <c:auto val="1"/>
        <c:lblAlgn val="ctr"/>
        <c:lblOffset val="100"/>
        <c:noMultiLvlLbl val="0"/>
      </c:catAx>
      <c:valAx>
        <c:axId val="161516928"/>
        <c:scaling>
          <c:orientation val="minMax"/>
          <c:max val="25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515392"/>
        <c:crosses val="autoZero"/>
        <c:crossBetween val="between"/>
        <c:majorUnit val="500"/>
      </c:valAx>
    </c:plotArea>
    <c:legend>
      <c:legendPos val="b"/>
      <c:layout>
        <c:manualLayout>
          <c:xMode val="edge"/>
          <c:yMode val="edge"/>
          <c:x val="0"/>
          <c:y val="0.79234753250686307"/>
          <c:w val="0.86197652889925847"/>
          <c:h val="0.18617018877286362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elektrického výkonu KVET</a:t>
            </a:r>
          </a:p>
        </c:rich>
      </c:tx>
      <c:layout>
        <c:manualLayout>
          <c:xMode val="edge"/>
          <c:yMode val="edge"/>
          <c:x val="1.6430978479982242E-3"/>
          <c:y val="2.238935559497361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6915598290598288"/>
          <c:y val="0.19963821138211382"/>
          <c:w val="0.627664088695287"/>
          <c:h val="0.50329358697243132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-2.6234415292981082E-3"/>
                  <c:y val="-5.0901994268677895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F03-4961-85B2-946E0058294C}"/>
                </c:ext>
              </c:extLst>
            </c:dLbl>
            <c:dLbl>
              <c:idx val="1"/>
              <c:layout>
                <c:manualLayout>
                  <c:x val="4.56733024491786E-3"/>
                  <c:y val="-1.1982712596774464E-2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03-4961-85B2-946E005829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('4.6'!$D$19,'4.6'!$G$19,'4.6'!$J$19)</c:f>
              <c:numCache>
                <c:formatCode>#\ ##0.0</c:formatCode>
                <c:ptCount val="3"/>
                <c:pt idx="0">
                  <c:v>486.44935000000049</c:v>
                </c:pt>
                <c:pt idx="1">
                  <c:v>373.63969999999983</c:v>
                </c:pt>
                <c:pt idx="2">
                  <c:v>8777.1167000000041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03-4961-85B2-946E005829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"/>
          <c:y val="0.78865447318463311"/>
          <c:w val="0.64505853536083491"/>
          <c:h val="0.18553252032520326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tepelného výkonu KVET</a:t>
            </a:r>
          </a:p>
        </c:rich>
      </c:tx>
      <c:layout>
        <c:manualLayout>
          <c:xMode val="edge"/>
          <c:yMode val="edge"/>
          <c:x val="9.8816123987952205E-4"/>
          <c:y val="2.151082313790050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8840786694040287"/>
          <c:y val="0.19963821138211382"/>
          <c:w val="0.56402088065035483"/>
          <c:h val="0.50042693287958084"/>
        </c:manualLayout>
      </c:layout>
      <c:doughnutChart>
        <c:varyColors val="1"/>
        <c:ser>
          <c:idx val="0"/>
          <c:order val="0"/>
          <c:dLbls>
            <c:dLbl>
              <c:idx val="0"/>
              <c:layout>
                <c:manualLayout>
                  <c:x val="1.2288375137611948E-3"/>
                  <c:y val="-7.8803479928765414E-4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F5A-4B11-A0C6-BB8C4E3434A6}"/>
                </c:ext>
              </c:extLst>
            </c:dLbl>
            <c:dLbl>
              <c:idx val="1"/>
              <c:layout>
                <c:manualLayout>
                  <c:x val="5.8354078437983766E-3"/>
                  <c:y val="-5.9687318839409019E-3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F5A-4B11-A0C6-BB8C4E3434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('4.6'!$B$3,'4.6'!$E$3,'4.6'!$H$3)</c:f>
              <c:strCache>
                <c:ptCount val="3"/>
                <c:pt idx="0">
                  <c:v>KVET do 1 MWe včetně</c:v>
                </c:pt>
                <c:pt idx="1">
                  <c:v>KVET nad 1 MWe do 5 MWe včetně</c:v>
                </c:pt>
                <c:pt idx="2">
                  <c:v>KVET nad 5 MWe</c:v>
                </c:pt>
              </c:strCache>
            </c:strRef>
          </c:cat>
          <c:val>
            <c:numRef>
              <c:f>('4.6'!$D$20,'4.6'!$G$20,'4.6'!$J$20)</c:f>
              <c:numCache>
                <c:formatCode>#\ ##0.0</c:formatCode>
                <c:ptCount val="3"/>
                <c:pt idx="0">
                  <c:v>840.68195999999944</c:v>
                </c:pt>
                <c:pt idx="1">
                  <c:v>1045.078</c:v>
                </c:pt>
                <c:pt idx="2">
                  <c:v>15928.838500000002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5A-4B11-A0C6-BB8C4E3434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6.2813862688896054E-4"/>
          <c:y val="0.78865447318463311"/>
          <c:w val="0.65445796595488648"/>
          <c:h val="0.18553252032520326"/>
        </c:manualLayout>
      </c:layout>
      <c:overlay val="0"/>
      <c:txPr>
        <a:bodyPr/>
        <a:lstStyle/>
        <a:p>
          <a:pPr rtl="0">
            <a:defRPr sz="900" b="0"/>
          </a:pPr>
          <a:endParaRPr lang="cs-CZ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 b="1"/>
      </a:pPr>
      <a:endParaRPr lang="cs-CZ"/>
    </a:p>
  </c:txPr>
  <c:printSettings>
    <c:headerFooter/>
    <c:pageMargins b="0.78740157499999996" l="0.7" r="0.7" t="0.78740157499999996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40C-4B9D-8992-40F5EEC8AB3A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40C-4B9D-8992-40F5EEC8AB3A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40C-4B9D-8992-40F5EEC8AB3A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40C-4B9D-8992-40F5EEC8AB3A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40C-4B9D-8992-40F5EEC8AB3A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40C-4B9D-8992-40F5EEC8AB3A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40C-4B9D-8992-40F5EEC8AB3A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40C-4B9D-8992-40F5EEC8AB3A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840C-4B9D-8992-40F5EEC8AB3A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840C-4B9D-8992-40F5EEC8AB3A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840C-4B9D-8992-40F5EEC8AB3A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840C-4B9D-8992-40F5EEC8AB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621120"/>
        <c:axId val="161622656"/>
      </c:barChart>
      <c:catAx>
        <c:axId val="161621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1622656"/>
        <c:crosses val="autoZero"/>
        <c:auto val="1"/>
        <c:lblAlgn val="ctr"/>
        <c:lblOffset val="100"/>
        <c:noMultiLvlLbl val="0"/>
      </c:catAx>
      <c:valAx>
        <c:axId val="16162265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162112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D1A-46F2-A62E-7D324BF2A282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D1A-46F2-A62E-7D324BF2A282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D1A-46F2-A62E-7D324BF2A282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D1A-46F2-A62E-7D324BF2A282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D1A-46F2-A62E-7D324BF2A282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D1A-46F2-A62E-7D324BF2A282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D1A-46F2-A62E-7D324BF2A282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D1A-46F2-A62E-7D324BF2A282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D1A-46F2-A62E-7D324BF2A282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D1A-46F2-A62E-7D324BF2A282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D1A-46F2-A62E-7D324BF2A282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D1A-46F2-A62E-7D324BF2A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6950912"/>
        <c:axId val="156952448"/>
      </c:barChart>
      <c:catAx>
        <c:axId val="156950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6952448"/>
        <c:crosses val="autoZero"/>
        <c:auto val="1"/>
        <c:lblAlgn val="ctr"/>
        <c:lblOffset val="100"/>
        <c:noMultiLvlLbl val="0"/>
      </c:catAx>
      <c:valAx>
        <c:axId val="1569524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695091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Podíl instalovaného výkonu</a:t>
            </a:r>
            <a:endParaRPr lang="cs-CZ" sz="1000">
              <a:solidFill>
                <a:srgbClr val="233060"/>
              </a:solidFill>
            </a:endParaRP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 ES ČR</a:t>
            </a:r>
          </a:p>
        </c:rich>
      </c:tx>
      <c:layout>
        <c:manualLayout>
          <c:xMode val="edge"/>
          <c:yMode val="edge"/>
          <c:x val="3.5861891179430904E-5"/>
          <c:y val="1.3055759586319733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9.9391452789123702E-2"/>
          <c:y val="0.175596901250128"/>
          <c:w val="0.71436782597916937"/>
          <c:h val="0.64401282272044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4-2720-431D-AAF0-50F1CCBD4142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5-2720-431D-AAF0-50F1CCBD4142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6-2720-431D-AAF0-50F1CCBD414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7-2720-431D-AAF0-50F1CCBD4142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8-2720-431D-AAF0-50F1CCBD4142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1-B81A-45F8-AF68-6522D40D827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4-B81A-45F8-AF68-6522D40D827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3-B81A-45F8-AF68-6522D40D827D}"/>
              </c:ext>
            </c:extLst>
          </c:dPt>
          <c:dLbls>
            <c:dLbl>
              <c:idx val="6"/>
              <c:layout>
                <c:manualLayout>
                  <c:x val="-0.15126158661847852"/>
                  <c:y val="-2.139187997768232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tx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1A-45F8-AF68-6522D40D827D}"/>
                </c:ext>
              </c:extLst>
            </c:dLbl>
            <c:dLbl>
              <c:idx val="8"/>
              <c:numFmt formatCode="0%" sourceLinked="0"/>
              <c:spPr/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4-21B6-49E3-971D-10B825544A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'5'!$B$17:$I$17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'5'!$B$18:$I$18</c:f>
              <c:numCache>
                <c:formatCode>#\ ##0.0</c:formatCode>
                <c:ptCount val="8"/>
                <c:pt idx="0">
                  <c:v>4346</c:v>
                </c:pt>
                <c:pt idx="1">
                  <c:v>9222.2580000000016</c:v>
                </c:pt>
                <c:pt idx="2">
                  <c:v>1363.4</c:v>
                </c:pt>
                <c:pt idx="3">
                  <c:v>1472.1028600999998</c:v>
                </c:pt>
                <c:pt idx="4">
                  <c:v>1116.2137399999999</c:v>
                </c:pt>
                <c:pt idx="5">
                  <c:v>1171.5</c:v>
                </c:pt>
                <c:pt idx="6">
                  <c:v>368.93598499999996</c:v>
                </c:pt>
                <c:pt idx="7">
                  <c:v>4541.8403653000641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81A-45F8-AF68-6522D40D8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Vývoj instalovaného výkonu v ES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6948559670781796E-3"/>
          <c:y val="1.2121212121212121E-2"/>
        </c:manualLayout>
      </c:layout>
      <c:overlay val="0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5.5594246031746029E-2"/>
          <c:y val="0.17476822766898678"/>
          <c:w val="0.85641904761904764"/>
          <c:h val="0.7178600882733403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val>
            <c:numRef>
              <c:f>'5'!$B$7:$M$7</c:f>
              <c:numCache>
                <c:formatCode>#\ ##0.0</c:formatCode>
                <c:ptCount val="12"/>
                <c:pt idx="0">
                  <c:v>4318</c:v>
                </c:pt>
                <c:pt idx="1">
                  <c:v>4332</c:v>
                </c:pt>
                <c:pt idx="2">
                  <c:v>4332</c:v>
                </c:pt>
                <c:pt idx="3">
                  <c:v>4332</c:v>
                </c:pt>
                <c:pt idx="4">
                  <c:v>4332</c:v>
                </c:pt>
                <c:pt idx="5">
                  <c:v>4332</c:v>
                </c:pt>
                <c:pt idx="6">
                  <c:v>4346</c:v>
                </c:pt>
                <c:pt idx="7">
                  <c:v>4346</c:v>
                </c:pt>
                <c:pt idx="8">
                  <c:v>4346</c:v>
                </c:pt>
                <c:pt idx="9">
                  <c:v>4346</c:v>
                </c:pt>
                <c:pt idx="10">
                  <c:v>4346</c:v>
                </c:pt>
                <c:pt idx="11">
                  <c:v>4346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9E-4DB2-97A6-F324CF466D0D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val>
            <c:numRef>
              <c:f>'5'!$B$8:$M$8</c:f>
              <c:numCache>
                <c:formatCode>#\ ##0.0</c:formatCode>
                <c:ptCount val="12"/>
                <c:pt idx="0">
                  <c:v>9450.6716000000015</c:v>
                </c:pt>
                <c:pt idx="1">
                  <c:v>9450.6716000000015</c:v>
                </c:pt>
                <c:pt idx="2">
                  <c:v>9229.5596000000005</c:v>
                </c:pt>
                <c:pt idx="3">
                  <c:v>9229.5596000000005</c:v>
                </c:pt>
                <c:pt idx="4">
                  <c:v>9229.5596000000005</c:v>
                </c:pt>
                <c:pt idx="5">
                  <c:v>9213.4595999999983</c:v>
                </c:pt>
                <c:pt idx="6">
                  <c:v>9213.4595999999983</c:v>
                </c:pt>
                <c:pt idx="7">
                  <c:v>9217.9595999999983</c:v>
                </c:pt>
                <c:pt idx="8">
                  <c:v>9217.9595999999983</c:v>
                </c:pt>
                <c:pt idx="9">
                  <c:v>9217.9595999999983</c:v>
                </c:pt>
                <c:pt idx="10">
                  <c:v>9217.9595999999983</c:v>
                </c:pt>
                <c:pt idx="11">
                  <c:v>9222.257999999998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9E-4DB2-97A6-F324CF466D0D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val>
            <c:numRef>
              <c:f>'5'!$B$9:$M$9</c:f>
              <c:numCache>
                <c:formatCode>#\ ##0.0</c:formatCode>
                <c:ptCount val="12"/>
                <c:pt idx="0">
                  <c:v>1363.4</c:v>
                </c:pt>
                <c:pt idx="1">
                  <c:v>1363.4</c:v>
                </c:pt>
                <c:pt idx="2">
                  <c:v>1363.4</c:v>
                </c:pt>
                <c:pt idx="3">
                  <c:v>1363.4</c:v>
                </c:pt>
                <c:pt idx="4">
                  <c:v>1363.4</c:v>
                </c:pt>
                <c:pt idx="5">
                  <c:v>1363.4</c:v>
                </c:pt>
                <c:pt idx="6">
                  <c:v>1363.4</c:v>
                </c:pt>
                <c:pt idx="7">
                  <c:v>1363.4</c:v>
                </c:pt>
                <c:pt idx="8">
                  <c:v>1363.4</c:v>
                </c:pt>
                <c:pt idx="9">
                  <c:v>1363.4</c:v>
                </c:pt>
                <c:pt idx="10">
                  <c:v>1363.4</c:v>
                </c:pt>
                <c:pt idx="11">
                  <c:v>1363.4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9E-4DB2-97A6-F324CF466D0D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val>
            <c:numRef>
              <c:f>'5'!$B$10:$M$10</c:f>
              <c:numCache>
                <c:formatCode>#\ ##0.0</c:formatCode>
                <c:ptCount val="12"/>
                <c:pt idx="0">
                  <c:v>1253.1826600000006</c:v>
                </c:pt>
                <c:pt idx="1">
                  <c:v>1267.1108600000005</c:v>
                </c:pt>
                <c:pt idx="2">
                  <c:v>1273.8088600000003</c:v>
                </c:pt>
                <c:pt idx="3">
                  <c:v>1336.1308600000007</c:v>
                </c:pt>
                <c:pt idx="4">
                  <c:v>1369.4388601000007</c:v>
                </c:pt>
                <c:pt idx="5">
                  <c:v>1384.520860000001</c:v>
                </c:pt>
                <c:pt idx="6">
                  <c:v>1391.1360601000008</c:v>
                </c:pt>
                <c:pt idx="7">
                  <c:v>1396.580060100001</c:v>
                </c:pt>
                <c:pt idx="8">
                  <c:v>1427.266460100001</c:v>
                </c:pt>
                <c:pt idx="9">
                  <c:v>1470.4094601000006</c:v>
                </c:pt>
                <c:pt idx="10">
                  <c:v>1472.2548601000005</c:v>
                </c:pt>
                <c:pt idx="11">
                  <c:v>1472.1028601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9E-4DB2-97A6-F324CF466D0D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val>
            <c:numRef>
              <c:f>'5'!$B$11:$M$11</c:f>
              <c:numCache>
                <c:formatCode>#\ ##0.0</c:formatCode>
                <c:ptCount val="12"/>
                <c:pt idx="0">
                  <c:v>1118.753539999997</c:v>
                </c:pt>
                <c:pt idx="1">
                  <c:v>1118.6485399999967</c:v>
                </c:pt>
                <c:pt idx="2">
                  <c:v>1118.5335399999967</c:v>
                </c:pt>
                <c:pt idx="3">
                  <c:v>1118.4357399999969</c:v>
                </c:pt>
                <c:pt idx="4">
                  <c:v>1118.7007399999968</c:v>
                </c:pt>
                <c:pt idx="5">
                  <c:v>1118.7035399999968</c:v>
                </c:pt>
                <c:pt idx="6">
                  <c:v>1118.552539999997</c:v>
                </c:pt>
                <c:pt idx="7">
                  <c:v>1118.3565399999968</c:v>
                </c:pt>
                <c:pt idx="8">
                  <c:v>1117.9397399999971</c:v>
                </c:pt>
                <c:pt idx="9">
                  <c:v>1116.8507399999971</c:v>
                </c:pt>
                <c:pt idx="10">
                  <c:v>1116.7927399999971</c:v>
                </c:pt>
                <c:pt idx="11">
                  <c:v>1116.2137399999974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9E-4DB2-97A6-F324CF466D0D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val>
            <c:numRef>
              <c:f>'5'!$B$12:$M$12</c:f>
              <c:numCache>
                <c:formatCode>#\ ##0.0</c:formatCode>
                <c:ptCount val="12"/>
                <c:pt idx="0">
                  <c:v>1171.5</c:v>
                </c:pt>
                <c:pt idx="1">
                  <c:v>1171.5</c:v>
                </c:pt>
                <c:pt idx="2">
                  <c:v>1171.5</c:v>
                </c:pt>
                <c:pt idx="3">
                  <c:v>1171.5</c:v>
                </c:pt>
                <c:pt idx="4">
                  <c:v>1171.5</c:v>
                </c:pt>
                <c:pt idx="5">
                  <c:v>1171.5</c:v>
                </c:pt>
                <c:pt idx="6">
                  <c:v>1171.5</c:v>
                </c:pt>
                <c:pt idx="7">
                  <c:v>1171.5</c:v>
                </c:pt>
                <c:pt idx="8">
                  <c:v>1171.5</c:v>
                </c:pt>
                <c:pt idx="9">
                  <c:v>1171.5</c:v>
                </c:pt>
                <c:pt idx="10">
                  <c:v>1171.5</c:v>
                </c:pt>
                <c:pt idx="11">
                  <c:v>1171.5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39E-4DB2-97A6-F324CF466D0D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val>
            <c:numRef>
              <c:f>'5'!$B$13:$M$13</c:f>
              <c:numCache>
                <c:formatCode>#\ ##0.0</c:formatCode>
                <c:ptCount val="12"/>
                <c:pt idx="0">
                  <c:v>364.95738500000004</c:v>
                </c:pt>
                <c:pt idx="1">
                  <c:v>364.96238500000004</c:v>
                </c:pt>
                <c:pt idx="2">
                  <c:v>364.96738500000004</c:v>
                </c:pt>
                <c:pt idx="3">
                  <c:v>364.95238500000005</c:v>
                </c:pt>
                <c:pt idx="4">
                  <c:v>364.93698500000005</c:v>
                </c:pt>
                <c:pt idx="5">
                  <c:v>369.20198500000004</c:v>
                </c:pt>
                <c:pt idx="6">
                  <c:v>369.19998500000003</c:v>
                </c:pt>
                <c:pt idx="7">
                  <c:v>369.19998500000003</c:v>
                </c:pt>
                <c:pt idx="8">
                  <c:v>371.54998500000005</c:v>
                </c:pt>
                <c:pt idx="9">
                  <c:v>371.23598500000003</c:v>
                </c:pt>
                <c:pt idx="10">
                  <c:v>371.23598500000003</c:v>
                </c:pt>
                <c:pt idx="11">
                  <c:v>368.93598500000002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39E-4DB2-97A6-F324CF466D0D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val>
            <c:numRef>
              <c:f>'5'!$B$14:$M$14</c:f>
              <c:numCache>
                <c:formatCode>#\ ##0.0</c:formatCode>
                <c:ptCount val="12"/>
                <c:pt idx="0">
                  <c:v>4090.7539502005734</c:v>
                </c:pt>
                <c:pt idx="1">
                  <c:v>4126.2849751006443</c:v>
                </c:pt>
                <c:pt idx="2">
                  <c:v>4172.1989053007037</c:v>
                </c:pt>
                <c:pt idx="3">
                  <c:v>4213.5013542007937</c:v>
                </c:pt>
                <c:pt idx="4">
                  <c:v>4261.8445631008763</c:v>
                </c:pt>
                <c:pt idx="5">
                  <c:v>4314.2477680009797</c:v>
                </c:pt>
                <c:pt idx="6">
                  <c:v>4350.8966550010327</c:v>
                </c:pt>
                <c:pt idx="7">
                  <c:v>4398.3025490011341</c:v>
                </c:pt>
                <c:pt idx="8">
                  <c:v>4465.4532860012077</c:v>
                </c:pt>
                <c:pt idx="9">
                  <c:v>4494.1967782012944</c:v>
                </c:pt>
                <c:pt idx="10">
                  <c:v>4558.8684431013971</c:v>
                </c:pt>
                <c:pt idx="11">
                  <c:v>4541.8403653015193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39E-4DB2-97A6-F324CF466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65184"/>
        <c:axId val="161966720"/>
      </c:barChart>
      <c:catAx>
        <c:axId val="161965184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1966720"/>
        <c:crosses val="autoZero"/>
        <c:auto val="1"/>
        <c:lblAlgn val="ctr"/>
        <c:lblOffset val="100"/>
        <c:noMultiLvlLbl val="0"/>
      </c:catAx>
      <c:valAx>
        <c:axId val="16196672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651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Instalovaný výkon v krajích ČR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(</a:t>
            </a:r>
            <a:r>
              <a:rPr lang="cs-CZ" sz="1000">
                <a:solidFill>
                  <a:srgbClr val="233060"/>
                </a:solidFill>
              </a:rPr>
              <a:t>M</a:t>
            </a:r>
            <a:r>
              <a:rPr lang="en-US" sz="1000">
                <a:solidFill>
                  <a:srgbClr val="233060"/>
                </a:solidFill>
              </a:rPr>
              <a:t>W)</a:t>
            </a:r>
          </a:p>
        </c:rich>
      </c:tx>
      <c:layout>
        <c:manualLayout>
          <c:xMode val="edge"/>
          <c:yMode val="edge"/>
          <c:x val="1.9201821067756427E-3"/>
          <c:y val="1.1988888749099261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5.5643044619422571E-2"/>
          <c:y val="0.14708333333333337"/>
          <c:w val="0.90880091437638522"/>
          <c:h val="0.3630921832098292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'5'!$B$17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'5'!$B$19:$B$32</c:f>
              <c:numCache>
                <c:formatCode>#\ ##0.0</c:formatCode>
                <c:ptCount val="14"/>
                <c:pt idx="0">
                  <c:v>0</c:v>
                </c:pt>
                <c:pt idx="1">
                  <c:v>2250</c:v>
                </c:pt>
                <c:pt idx="2">
                  <c:v>0</c:v>
                </c:pt>
                <c:pt idx="3">
                  <c:v>0</c:v>
                </c:pt>
                <c:pt idx="4">
                  <c:v>2096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23-4950-B1F3-0B7210434B53}"/>
            </c:ext>
          </c:extLst>
        </c:ser>
        <c:ser>
          <c:idx val="1"/>
          <c:order val="1"/>
          <c:tx>
            <c:strRef>
              <c:f>'5'!$C$17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'5'!$C$19:$C$32</c:f>
              <c:numCache>
                <c:formatCode>#\ ##0.0</c:formatCode>
                <c:ptCount val="14"/>
                <c:pt idx="0">
                  <c:v>17.440000000000001</c:v>
                </c:pt>
                <c:pt idx="1">
                  <c:v>216.0907</c:v>
                </c:pt>
                <c:pt idx="2">
                  <c:v>214.29999999999998</c:v>
                </c:pt>
                <c:pt idx="3">
                  <c:v>539.35199999999998</c:v>
                </c:pt>
                <c:pt idx="4">
                  <c:v>14.759</c:v>
                </c:pt>
                <c:pt idx="5">
                  <c:v>182.64700000000002</c:v>
                </c:pt>
                <c:pt idx="6">
                  <c:v>6.2830000000000004</c:v>
                </c:pt>
                <c:pt idx="7">
                  <c:v>1073.1604000000002</c:v>
                </c:pt>
                <c:pt idx="8">
                  <c:v>70.628200000000007</c:v>
                </c:pt>
                <c:pt idx="9">
                  <c:v>1293.7099999999998</c:v>
                </c:pt>
                <c:pt idx="10">
                  <c:v>262.08500000000004</c:v>
                </c:pt>
                <c:pt idx="11">
                  <c:v>1151.7282</c:v>
                </c:pt>
                <c:pt idx="12">
                  <c:v>4048.4124999999995</c:v>
                </c:pt>
                <c:pt idx="13">
                  <c:v>131.66200000000001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23-4950-B1F3-0B7210434B53}"/>
            </c:ext>
          </c:extLst>
        </c:ser>
        <c:ser>
          <c:idx val="2"/>
          <c:order val="2"/>
          <c:tx>
            <c:strRef>
              <c:f>'5'!$D$17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'5'!$D$19:$D$32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118.5</c:v>
                </c:pt>
                <c:pt idx="3">
                  <c:v>400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844.9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23-4950-B1F3-0B7210434B53}"/>
            </c:ext>
          </c:extLst>
        </c:ser>
        <c:ser>
          <c:idx val="3"/>
          <c:order val="3"/>
          <c:tx>
            <c:strRef>
              <c:f>'5'!$E$17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'5'!$E$19:$E$32</c:f>
              <c:numCache>
                <c:formatCode>#\ ##0.0</c:formatCode>
                <c:ptCount val="14"/>
                <c:pt idx="0">
                  <c:v>79.290999999999968</c:v>
                </c:pt>
                <c:pt idx="1">
                  <c:v>76.25200000000001</c:v>
                </c:pt>
                <c:pt idx="2">
                  <c:v>110.85600009999993</c:v>
                </c:pt>
                <c:pt idx="3">
                  <c:v>25.282999999999998</c:v>
                </c:pt>
                <c:pt idx="4">
                  <c:v>115.81340000000003</c:v>
                </c:pt>
                <c:pt idx="5">
                  <c:v>91.463400000000007</c:v>
                </c:pt>
                <c:pt idx="6">
                  <c:v>52.264000000000024</c:v>
                </c:pt>
                <c:pt idx="7">
                  <c:v>181.32789999999994</c:v>
                </c:pt>
                <c:pt idx="8">
                  <c:v>184.20899999999983</c:v>
                </c:pt>
                <c:pt idx="9">
                  <c:v>83.58150000000002</c:v>
                </c:pt>
                <c:pt idx="10">
                  <c:v>74.102500000000006</c:v>
                </c:pt>
                <c:pt idx="11">
                  <c:v>293.61535999999995</c:v>
                </c:pt>
                <c:pt idx="12">
                  <c:v>64.145400000000038</c:v>
                </c:pt>
                <c:pt idx="13">
                  <c:v>39.898400000000009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23-4950-B1F3-0B7210434B53}"/>
            </c:ext>
          </c:extLst>
        </c:ser>
        <c:ser>
          <c:idx val="4"/>
          <c:order val="4"/>
          <c:tx>
            <c:strRef>
              <c:f>'5'!$F$17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'5'!$F$19:$F$32</c:f>
              <c:numCache>
                <c:formatCode>#\ ##0.0</c:formatCode>
                <c:ptCount val="14"/>
                <c:pt idx="0">
                  <c:v>11.205999999999998</c:v>
                </c:pt>
                <c:pt idx="1">
                  <c:v>176.0941500000001</c:v>
                </c:pt>
                <c:pt idx="2">
                  <c:v>35.223699999999994</c:v>
                </c:pt>
                <c:pt idx="3">
                  <c:v>7.9219999999999979</c:v>
                </c:pt>
                <c:pt idx="4">
                  <c:v>17.311299999999999</c:v>
                </c:pt>
                <c:pt idx="5">
                  <c:v>30.591399999999968</c:v>
                </c:pt>
                <c:pt idx="6">
                  <c:v>25.617249999999981</c:v>
                </c:pt>
                <c:pt idx="7">
                  <c:v>18.459399999999984</c:v>
                </c:pt>
                <c:pt idx="8">
                  <c:v>12.860039999999991</c:v>
                </c:pt>
                <c:pt idx="9">
                  <c:v>30.086300000000023</c:v>
                </c:pt>
                <c:pt idx="10">
                  <c:v>21.674999999999997</c:v>
                </c:pt>
                <c:pt idx="11">
                  <c:v>644.98105999999996</c:v>
                </c:pt>
                <c:pt idx="12">
                  <c:v>76.429639999999992</c:v>
                </c:pt>
                <c:pt idx="13">
                  <c:v>7.7565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23-4950-B1F3-0B7210434B53}"/>
            </c:ext>
          </c:extLst>
        </c:ser>
        <c:ser>
          <c:idx val="5"/>
          <c:order val="5"/>
          <c:tx>
            <c:strRef>
              <c:f>'5'!$G$17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'5'!$G$19:$G$32</c:f>
              <c:numCache>
                <c:formatCode>#\ ##0.0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475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650</c:v>
                </c:pt>
                <c:pt idx="9">
                  <c:v>0</c:v>
                </c:pt>
                <c:pt idx="10">
                  <c:v>1.5</c:v>
                </c:pt>
                <c:pt idx="11">
                  <c:v>45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23-4950-B1F3-0B7210434B53}"/>
            </c:ext>
          </c:extLst>
        </c:ser>
        <c:ser>
          <c:idx val="6"/>
          <c:order val="6"/>
          <c:tx>
            <c:strRef>
              <c:f>'5'!$H$17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'5'!$H$19:$H$32</c:f>
              <c:numCache>
                <c:formatCode>#\ ##0.0</c:formatCode>
                <c:ptCount val="14"/>
                <c:pt idx="0">
                  <c:v>0</c:v>
                </c:pt>
                <c:pt idx="1">
                  <c:v>0.01</c:v>
                </c:pt>
                <c:pt idx="2">
                  <c:v>8.4453049999999994</c:v>
                </c:pt>
                <c:pt idx="3">
                  <c:v>69.094999999999999</c:v>
                </c:pt>
                <c:pt idx="4">
                  <c:v>11.955</c:v>
                </c:pt>
                <c:pt idx="5">
                  <c:v>10.223500000000001</c:v>
                </c:pt>
                <c:pt idx="6">
                  <c:v>48.840979999999995</c:v>
                </c:pt>
                <c:pt idx="7">
                  <c:v>41.750199999999985</c:v>
                </c:pt>
                <c:pt idx="8">
                  <c:v>57.189999999999984</c:v>
                </c:pt>
                <c:pt idx="9">
                  <c:v>22.965399999999999</c:v>
                </c:pt>
                <c:pt idx="10">
                  <c:v>5.3249999999999993</c:v>
                </c:pt>
                <c:pt idx="11">
                  <c:v>6.0606</c:v>
                </c:pt>
                <c:pt idx="12">
                  <c:v>86.8</c:v>
                </c:pt>
                <c:pt idx="13">
                  <c:v>0.27500000000000002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323-4950-B1F3-0B7210434B53}"/>
            </c:ext>
          </c:extLst>
        </c:ser>
        <c:ser>
          <c:idx val="7"/>
          <c:order val="7"/>
          <c:tx>
            <c:strRef>
              <c:f>'5'!$I$17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'5'!$A$19:$A$32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'5'!$I$19:$I$32</c:f>
              <c:numCache>
                <c:formatCode>#\ ##0.0</c:formatCode>
                <c:ptCount val="14"/>
                <c:pt idx="0">
                  <c:v>103.99418999999972</c:v>
                </c:pt>
                <c:pt idx="1">
                  <c:v>420.75210909999885</c:v>
                </c:pt>
                <c:pt idx="2">
                  <c:v>727.44703819999654</c:v>
                </c:pt>
                <c:pt idx="3">
                  <c:v>84.316101999999802</c:v>
                </c:pt>
                <c:pt idx="4">
                  <c:v>236.50380199999978</c:v>
                </c:pt>
                <c:pt idx="5">
                  <c:v>252.15164700000091</c:v>
                </c:pt>
                <c:pt idx="6">
                  <c:v>195.48933599999856</c:v>
                </c:pt>
                <c:pt idx="7">
                  <c:v>291.95125400004764</c:v>
                </c:pt>
                <c:pt idx="8">
                  <c:v>258.92206399999634</c:v>
                </c:pt>
                <c:pt idx="9">
                  <c:v>232.04460699999413</c:v>
                </c:pt>
                <c:pt idx="10">
                  <c:v>385.50927499999761</c:v>
                </c:pt>
                <c:pt idx="11">
                  <c:v>664.45173000003615</c:v>
                </c:pt>
                <c:pt idx="12">
                  <c:v>375.74909299999769</c:v>
                </c:pt>
                <c:pt idx="13">
                  <c:v>312.55811800000038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323-4950-B1F3-0B7210434B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1999872"/>
        <c:axId val="162272000"/>
      </c:barChart>
      <c:catAx>
        <c:axId val="1619998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850"/>
            </a:pPr>
            <a:endParaRPr lang="cs-CZ"/>
          </a:p>
        </c:txPr>
        <c:crossAx val="162272000"/>
        <c:crosses val="autoZero"/>
        <c:auto val="1"/>
        <c:lblAlgn val="ctr"/>
        <c:lblOffset val="100"/>
        <c:noMultiLvlLbl val="0"/>
      </c:catAx>
      <c:valAx>
        <c:axId val="162272000"/>
        <c:scaling>
          <c:orientation val="minMax"/>
          <c:max val="6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1999872"/>
        <c:crosses val="autoZero"/>
        <c:crossBetween val="between"/>
        <c:majorUnit val="1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09D-4795-8FBC-381296D60993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09D-4795-8FBC-381296D60993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09D-4795-8FBC-381296D60993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09D-4795-8FBC-381296D60993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209D-4795-8FBC-381296D60993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209D-4795-8FBC-381296D60993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209D-4795-8FBC-381296D60993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209D-4795-8FBC-381296D60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407552"/>
        <c:axId val="162409088"/>
      </c:barChart>
      <c:catAx>
        <c:axId val="162407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409088"/>
        <c:crosses val="autoZero"/>
        <c:auto val="1"/>
        <c:lblAlgn val="ctr"/>
        <c:lblOffset val="100"/>
        <c:noMultiLvlLbl val="0"/>
      </c:catAx>
      <c:valAx>
        <c:axId val="1624090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40755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Spotřeba elektřiny </a:t>
            </a:r>
            <a:r>
              <a:rPr lang="cs-CZ" sz="1000">
                <a:solidFill>
                  <a:srgbClr val="233060"/>
                </a:solidFill>
              </a:rPr>
              <a:t>netto </a:t>
            </a:r>
            <a:r>
              <a:rPr lang="en-US" sz="1000">
                <a:solidFill>
                  <a:srgbClr val="233060"/>
                </a:solidFill>
              </a:rPr>
              <a:t>v krajích ČR (GWh)</a:t>
            </a:r>
          </a:p>
        </c:rich>
      </c:tx>
      <c:layout>
        <c:manualLayout>
          <c:xMode val="edge"/>
          <c:yMode val="edge"/>
          <c:x val="1.1922555482091581E-3"/>
          <c:y val="4.4743749136621084E-3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>
        <c:manualLayout>
          <c:layoutTarget val="inner"/>
          <c:xMode val="edge"/>
          <c:yMode val="edge"/>
          <c:x val="7.1540584054212153E-2"/>
          <c:y val="0.11864957330600386"/>
          <c:w val="0.92056986959470299"/>
          <c:h val="0.46672521255860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'6.1, 6.2'!$B$24</c:f>
              <c:strCache>
                <c:ptCount val="1"/>
                <c:pt idx="0">
                  <c:v>VO z vvn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6.2'!$B$26:$B$39</c:f>
              <c:numCache>
                <c:formatCode>#\ ##0.0</c:formatCode>
                <c:ptCount val="14"/>
                <c:pt idx="0">
                  <c:v>36434.084000000003</c:v>
                </c:pt>
                <c:pt idx="1">
                  <c:v>28141.323000000004</c:v>
                </c:pt>
                <c:pt idx="2">
                  <c:v>133530.43799999999</c:v>
                </c:pt>
                <c:pt idx="3">
                  <c:v>39046.021000000001</c:v>
                </c:pt>
                <c:pt idx="4">
                  <c:v>62946.455000000002</c:v>
                </c:pt>
                <c:pt idx="5">
                  <c:v>139306.93399999998</c:v>
                </c:pt>
                <c:pt idx="6">
                  <c:v>13458.415000000001</c:v>
                </c:pt>
                <c:pt idx="7">
                  <c:v>366184.01699999999</c:v>
                </c:pt>
                <c:pt idx="8">
                  <c:v>87872.637000000002</c:v>
                </c:pt>
                <c:pt idx="9">
                  <c:v>59007.452999999994</c:v>
                </c:pt>
                <c:pt idx="10">
                  <c:v>38424.398000000001</c:v>
                </c:pt>
                <c:pt idx="11">
                  <c:v>169939.83100000001</c:v>
                </c:pt>
                <c:pt idx="12">
                  <c:v>483501.25599999999</c:v>
                </c:pt>
                <c:pt idx="13">
                  <c:v>130989.07199999999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E0-4843-A0D0-C964D4650FC3}"/>
            </c:ext>
          </c:extLst>
        </c:ser>
        <c:ser>
          <c:idx val="1"/>
          <c:order val="1"/>
          <c:tx>
            <c:strRef>
              <c:f>'6.1, 6.2'!$C$24</c:f>
              <c:strCache>
                <c:ptCount val="1"/>
                <c:pt idx="0">
                  <c:v>VO z vn</c:v>
                </c:pt>
              </c:strCache>
            </c:strRef>
          </c:tx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6.2'!$C$26:$C$39</c:f>
              <c:numCache>
                <c:formatCode>#\ ##0.0</c:formatCode>
                <c:ptCount val="14"/>
                <c:pt idx="0">
                  <c:v>778092.83599999989</c:v>
                </c:pt>
                <c:pt idx="1">
                  <c:v>270464.07299999997</c:v>
                </c:pt>
                <c:pt idx="2">
                  <c:v>610076.21700000297</c:v>
                </c:pt>
                <c:pt idx="3">
                  <c:v>123636.495</c:v>
                </c:pt>
                <c:pt idx="4">
                  <c:v>290866.81200000003</c:v>
                </c:pt>
                <c:pt idx="5">
                  <c:v>309673.83100000001</c:v>
                </c:pt>
                <c:pt idx="6">
                  <c:v>306080.86600000004</c:v>
                </c:pt>
                <c:pt idx="7">
                  <c:v>586150.60400000005</c:v>
                </c:pt>
                <c:pt idx="8">
                  <c:v>373519.97600000002</c:v>
                </c:pt>
                <c:pt idx="9">
                  <c:v>242959.886</c:v>
                </c:pt>
                <c:pt idx="10">
                  <c:v>366716.97100000002</c:v>
                </c:pt>
                <c:pt idx="11">
                  <c:v>726385.66300000006</c:v>
                </c:pt>
                <c:pt idx="12">
                  <c:v>388307.85800000001</c:v>
                </c:pt>
                <c:pt idx="13">
                  <c:v>238279.304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E0-4843-A0D0-C964D4650FC3}"/>
            </c:ext>
          </c:extLst>
        </c:ser>
        <c:ser>
          <c:idx val="2"/>
          <c:order val="2"/>
          <c:tx>
            <c:strRef>
              <c:f>'6.1, 6.2'!$D$24</c:f>
              <c:strCache>
                <c:ptCount val="1"/>
                <c:pt idx="0">
                  <c:v>MOP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6.2'!$D$26:$D$39</c:f>
              <c:numCache>
                <c:formatCode>#\ ##0.0</c:formatCode>
                <c:ptCount val="14"/>
                <c:pt idx="0">
                  <c:v>311971.18681577465</c:v>
                </c:pt>
                <c:pt idx="1">
                  <c:v>141901.01590187353</c:v>
                </c:pt>
                <c:pt idx="2">
                  <c:v>196465.96330315742</c:v>
                </c:pt>
                <c:pt idx="3">
                  <c:v>66305.59770707479</c:v>
                </c:pt>
                <c:pt idx="4">
                  <c:v>124528.08469774266</c:v>
                </c:pt>
                <c:pt idx="5">
                  <c:v>131099.75899222275</c:v>
                </c:pt>
                <c:pt idx="6">
                  <c:v>91435.603765219639</c:v>
                </c:pt>
                <c:pt idx="7">
                  <c:v>181224.25410886799</c:v>
                </c:pt>
                <c:pt idx="8">
                  <c:v>109913.3981636282</c:v>
                </c:pt>
                <c:pt idx="9">
                  <c:v>102162.76938112166</c:v>
                </c:pt>
                <c:pt idx="10">
                  <c:v>128790.43634082288</c:v>
                </c:pt>
                <c:pt idx="11">
                  <c:v>279997.22027597664</c:v>
                </c:pt>
                <c:pt idx="12">
                  <c:v>145742.94714111558</c:v>
                </c:pt>
                <c:pt idx="13">
                  <c:v>108420.80397048169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2E0-4843-A0D0-C964D4650FC3}"/>
            </c:ext>
          </c:extLst>
        </c:ser>
        <c:ser>
          <c:idx val="3"/>
          <c:order val="3"/>
          <c:tx>
            <c:strRef>
              <c:f>'6.1, 6.2'!$E$24</c:f>
              <c:strCache>
                <c:ptCount val="1"/>
                <c:pt idx="0">
                  <c:v>MOO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'6.1, 6.2'!$A$26:$A$39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'6.1, 6.2'!$E$26:$E$39</c:f>
              <c:numCache>
                <c:formatCode>#\ ##0.0</c:formatCode>
                <c:ptCount val="14"/>
                <c:pt idx="0">
                  <c:v>480354.29257220175</c:v>
                </c:pt>
                <c:pt idx="1">
                  <c:v>348676.36089335248</c:v>
                </c:pt>
                <c:pt idx="2">
                  <c:v>478215.79543728661</c:v>
                </c:pt>
                <c:pt idx="3">
                  <c:v>124299.37308511183</c:v>
                </c:pt>
                <c:pt idx="4">
                  <c:v>227738.46848267602</c:v>
                </c:pt>
                <c:pt idx="5">
                  <c:v>298753.71289994585</c:v>
                </c:pt>
                <c:pt idx="6">
                  <c:v>233279.49469545553</c:v>
                </c:pt>
                <c:pt idx="7">
                  <c:v>443265.45597245212</c:v>
                </c:pt>
                <c:pt idx="8">
                  <c:v>258322.86449991254</c:v>
                </c:pt>
                <c:pt idx="9">
                  <c:v>236684.87009793209</c:v>
                </c:pt>
                <c:pt idx="10">
                  <c:v>292712.19232170808</c:v>
                </c:pt>
                <c:pt idx="11">
                  <c:v>909576.35223652457</c:v>
                </c:pt>
                <c:pt idx="12">
                  <c:v>344133.8316113805</c:v>
                </c:pt>
                <c:pt idx="13">
                  <c:v>233367.04242743191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2E0-4843-A0D0-C964D4650F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028544"/>
        <c:axId val="162042624"/>
      </c:barChart>
      <c:catAx>
        <c:axId val="162028544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numFmt formatCode="General" sourceLinked="1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2042624"/>
        <c:crosses val="autoZero"/>
        <c:auto val="1"/>
        <c:lblAlgn val="ctr"/>
        <c:lblOffset val="100"/>
        <c:noMultiLvlLbl val="0"/>
      </c:catAx>
      <c:valAx>
        <c:axId val="162042624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028544"/>
        <c:crosses val="autoZero"/>
        <c:crossBetween val="between"/>
        <c:majorUnit val="500000"/>
        <c:dispUnits>
          <c:builtInUnit val="thousands"/>
        </c:dispUnits>
      </c:valAx>
    </c:plotArea>
    <c:legend>
      <c:legendPos val="b"/>
      <c:layout>
        <c:manualLayout>
          <c:xMode val="edge"/>
          <c:yMode val="edge"/>
          <c:x val="6.3018840202226634E-4"/>
          <c:y val="0.95128415903889429"/>
          <c:w val="0.9884172493705462"/>
          <c:h val="4.8385070510254015E-2"/>
        </c:manualLayout>
      </c:layout>
      <c:overlay val="0"/>
      <c:txPr>
        <a:bodyPr/>
        <a:lstStyle/>
        <a:p>
          <a:pPr rtl="0"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</a:t>
            </a:r>
            <a:r>
              <a:rPr lang="cs-CZ" sz="1000" baseline="0">
                <a:solidFill>
                  <a:srgbClr val="233060"/>
                </a:solidFill>
              </a:rPr>
              <a:t> jednotlivých sektorů národního hospodářství na celkové spotřebě elektřiny v ČR</a:t>
            </a:r>
            <a:endParaRPr lang="cs-CZ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4108926476897724E-3"/>
          <c:y val="2.155576620989375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9415735399883887E-2"/>
          <c:y val="0.24209982582827749"/>
          <c:w val="0.51995159049486872"/>
          <c:h val="0.61107711787524643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0-133E-4246-993E-190682F30A9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1-133E-4246-993E-190682F30A9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0-A050-4581-B03F-AA8995B5D9D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1-A050-4581-B03F-AA8995B5D9D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A050-4581-B03F-AA8995B5D9D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2-133E-4246-993E-190682F30A90}"/>
              </c:ext>
            </c:extLst>
          </c:dPt>
          <c:dPt>
            <c:idx val="6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3-133E-4246-993E-190682F30A9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0-5156-484F-B397-627ADE390DB6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0-133E-4246-993E-190682F30A90}"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133E-4246-993E-190682F30A90}"/>
                </c:ext>
              </c:extLst>
            </c:dLbl>
            <c:dLbl>
              <c:idx val="2"/>
              <c:layout>
                <c:manualLayout>
                  <c:x val="0.11654544362945722"/>
                  <c:y val="8.9815692541223985E-2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50-4581-B03F-AA8995B5D9D5}"/>
                </c:ext>
              </c:extLst>
            </c:dLbl>
            <c:dLbl>
              <c:idx val="3"/>
              <c:layout>
                <c:manualLayout>
                  <c:x val="0.13245331314495079"/>
                  <c:y val="0.13667798485834709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50-4581-B03F-AA8995B5D9D5}"/>
                </c:ext>
              </c:extLst>
            </c:dLbl>
            <c:dLbl>
              <c:idx val="4"/>
              <c:layout>
                <c:manualLayout>
                  <c:x val="0.13899842973822951"/>
                  <c:y val="0.19072581546283937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50-4581-B03F-AA8995B5D9D5}"/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2-133E-4246-993E-190682F30A90}"/>
                </c:ext>
              </c:extLst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>
                      <a:solidFill>
                        <a:schemeClr val="bg1"/>
                      </a:solidFill>
                    </a:defRPr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133E-4246-993E-190682F30A90}"/>
                </c:ext>
              </c:extLst>
            </c:dLbl>
            <c:dLbl>
              <c:idx val="7"/>
              <c:layout>
                <c:manualLayout>
                  <c:x val="-5.6823913386632821E-17"/>
                  <c:y val="-0.12933459725936258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900"/>
                  </a:pPr>
                  <a:endParaRPr lang="cs-CZ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156-484F-B397-627ADE390DB6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'6.3'!$B$3:$I$3</c:f>
              <c:strCache>
                <c:ptCount val="8"/>
                <c:pt idx="0">
                  <c:v>Průmysl</c:v>
                </c:pt>
                <c:pt idx="1">
                  <c:v>Energetika</c:v>
                </c:pt>
                <c:pt idx="2">
                  <c:v>Doprava</c:v>
                </c:pt>
                <c:pt idx="3">
                  <c:v>Stavebnictví</c:v>
                </c:pt>
                <c:pt idx="4">
                  <c:v>Zemědělství a lesnictví</c:v>
                </c:pt>
                <c:pt idx="5">
                  <c:v>Domácnosti</c:v>
                </c:pt>
                <c:pt idx="6">
                  <c:v>Obchod, služby, školství, zdravotnictví</c:v>
                </c:pt>
                <c:pt idx="7">
                  <c:v>Ostatní</c:v>
                </c:pt>
              </c:strCache>
            </c:strRef>
          </c:cat>
          <c:val>
            <c:numRef>
              <c:f>'6.3'!$B$4:$I$4</c:f>
              <c:numCache>
                <c:formatCode>#\ ##0.0</c:formatCode>
                <c:ptCount val="8"/>
                <c:pt idx="0">
                  <c:v>4834402.0107524898</c:v>
                </c:pt>
                <c:pt idx="1">
                  <c:v>1263583.7924340467</c:v>
                </c:pt>
                <c:pt idx="2">
                  <c:v>206843.00814866499</c:v>
                </c:pt>
                <c:pt idx="3">
                  <c:v>130235.60064976501</c:v>
                </c:pt>
                <c:pt idx="4">
                  <c:v>248293.66824633902</c:v>
                </c:pt>
                <c:pt idx="5">
                  <c:v>4909722.7772333724</c:v>
                </c:pt>
                <c:pt idx="6">
                  <c:v>3554264.5649277521</c:v>
                </c:pt>
                <c:pt idx="7">
                  <c:v>55644.396406023057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050-4581-B03F-AA8995B5D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legend>
      <c:legendPos val="b"/>
      <c:layout>
        <c:manualLayout>
          <c:xMode val="edge"/>
          <c:yMode val="edge"/>
          <c:x val="0.63743730978713486"/>
          <c:y val="0.26026550933135545"/>
          <c:w val="0.36115340966916232"/>
          <c:h val="0.6317975274234890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v krajích ČR podle sektorů národního hospodářství (GWh)</a:t>
            </a:r>
          </a:p>
        </c:rich>
      </c:tx>
      <c:layout>
        <c:manualLayout>
          <c:xMode val="edge"/>
          <c:yMode val="edge"/>
          <c:x val="1.0435294245915588E-3"/>
          <c:y val="2.5477264448035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6339433836471937E-2"/>
          <c:y val="0.14640605169467286"/>
          <c:w val="0.84548277579135223"/>
          <c:h val="0.5750311539241008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'6.3'!$B$3</c:f>
              <c:strCache>
                <c:ptCount val="1"/>
                <c:pt idx="0">
                  <c:v>Průmysl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'6.3'!$B$5:$B$18</c:f>
              <c:numCache>
                <c:formatCode>#\ ##0.0</c:formatCode>
                <c:ptCount val="14"/>
                <c:pt idx="0">
                  <c:v>79062.655742115996</c:v>
                </c:pt>
                <c:pt idx="1">
                  <c:v>218970.52593600299</c:v>
                </c:pt>
                <c:pt idx="2">
                  <c:v>431602.59268957702</c:v>
                </c:pt>
                <c:pt idx="3">
                  <c:v>100836.493</c:v>
                </c:pt>
                <c:pt idx="4">
                  <c:v>298124.96712010895</c:v>
                </c:pt>
                <c:pt idx="5">
                  <c:v>299255.29700000002</c:v>
                </c:pt>
                <c:pt idx="6">
                  <c:v>248706.81400000001</c:v>
                </c:pt>
                <c:pt idx="7">
                  <c:v>615304.41800000006</c:v>
                </c:pt>
                <c:pt idx="8">
                  <c:v>317657.13672275806</c:v>
                </c:pt>
                <c:pt idx="9">
                  <c:v>233582.07200000001</c:v>
                </c:pt>
                <c:pt idx="10">
                  <c:v>266724.90100000001</c:v>
                </c:pt>
                <c:pt idx="11">
                  <c:v>652755.03100000008</c:v>
                </c:pt>
                <c:pt idx="12">
                  <c:v>794713.19100000011</c:v>
                </c:pt>
                <c:pt idx="13">
                  <c:v>277105.91554192593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23-44AE-A4F3-B3BAB271E895}"/>
            </c:ext>
          </c:extLst>
        </c:ser>
        <c:ser>
          <c:idx val="1"/>
          <c:order val="1"/>
          <c:tx>
            <c:strRef>
              <c:f>'6.3'!$C$3</c:f>
              <c:strCache>
                <c:ptCount val="1"/>
                <c:pt idx="0">
                  <c:v>Energetika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'6.3'!$C$5:$C$18</c:f>
              <c:numCache>
                <c:formatCode>#\ ##0.0</c:formatCode>
                <c:ptCount val="14"/>
                <c:pt idx="0">
                  <c:v>83577.847042321009</c:v>
                </c:pt>
                <c:pt idx="1">
                  <c:v>23874.588871005999</c:v>
                </c:pt>
                <c:pt idx="2">
                  <c:v>82083.368694303994</c:v>
                </c:pt>
                <c:pt idx="3">
                  <c:v>78111.847000000009</c:v>
                </c:pt>
                <c:pt idx="4">
                  <c:v>22538.019739961001</c:v>
                </c:pt>
                <c:pt idx="5">
                  <c:v>60011.641000000003</c:v>
                </c:pt>
                <c:pt idx="6">
                  <c:v>34970.953999999998</c:v>
                </c:pt>
                <c:pt idx="7">
                  <c:v>377380.35299999994</c:v>
                </c:pt>
                <c:pt idx="8">
                  <c:v>55881.719200013002</c:v>
                </c:pt>
                <c:pt idx="9">
                  <c:v>28919.693000000003</c:v>
                </c:pt>
                <c:pt idx="10">
                  <c:v>35907.887999999999</c:v>
                </c:pt>
                <c:pt idx="11">
                  <c:v>125444.54399999999</c:v>
                </c:pt>
                <c:pt idx="12">
                  <c:v>107141.291</c:v>
                </c:pt>
                <c:pt idx="13">
                  <c:v>147740.03788644201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23-44AE-A4F3-B3BAB271E895}"/>
            </c:ext>
          </c:extLst>
        </c:ser>
        <c:ser>
          <c:idx val="2"/>
          <c:order val="2"/>
          <c:tx>
            <c:strRef>
              <c:f>'6.3'!$D$3</c:f>
              <c:strCache>
                <c:ptCount val="1"/>
                <c:pt idx="0">
                  <c:v>Doprava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'6.3'!$D$5:$D$18</c:f>
              <c:numCache>
                <c:formatCode>#\ ##0.0</c:formatCode>
                <c:ptCount val="14"/>
                <c:pt idx="0">
                  <c:v>99719.082083871006</c:v>
                </c:pt>
                <c:pt idx="1">
                  <c:v>4510.2179772729996</c:v>
                </c:pt>
                <c:pt idx="2">
                  <c:v>22018.199481641001</c:v>
                </c:pt>
                <c:pt idx="3">
                  <c:v>2443.415</c:v>
                </c:pt>
                <c:pt idx="4">
                  <c:v>2732.7545832420001</c:v>
                </c:pt>
                <c:pt idx="5">
                  <c:v>8695.1370000000006</c:v>
                </c:pt>
                <c:pt idx="6">
                  <c:v>5889.826</c:v>
                </c:pt>
                <c:pt idx="7">
                  <c:v>15238.563</c:v>
                </c:pt>
                <c:pt idx="8">
                  <c:v>5146.2652693749997</c:v>
                </c:pt>
                <c:pt idx="9">
                  <c:v>5510.5330000000004</c:v>
                </c:pt>
                <c:pt idx="10">
                  <c:v>8291.4530000000013</c:v>
                </c:pt>
                <c:pt idx="11">
                  <c:v>11787.418</c:v>
                </c:pt>
                <c:pt idx="12">
                  <c:v>10173.259</c:v>
                </c:pt>
                <c:pt idx="13">
                  <c:v>4686.8847532630007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923-44AE-A4F3-B3BAB271E895}"/>
            </c:ext>
          </c:extLst>
        </c:ser>
        <c:ser>
          <c:idx val="3"/>
          <c:order val="3"/>
          <c:tx>
            <c:strRef>
              <c:f>'6.3'!$E$3</c:f>
              <c:strCache>
                <c:ptCount val="1"/>
                <c:pt idx="0">
                  <c:v>Stavebnictví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'6.3'!$E$5:$E$18</c:f>
              <c:numCache>
                <c:formatCode>#\ ##0.0</c:formatCode>
                <c:ptCount val="14"/>
                <c:pt idx="0">
                  <c:v>21166.161956025004</c:v>
                </c:pt>
                <c:pt idx="1">
                  <c:v>4874.0266327499994</c:v>
                </c:pt>
                <c:pt idx="2">
                  <c:v>18444.634419433001</c:v>
                </c:pt>
                <c:pt idx="3">
                  <c:v>3858.6139999999996</c:v>
                </c:pt>
                <c:pt idx="4">
                  <c:v>6874.2806631589992</c:v>
                </c:pt>
                <c:pt idx="5">
                  <c:v>8191.4120000000012</c:v>
                </c:pt>
                <c:pt idx="6">
                  <c:v>4982.8689999999997</c:v>
                </c:pt>
                <c:pt idx="7">
                  <c:v>9683.5110000000022</c:v>
                </c:pt>
                <c:pt idx="8">
                  <c:v>8717.2354098780015</c:v>
                </c:pt>
                <c:pt idx="9">
                  <c:v>6065.8300000000008</c:v>
                </c:pt>
                <c:pt idx="10">
                  <c:v>4966.7259999999997</c:v>
                </c:pt>
                <c:pt idx="11">
                  <c:v>20385.844000000001</c:v>
                </c:pt>
                <c:pt idx="12">
                  <c:v>8403.2489999999998</c:v>
                </c:pt>
                <c:pt idx="13">
                  <c:v>3621.20656852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923-44AE-A4F3-B3BAB271E895}"/>
            </c:ext>
          </c:extLst>
        </c:ser>
        <c:ser>
          <c:idx val="4"/>
          <c:order val="4"/>
          <c:tx>
            <c:strRef>
              <c:f>'6.3'!$F$3</c:f>
              <c:strCache>
                <c:ptCount val="1"/>
                <c:pt idx="0">
                  <c:v>Zemědělství a lesnictví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'6.3'!$F$5:$F$18</c:f>
              <c:numCache>
                <c:formatCode>#\ ##0.0</c:formatCode>
                <c:ptCount val="14"/>
                <c:pt idx="0">
                  <c:v>2812.6899408260001</c:v>
                </c:pt>
                <c:pt idx="1">
                  <c:v>25919.065749256999</c:v>
                </c:pt>
                <c:pt idx="2">
                  <c:v>33265.931330978994</c:v>
                </c:pt>
                <c:pt idx="3">
                  <c:v>3289.2719999999999</c:v>
                </c:pt>
                <c:pt idx="4">
                  <c:v>32372.133266322999</c:v>
                </c:pt>
                <c:pt idx="5">
                  <c:v>17746.277999999998</c:v>
                </c:pt>
                <c:pt idx="6">
                  <c:v>5058.1630000000005</c:v>
                </c:pt>
                <c:pt idx="7">
                  <c:v>11831.092000000001</c:v>
                </c:pt>
                <c:pt idx="8">
                  <c:v>15605.593885329001</c:v>
                </c:pt>
                <c:pt idx="9">
                  <c:v>18959.867000000002</c:v>
                </c:pt>
                <c:pt idx="10">
                  <c:v>20214.108</c:v>
                </c:pt>
                <c:pt idx="11">
                  <c:v>38476.659000000007</c:v>
                </c:pt>
                <c:pt idx="12">
                  <c:v>9174.6659999999993</c:v>
                </c:pt>
                <c:pt idx="13">
                  <c:v>13568.149073625002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923-44AE-A4F3-B3BAB271E895}"/>
            </c:ext>
          </c:extLst>
        </c:ser>
        <c:ser>
          <c:idx val="5"/>
          <c:order val="5"/>
          <c:tx>
            <c:strRef>
              <c:f>'6.3'!$G$3</c:f>
              <c:strCache>
                <c:ptCount val="1"/>
                <c:pt idx="0">
                  <c:v>Domácnosti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'6.3'!$G$5:$G$18</c:f>
              <c:numCache>
                <c:formatCode>#\ ##0.0</c:formatCode>
                <c:ptCount val="14"/>
                <c:pt idx="0">
                  <c:v>480354.29257220175</c:v>
                </c:pt>
                <c:pt idx="1">
                  <c:v>348676.36089335248</c:v>
                </c:pt>
                <c:pt idx="2">
                  <c:v>478499.28143728658</c:v>
                </c:pt>
                <c:pt idx="3">
                  <c:v>124299.37608511183</c:v>
                </c:pt>
                <c:pt idx="4">
                  <c:v>227745.11948267603</c:v>
                </c:pt>
                <c:pt idx="5">
                  <c:v>298766.59689994587</c:v>
                </c:pt>
                <c:pt idx="6">
                  <c:v>233279.49469545553</c:v>
                </c:pt>
                <c:pt idx="7">
                  <c:v>443276.66097245214</c:v>
                </c:pt>
                <c:pt idx="8">
                  <c:v>258322.86449991254</c:v>
                </c:pt>
                <c:pt idx="9">
                  <c:v>236688.45409793209</c:v>
                </c:pt>
                <c:pt idx="10">
                  <c:v>292712.19232170808</c:v>
                </c:pt>
                <c:pt idx="11">
                  <c:v>909601.20923652453</c:v>
                </c:pt>
                <c:pt idx="12">
                  <c:v>344133.8316113805</c:v>
                </c:pt>
                <c:pt idx="13">
                  <c:v>233367.04242743191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923-44AE-A4F3-B3BAB271E895}"/>
            </c:ext>
          </c:extLst>
        </c:ser>
        <c:ser>
          <c:idx val="6"/>
          <c:order val="6"/>
          <c:tx>
            <c:strRef>
              <c:f>'6.3'!$H$3</c:f>
              <c:strCache>
                <c:ptCount val="1"/>
                <c:pt idx="0">
                  <c:v>Obchod, služby, školství, zdravotnictví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'6.3'!$H$5:$H$18</c:f>
              <c:numCache>
                <c:formatCode>#\ ##0.0</c:formatCode>
                <c:ptCount val="14"/>
                <c:pt idx="0">
                  <c:v>829360.46771708794</c:v>
                </c:pt>
                <c:pt idx="1">
                  <c:v>157610.24488294401</c:v>
                </c:pt>
                <c:pt idx="2">
                  <c:v>349520.63088090898</c:v>
                </c:pt>
                <c:pt idx="3">
                  <c:v>97390.311999999991</c:v>
                </c:pt>
                <c:pt idx="4">
                  <c:v>117912.512001333</c:v>
                </c:pt>
                <c:pt idx="5">
                  <c:v>227983.897</c:v>
                </c:pt>
                <c:pt idx="6">
                  <c:v>117309.48200000002</c:v>
                </c:pt>
                <c:pt idx="7">
                  <c:v>329262.17300000001</c:v>
                </c:pt>
                <c:pt idx="8">
                  <c:v>168129.78473533501</c:v>
                </c:pt>
                <c:pt idx="9">
                  <c:v>123964.534</c:v>
                </c:pt>
                <c:pt idx="10">
                  <c:v>197473.77000000002</c:v>
                </c:pt>
                <c:pt idx="11">
                  <c:v>475059.99400000006</c:v>
                </c:pt>
                <c:pt idx="12">
                  <c:v>246828.43999999997</c:v>
                </c:pt>
                <c:pt idx="13">
                  <c:v>116458.32271014301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923-44AE-A4F3-B3BAB271E895}"/>
            </c:ext>
          </c:extLst>
        </c:ser>
        <c:ser>
          <c:idx val="7"/>
          <c:order val="7"/>
          <c:tx>
            <c:strRef>
              <c:f>'6.3'!$I$3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'6.3'!$A$5:$A$18</c:f>
              <c:strCache>
                <c:ptCount val="14"/>
                <c:pt idx="0">
                  <c:v>Hlavní město Praha</c:v>
                </c:pt>
                <c:pt idx="1">
                  <c:v>Jihočeský kraj</c:v>
                </c:pt>
                <c:pt idx="2">
                  <c:v>Jihomoravský kraj</c:v>
                </c:pt>
                <c:pt idx="3">
                  <c:v>Karlovarský kraj</c:v>
                </c:pt>
                <c:pt idx="4">
                  <c:v>Kraj Vysočina</c:v>
                </c:pt>
                <c:pt idx="5">
                  <c:v>Královéhradecký kraj</c:v>
                </c:pt>
                <c:pt idx="6">
                  <c:v>Liberecký kraj</c:v>
                </c:pt>
                <c:pt idx="7">
                  <c:v>Moravskoslezský kraj</c:v>
                </c:pt>
                <c:pt idx="8">
                  <c:v>Olomoucký kraj</c:v>
                </c:pt>
                <c:pt idx="9">
                  <c:v>Pardubický kraj</c:v>
                </c:pt>
                <c:pt idx="10">
                  <c:v>Plzeňský kraj</c:v>
                </c:pt>
                <c:pt idx="11">
                  <c:v>Středočeský kraj</c:v>
                </c:pt>
                <c:pt idx="12">
                  <c:v>Ústecký kraj</c:v>
                </c:pt>
                <c:pt idx="13">
                  <c:v>Zlínský kraj</c:v>
                </c:pt>
              </c:strCache>
            </c:strRef>
          </c:cat>
          <c:val>
            <c:numRef>
              <c:f>'6.3'!$I$5:$I$18</c:f>
              <c:numCache>
                <c:formatCode>#\ ##0.0</c:formatCode>
                <c:ptCount val="14"/>
                <c:pt idx="0">
                  <c:v>11992.333333527647</c:v>
                </c:pt>
                <c:pt idx="1">
                  <c:v>7713.3678526405474</c:v>
                </c:pt>
                <c:pt idx="2">
                  <c:v>9729.5278063164005</c:v>
                </c:pt>
                <c:pt idx="3">
                  <c:v>708.15670707479967</c:v>
                </c:pt>
                <c:pt idx="4">
                  <c:v>4917.8893236146578</c:v>
                </c:pt>
                <c:pt idx="5">
                  <c:v>1973.4189922227465</c:v>
                </c:pt>
                <c:pt idx="6">
                  <c:v>595.11676521964444</c:v>
                </c:pt>
                <c:pt idx="7">
                  <c:v>4807.6541088679669</c:v>
                </c:pt>
                <c:pt idx="8">
                  <c:v>2069.1569409392059</c:v>
                </c:pt>
                <c:pt idx="9">
                  <c:v>2702.309381121655</c:v>
                </c:pt>
                <c:pt idx="10">
                  <c:v>1444.2843408228855</c:v>
                </c:pt>
                <c:pt idx="11">
                  <c:v>3504.2262759766409</c:v>
                </c:pt>
                <c:pt idx="12">
                  <c:v>1667.5531411155832</c:v>
                </c:pt>
                <c:pt idx="13">
                  <c:v>1819.4014365626845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923-44AE-A4F3-B3BAB271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0857472"/>
        <c:axId val="160867456"/>
      </c:barChart>
      <c:catAx>
        <c:axId val="1608574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cs-CZ"/>
          </a:p>
        </c:txPr>
        <c:crossAx val="160867456"/>
        <c:crosses val="autoZero"/>
        <c:auto val="1"/>
        <c:lblAlgn val="ctr"/>
        <c:lblOffset val="100"/>
        <c:noMultiLvlLbl val="0"/>
      </c:catAx>
      <c:valAx>
        <c:axId val="160867456"/>
        <c:scaling>
          <c:orientation val="minMax"/>
          <c:max val="25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57472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Spotřeba elektřiny netto v</a:t>
            </a:r>
            <a:r>
              <a:rPr lang="cs-CZ" sz="1000" baseline="0">
                <a:solidFill>
                  <a:srgbClr val="233060"/>
                </a:solidFill>
              </a:rPr>
              <a:t> soustavách RDS </a:t>
            </a:r>
            <a:r>
              <a:rPr lang="cs-CZ" sz="1000">
                <a:solidFill>
                  <a:srgbClr val="233060"/>
                </a:solidFill>
              </a:rPr>
              <a:t>celkem (TWh)</a:t>
            </a:r>
          </a:p>
        </c:rich>
      </c:tx>
      <c:layout>
        <c:manualLayout>
          <c:xMode val="edge"/>
          <c:yMode val="edge"/>
          <c:x val="1.1189684092035814E-4"/>
          <c:y val="1.48696571299628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5.224612167381517E-2"/>
          <c:y val="0.13412147844125716"/>
          <c:w val="0.9247798903185882"/>
          <c:h val="0.6504258214182150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'6.4'!$A$11</c:f>
              <c:strCache>
                <c:ptCount val="1"/>
                <c:pt idx="0">
                  <c:v>ČEZ Distribuce, a. s.</c:v>
                </c:pt>
              </c:strCache>
            </c:strRef>
          </c:tx>
          <c:invertIfNegative val="0"/>
          <c:val>
            <c:numRef>
              <c:f>'6.4'!$B$11:$M$11</c:f>
              <c:numCache>
                <c:formatCode>#\ ##0.0</c:formatCode>
                <c:ptCount val="12"/>
                <c:pt idx="0">
                  <c:v>3443497.2519149086</c:v>
                </c:pt>
                <c:pt idx="1">
                  <c:v>3151292.7369277952</c:v>
                </c:pt>
                <c:pt idx="2">
                  <c:v>3112908.5999045172</c:v>
                </c:pt>
                <c:pt idx="3">
                  <c:v>2748380.6789533873</c:v>
                </c:pt>
                <c:pt idx="4">
                  <c:v>2701655.3713809885</c:v>
                </c:pt>
                <c:pt idx="5">
                  <c:v>2606072.8584979307</c:v>
                </c:pt>
                <c:pt idx="6">
                  <c:v>2556172.8331430708</c:v>
                </c:pt>
                <c:pt idx="7">
                  <c:v>2504547.207273786</c:v>
                </c:pt>
                <c:pt idx="8">
                  <c:v>2621233.1106880642</c:v>
                </c:pt>
                <c:pt idx="9">
                  <c:v>2989031.3575419588</c:v>
                </c:pt>
                <c:pt idx="10">
                  <c:v>3167820.2873647381</c:v>
                </c:pt>
                <c:pt idx="11">
                  <c:v>3198220.4546017782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07-4770-97AF-5CC3BE4F0EAD}"/>
            </c:ext>
          </c:extLst>
        </c:ser>
        <c:ser>
          <c:idx val="1"/>
          <c:order val="1"/>
          <c:tx>
            <c:strRef>
              <c:f>'6.4'!$A$16</c:f>
              <c:strCache>
                <c:ptCount val="1"/>
                <c:pt idx="0">
                  <c:v>EG.D, s.r.o.</c:v>
                </c:pt>
              </c:strCache>
            </c:strRef>
          </c:tx>
          <c:invertIfNegative val="0"/>
          <c:val>
            <c:numRef>
              <c:f>'6.4'!$B$16:$M$16</c:f>
              <c:numCache>
                <c:formatCode>#\ ##0.0</c:formatCode>
                <c:ptCount val="12"/>
                <c:pt idx="0">
                  <c:v>1272931.6278115227</c:v>
                </c:pt>
                <c:pt idx="1">
                  <c:v>1168761.3042486643</c:v>
                </c:pt>
                <c:pt idx="2">
                  <c:v>1150382.1718529121</c:v>
                </c:pt>
                <c:pt idx="3">
                  <c:v>1013809.4761169074</c:v>
                </c:pt>
                <c:pt idx="4">
                  <c:v>1040824.8436469622</c:v>
                </c:pt>
                <c:pt idx="5">
                  <c:v>1012905.9189261459</c:v>
                </c:pt>
                <c:pt idx="6">
                  <c:v>975403.00419943326</c:v>
                </c:pt>
                <c:pt idx="7">
                  <c:v>961710.75598894525</c:v>
                </c:pt>
                <c:pt idx="8">
                  <c:v>982088.77665288444</c:v>
                </c:pt>
                <c:pt idx="9">
                  <c:v>1109992.4520282764</c:v>
                </c:pt>
                <c:pt idx="10">
                  <c:v>1176970.6100097755</c:v>
                </c:pt>
                <c:pt idx="11">
                  <c:v>1166136.206619415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07-4770-97AF-5CC3BE4F0EAD}"/>
            </c:ext>
          </c:extLst>
        </c:ser>
        <c:ser>
          <c:idx val="2"/>
          <c:order val="2"/>
          <c:tx>
            <c:strRef>
              <c:f>'6.4'!$A$21</c:f>
              <c:strCache>
                <c:ptCount val="1"/>
                <c:pt idx="0">
                  <c:v>PREdistribuce, a.s.</c:v>
                </c:pt>
              </c:strCache>
            </c:strRef>
          </c:tx>
          <c:invertIfNegative val="0"/>
          <c:val>
            <c:numRef>
              <c:f>'6.4'!$B$21:$M$21</c:f>
              <c:numCache>
                <c:formatCode>#\ ##0.0</c:formatCode>
                <c:ptCount val="12"/>
                <c:pt idx="0">
                  <c:v>579533.25582771527</c:v>
                </c:pt>
                <c:pt idx="1">
                  <c:v>528018.33366748528</c:v>
                </c:pt>
                <c:pt idx="2">
                  <c:v>526242.69416721107</c:v>
                </c:pt>
                <c:pt idx="3">
                  <c:v>467712.03946097149</c:v>
                </c:pt>
                <c:pt idx="4">
                  <c:v>461940.15131170698</c:v>
                </c:pt>
                <c:pt idx="5">
                  <c:v>455276.15881331189</c:v>
                </c:pt>
                <c:pt idx="6">
                  <c:v>453152.75548307394</c:v>
                </c:pt>
                <c:pt idx="7">
                  <c:v>450142.28931308049</c:v>
                </c:pt>
                <c:pt idx="8">
                  <c:v>452089.80667604471</c:v>
                </c:pt>
                <c:pt idx="9">
                  <c:v>504217.75074732909</c:v>
                </c:pt>
                <c:pt idx="10">
                  <c:v>541608.03259203653</c:v>
                </c:pt>
                <c:pt idx="11">
                  <c:v>561197.83229314862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07-4770-97AF-5CC3BE4F0EAD}"/>
            </c:ext>
          </c:extLst>
        </c:ser>
        <c:ser>
          <c:idx val="3"/>
          <c:order val="3"/>
          <c:tx>
            <c:strRef>
              <c:f>'6.4'!$A$26</c:f>
              <c:strCache>
                <c:ptCount val="1"/>
                <c:pt idx="0">
                  <c:v>UCED Chomutov s.r.o.</c:v>
                </c:pt>
              </c:strCache>
            </c:strRef>
          </c:tx>
          <c:invertIfNegative val="0"/>
          <c:val>
            <c:numRef>
              <c:f>'6.4'!$B$26:$M$26</c:f>
              <c:numCache>
                <c:formatCode>#\ ##0.0</c:formatCode>
                <c:ptCount val="12"/>
                <c:pt idx="0">
                  <c:v>5067.2900000000009</c:v>
                </c:pt>
                <c:pt idx="1">
                  <c:v>5041.0200000000004</c:v>
                </c:pt>
                <c:pt idx="2">
                  <c:v>4790.0300000000007</c:v>
                </c:pt>
                <c:pt idx="3">
                  <c:v>4654.42</c:v>
                </c:pt>
                <c:pt idx="4">
                  <c:v>4339.8900000000003</c:v>
                </c:pt>
                <c:pt idx="5">
                  <c:v>4540.74</c:v>
                </c:pt>
                <c:pt idx="6">
                  <c:v>3038.2200000000003</c:v>
                </c:pt>
                <c:pt idx="7">
                  <c:v>4188.42</c:v>
                </c:pt>
                <c:pt idx="8">
                  <c:v>4754.1100000000006</c:v>
                </c:pt>
                <c:pt idx="9">
                  <c:v>5047.76</c:v>
                </c:pt>
                <c:pt idx="10">
                  <c:v>4713.1100000000006</c:v>
                </c:pt>
                <c:pt idx="11">
                  <c:v>4377.0199999999995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07-4770-97AF-5CC3BE4F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2248576"/>
        <c:axId val="162250112"/>
      </c:barChart>
      <c:catAx>
        <c:axId val="162248576"/>
        <c:scaling>
          <c:orientation val="minMax"/>
        </c:scaling>
        <c:delete val="0"/>
        <c:axPos val="b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2250112"/>
        <c:crosses val="autoZero"/>
        <c:auto val="1"/>
        <c:lblAlgn val="ctr"/>
        <c:lblOffset val="100"/>
        <c:noMultiLvlLbl val="0"/>
      </c:catAx>
      <c:valAx>
        <c:axId val="162250112"/>
        <c:scaling>
          <c:orientation val="minMax"/>
          <c:max val="60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248576"/>
        <c:crosses val="autoZero"/>
        <c:crossBetween val="between"/>
        <c:majorUnit val="1000000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0"/>
          <c:y val="0.89422643436538751"/>
          <c:w val="0.94684721734623933"/>
          <c:h val="0.10577357869176825"/>
        </c:manualLayout>
      </c:layout>
      <c:overlay val="0"/>
      <c:txPr>
        <a:bodyPr/>
        <a:lstStyle/>
        <a:p>
          <a:pPr>
            <a:defRPr sz="900"/>
          </a:pPr>
          <a:endParaRPr lang="cs-CZ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ČEZ</a:t>
            </a:r>
            <a:r>
              <a:rPr lang="cs-CZ" sz="1000">
                <a:solidFill>
                  <a:srgbClr val="233060"/>
                </a:solidFill>
              </a:rPr>
              <a:t> </a:t>
            </a:r>
            <a:r>
              <a:rPr lang="en-US" sz="1000">
                <a:solidFill>
                  <a:srgbClr val="233060"/>
                </a:solidFill>
              </a:rPr>
              <a:t>Distribuce, a.</a:t>
            </a:r>
            <a:r>
              <a:rPr lang="cs-CZ" sz="1000">
                <a:solidFill>
                  <a:srgbClr val="233060"/>
                </a:solidFill>
              </a:rPr>
              <a:t> </a:t>
            </a:r>
            <a:r>
              <a:rPr lang="en-US" sz="1000">
                <a:solidFill>
                  <a:srgbClr val="233060"/>
                </a:solidFill>
              </a:rPr>
              <a:t>s.</a:t>
            </a:r>
          </a:p>
        </c:rich>
      </c:tx>
      <c:layout>
        <c:manualLayout>
          <c:xMode val="edge"/>
          <c:yMode val="edge"/>
          <c:x val="5.591262357030535E-4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0771175143990143"/>
          <c:y val="0.29186366633696015"/>
          <c:w val="0.34915366493682881"/>
          <c:h val="0.68655951203428955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2C76-45BF-9E62-092D89B193B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2C76-45BF-9E62-092D89B193B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'6.4'!$A$12:$A$15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'6.4'!$N$12:$N$15</c:f>
              <c:numCache>
                <c:formatCode>#\ ##0.0</c:formatCode>
                <c:ptCount val="4"/>
                <c:pt idx="0">
                  <c:v>5895123.5130000003</c:v>
                </c:pt>
                <c:pt idx="1">
                  <c:v>13627492.189999999</c:v>
                </c:pt>
                <c:pt idx="2">
                  <c:v>4561977.9524302967</c:v>
                </c:pt>
                <c:pt idx="3">
                  <c:v>10716239.092762629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5F-4395-9D2C-82FD64B7B5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 </a:t>
            </a:r>
            <a:r>
              <a:rPr lang="cs-CZ" sz="1000">
                <a:solidFill>
                  <a:srgbClr val="233060"/>
                </a:solidFill>
              </a:rPr>
              <a:t>PREd</a:t>
            </a:r>
            <a:r>
              <a:rPr lang="en-US" sz="1000">
                <a:solidFill>
                  <a:srgbClr val="233060"/>
                </a:solidFill>
              </a:rPr>
              <a:t>istribuce, a.s.</a:t>
            </a:r>
          </a:p>
        </c:rich>
      </c:tx>
      <c:layout>
        <c:manualLayout>
          <c:xMode val="edge"/>
          <c:yMode val="edge"/>
          <c:x val="4.3269263831104071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32447412510673007"/>
          <c:y val="0.25936274509803919"/>
          <c:w val="0.36142107255298361"/>
          <c:h val="0.70444362745098044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D8F3-40B8-8631-1906F255CA2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D8F3-40B8-8631-1906F255CA2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'6.4'!$A$22:$A$25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'6.4'!$N$22:$N$25</c:f>
              <c:numCache>
                <c:formatCode>#\ ##0.0</c:formatCode>
                <c:ptCount val="4"/>
                <c:pt idx="0">
                  <c:v>132791.58600000001</c:v>
                </c:pt>
                <c:pt idx="1">
                  <c:v>3045554.9960000003</c:v>
                </c:pt>
                <c:pt idx="2">
                  <c:v>1135995.5088981686</c:v>
                </c:pt>
                <c:pt idx="3">
                  <c:v>1666789.0094549474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0A-4036-9BA2-1DBE9D3E42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'4.1'!$A$11</c:f>
              <c:strCache>
                <c:ptCount val="1"/>
                <c:pt idx="0">
                  <c:v>Biomasa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'4.1'!$B$11:$D$11</c:f>
              <c:numCache>
                <c:formatCode>#\ ##0.0</c:formatCode>
                <c:ptCount val="3"/>
                <c:pt idx="0">
                  <c:v>242.31241000000003</c:v>
                </c:pt>
                <c:pt idx="1">
                  <c:v>285.68794299999985</c:v>
                </c:pt>
                <c:pt idx="2">
                  <c:v>264.86844100000002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25-4926-8A0D-9C1456361738}"/>
            </c:ext>
          </c:extLst>
        </c:ser>
        <c:ser>
          <c:idx val="1"/>
          <c:order val="1"/>
          <c:tx>
            <c:strRef>
              <c:f>'4.1'!$A$12</c:f>
              <c:strCache>
                <c:ptCount val="1"/>
                <c:pt idx="0">
                  <c:v>Bioplyn</c:v>
                </c:pt>
              </c:strCache>
            </c:strRef>
          </c:tx>
          <c:spPr>
            <a:solidFill>
              <a:schemeClr val="bg2">
                <a:lumMod val="50000"/>
              </a:schemeClr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'4.1'!$B$12:$D$12</c:f>
              <c:numCache>
                <c:formatCode>#\ ##0.0</c:formatCode>
                <c:ptCount val="3"/>
                <c:pt idx="0">
                  <c:v>0.65528700000000006</c:v>
                </c:pt>
                <c:pt idx="1">
                  <c:v>1.11896</c:v>
                </c:pt>
                <c:pt idx="2">
                  <c:v>1.0443600000000002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25-4926-8A0D-9C1456361738}"/>
            </c:ext>
          </c:extLst>
        </c:ser>
        <c:ser>
          <c:idx val="2"/>
          <c:order val="2"/>
          <c:tx>
            <c:strRef>
              <c:f>'4.1'!$A$13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025-4926-8A0D-9C1456361738}"/>
              </c:ext>
            </c:extLst>
          </c:dPt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'4.1'!$B$13:$D$13</c:f>
              <c:numCache>
                <c:formatCode>#\ ##0.0</c:formatCode>
                <c:ptCount val="3"/>
                <c:pt idx="0">
                  <c:v>70.044561000000002</c:v>
                </c:pt>
                <c:pt idx="1">
                  <c:v>85.82872900000001</c:v>
                </c:pt>
                <c:pt idx="2">
                  <c:v>87.225528999999995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025-4926-8A0D-9C1456361738}"/>
            </c:ext>
          </c:extLst>
        </c:ser>
        <c:ser>
          <c:idx val="3"/>
          <c:order val="3"/>
          <c:tx>
            <c:strRef>
              <c:f>'4.1'!$A$14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'4.1'!$B$14:$D$14</c:f>
              <c:numCache>
                <c:formatCode>#\ ##0.0</c:formatCode>
                <c:ptCount val="3"/>
                <c:pt idx="0">
                  <c:v>2207.7719259999994</c:v>
                </c:pt>
                <c:pt idx="1">
                  <c:v>2710.994248</c:v>
                </c:pt>
                <c:pt idx="2">
                  <c:v>2580.2417090000004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025-4926-8A0D-9C1456361738}"/>
            </c:ext>
          </c:extLst>
        </c:ser>
        <c:ser>
          <c:idx val="4"/>
          <c:order val="4"/>
          <c:tx>
            <c:strRef>
              <c:f>'4.1'!$A$15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025-4926-8A0D-9C1456361738}"/>
            </c:ext>
          </c:extLst>
        </c:ser>
        <c:ser>
          <c:idx val="5"/>
          <c:order val="5"/>
          <c:tx>
            <c:strRef>
              <c:f>'4.1'!$A$16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'4.1'!$B$16:$D$16</c:f>
              <c:numCache>
                <c:formatCode>#\ ##0.0</c:formatCode>
                <c:ptCount val="3"/>
                <c:pt idx="0">
                  <c:v>3.906094</c:v>
                </c:pt>
                <c:pt idx="1">
                  <c:v>4.4685640000000006</c:v>
                </c:pt>
                <c:pt idx="2">
                  <c:v>5.3998809999999997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5025-4926-8A0D-9C1456361738}"/>
            </c:ext>
          </c:extLst>
        </c:ser>
        <c:ser>
          <c:idx val="6"/>
          <c:order val="6"/>
          <c:tx>
            <c:strRef>
              <c:f>'4.1'!$A$17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  <a:ln>
              <a:noFill/>
            </a:ln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'4.1'!$B$17:$D$17</c:f>
              <c:numCache>
                <c:formatCode>#\ ##0.0</c:formatCode>
                <c:ptCount val="3"/>
                <c:pt idx="0">
                  <c:v>0.37079299999999998</c:v>
                </c:pt>
                <c:pt idx="1">
                  <c:v>1.1942819999999998</c:v>
                </c:pt>
                <c:pt idx="2">
                  <c:v>1.0974159999999999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5025-4926-8A0D-9C1456361738}"/>
            </c:ext>
          </c:extLst>
        </c:ser>
        <c:ser>
          <c:idx val="7"/>
          <c:order val="7"/>
          <c:tx>
            <c:strRef>
              <c:f>'4.1'!$A$18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'4.1'!$B$18:$D$18</c:f>
              <c:numCache>
                <c:formatCode>#\ ##0.0</c:formatCode>
                <c:ptCount val="3"/>
                <c:pt idx="0">
                  <c:v>23.356131000000001</c:v>
                </c:pt>
                <c:pt idx="1">
                  <c:v>31.646271999999996</c:v>
                </c:pt>
                <c:pt idx="2">
                  <c:v>29.220731000000004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5025-4926-8A0D-9C1456361738}"/>
            </c:ext>
          </c:extLst>
        </c:ser>
        <c:ser>
          <c:idx val="8"/>
          <c:order val="8"/>
          <c:tx>
            <c:strRef>
              <c:f>'4.1'!$A$19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'4.1'!$B$19:$D$19</c:f>
              <c:numCache>
                <c:formatCode>#\ ##0.0</c:formatCode>
                <c:ptCount val="3"/>
                <c:pt idx="0">
                  <c:v>31.448497000000003</c:v>
                </c:pt>
                <c:pt idx="1">
                  <c:v>29.779836000000003</c:v>
                </c:pt>
                <c:pt idx="2">
                  <c:v>36.517380000000003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25-4926-8A0D-9C1456361738}"/>
            </c:ext>
          </c:extLst>
        </c:ser>
        <c:ser>
          <c:idx val="9"/>
          <c:order val="9"/>
          <c:tx>
            <c:strRef>
              <c:f>'4.1'!$A$20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'4.1'!$B$20:$D$20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5025-4926-8A0D-9C1456361738}"/>
            </c:ext>
          </c:extLst>
        </c:ser>
        <c:ser>
          <c:idx val="10"/>
          <c:order val="10"/>
          <c:tx>
            <c:strRef>
              <c:f>'4.1'!$A$21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'4.1'!$B$21:$D$21</c:f>
              <c:numCache>
                <c:formatCode>#\ ##0.0</c:formatCode>
                <c:ptCount val="3"/>
                <c:pt idx="0">
                  <c:v>1.0637949999999998</c:v>
                </c:pt>
                <c:pt idx="1">
                  <c:v>1.0375050000000001</c:v>
                </c:pt>
                <c:pt idx="2">
                  <c:v>0.49508099999999999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025-4926-8A0D-9C1456361738}"/>
            </c:ext>
          </c:extLst>
        </c:ser>
        <c:ser>
          <c:idx val="11"/>
          <c:order val="11"/>
          <c:tx>
            <c:strRef>
              <c:f>'4.1'!$A$22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'4.1'!$B$22:$D$22</c:f>
              <c:numCache>
                <c:formatCode>#\ ##0.0</c:formatCode>
                <c:ptCount val="3"/>
                <c:pt idx="0">
                  <c:v>55.205918000000011</c:v>
                </c:pt>
                <c:pt idx="1">
                  <c:v>55.327084999999997</c:v>
                </c:pt>
                <c:pt idx="2">
                  <c:v>55.742229000000016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025-4926-8A0D-9C14563617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34272"/>
        <c:axId val="158135808"/>
      </c:barChart>
      <c:catAx>
        <c:axId val="15813427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35808"/>
        <c:crosses val="autoZero"/>
        <c:auto val="1"/>
        <c:lblAlgn val="ctr"/>
        <c:lblOffset val="100"/>
        <c:noMultiLvlLbl val="0"/>
      </c:catAx>
      <c:valAx>
        <c:axId val="158135808"/>
        <c:scaling>
          <c:orientation val="minMax"/>
          <c:max val="35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34272"/>
        <c:crosses val="autoZero"/>
        <c:crossBetween val="between"/>
        <c:majorUnit val="5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r>
              <a:rPr lang="cs-CZ" sz="1000" baseline="0">
                <a:solidFill>
                  <a:srgbClr val="233060"/>
                </a:solidFill>
              </a:rPr>
              <a:t> </a:t>
            </a:r>
          </a:p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EG.D</a:t>
            </a:r>
            <a:r>
              <a:rPr lang="en-US" sz="1000">
                <a:solidFill>
                  <a:srgbClr val="233060"/>
                </a:solidFill>
              </a:rPr>
              <a:t>, </a:t>
            </a:r>
            <a:r>
              <a:rPr lang="cs-CZ" sz="1000">
                <a:solidFill>
                  <a:srgbClr val="233060"/>
                </a:solidFill>
              </a:rPr>
              <a:t>s.r.o.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3.5165982794132336E-3"/>
          <c:y val="2.3518518518518518E-2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199637444601797"/>
          <c:y val="0.2102184305967689"/>
          <c:w val="0.36985364396654713"/>
          <c:h val="0.71446505110451686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C91E-40A1-9A90-9679835DF15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C91E-40A1-9A90-9679835DF15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'6.4'!$A$17:$A$20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'6.4'!$N$17:$N$20</c:f>
              <c:numCache>
                <c:formatCode>#\ ##0.0</c:formatCode>
                <c:ptCount val="4"/>
                <c:pt idx="0">
                  <c:v>1365838.5729999999</c:v>
                </c:pt>
                <c:pt idx="1">
                  <c:v>5404117.1400000025</c:v>
                </c:pt>
                <c:pt idx="2">
                  <c:v>1988826.8190521256</c:v>
                </c:pt>
                <c:pt idx="3">
                  <c:v>4273134.6160497153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A8-47C0-8364-B7EB59A7B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en-US" sz="1000">
                <a:solidFill>
                  <a:srgbClr val="233060"/>
                </a:solidFill>
              </a:rPr>
              <a:t>Struktura spotřeby</a:t>
            </a:r>
            <a:br>
              <a:rPr lang="cs-CZ" sz="1000">
                <a:solidFill>
                  <a:srgbClr val="233060"/>
                </a:solidFill>
              </a:rPr>
            </a:br>
            <a:r>
              <a:rPr lang="cs-CZ" sz="1000">
                <a:solidFill>
                  <a:srgbClr val="233060"/>
                </a:solidFill>
              </a:rPr>
              <a:t>UCED Chomutov s.r.o.</a:t>
            </a:r>
          </a:p>
        </c:rich>
      </c:tx>
      <c:layout>
        <c:manualLayout>
          <c:xMode val="edge"/>
          <c:yMode val="edge"/>
          <c:x val="3.8287959530340443E-3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0.42823075702770075"/>
          <c:y val="0.29056454248366009"/>
          <c:w val="0.38204118824321515"/>
          <c:h val="0.74126633986928092"/>
        </c:manualLayout>
      </c:layout>
      <c:doughnutChart>
        <c:varyColors val="1"/>
        <c:ser>
          <c:idx val="0"/>
          <c:order val="0"/>
          <c:dPt>
            <c:idx val="2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0-9276-4864-A31C-CD29F2EB5AD2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1-9276-4864-A31C-CD29F2EB5AD2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BA1-4550-B953-8CF6B4D03A50}"/>
                </c:ext>
              </c:extLst>
            </c:dLbl>
            <c:dLbl>
              <c:idx val="2"/>
              <c:layout>
                <c:manualLayout>
                  <c:x val="-5.3475913311754886E-3"/>
                  <c:y val="-4.7555278524074676E-17"/>
                </c:manualLayout>
              </c:layout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276-4864-A31C-CD29F2EB5AD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76-4864-A31C-CD29F2EB5A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>
                    <a:solidFill>
                      <a:schemeClr val="bg1"/>
                    </a:solidFill>
                  </a:defRPr>
                </a:pPr>
                <a:endParaRPr lang="cs-CZ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'6.4'!$A$27:$A$30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'6.4'!$N$27:$N$30</c:f>
              <c:numCache>
                <c:formatCode>#\ ##0.0</c:formatCode>
                <c:ptCount val="4"/>
                <c:pt idx="0">
                  <c:v>0</c:v>
                </c:pt>
                <c:pt idx="1">
                  <c:v>53594.400000000009</c:v>
                </c:pt>
                <c:pt idx="2">
                  <c:v>957.63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BA-4DD0-9817-3EACADFE1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CD4-496F-B17D-90003BF4CC3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CD4-496F-B17D-90003BF4CC3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CD4-496F-B17D-90003BF4CC3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CD4-496F-B17D-90003BF4C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9D9-4C0E-92C4-897B87B9087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9D9-4C0E-92C4-897B87B9087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9D9-4C0E-92C4-897B87B9087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9D9-4C0E-92C4-897B87B90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839168"/>
        <c:axId val="162840960"/>
      </c:barChart>
      <c:catAx>
        <c:axId val="162839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840960"/>
        <c:crosses val="autoZero"/>
        <c:auto val="1"/>
        <c:lblAlgn val="ctr"/>
        <c:lblOffset val="100"/>
        <c:noMultiLvlLbl val="0"/>
      </c:catAx>
      <c:valAx>
        <c:axId val="1628409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83916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2325-48FD-B3F3-1109EBFB617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2325-48FD-B3F3-1109EBFB617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2325-48FD-B3F3-1109EBFB617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2325-48FD-B3F3-1109EBFB6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963456"/>
        <c:axId val="162964992"/>
      </c:barChart>
      <c:catAx>
        <c:axId val="162963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964992"/>
        <c:crosses val="autoZero"/>
        <c:auto val="1"/>
        <c:lblAlgn val="ctr"/>
        <c:lblOffset val="100"/>
        <c:noMultiLvlLbl val="0"/>
      </c:catAx>
      <c:valAx>
        <c:axId val="1629649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9634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6F9-4A48-8A9B-E377F1F685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6F9-4A48-8A9B-E377F1F685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6F9-4A48-8A9B-E377F1F685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6F9-4A48-8A9B-E377F1F685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333248"/>
        <c:axId val="163334784"/>
      </c:barChart>
      <c:catAx>
        <c:axId val="163333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334784"/>
        <c:crosses val="autoZero"/>
        <c:auto val="1"/>
        <c:lblAlgn val="ctr"/>
        <c:lblOffset val="100"/>
        <c:noMultiLvlLbl val="0"/>
      </c:catAx>
      <c:valAx>
        <c:axId val="1633347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33324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F40-4352-AF66-261BE46D9BD2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F40-4352-AF66-261BE46D9BD2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F40-4352-AF66-261BE46D9BD2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F40-4352-AF66-261BE46D9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2797056"/>
        <c:axId val="162798592"/>
      </c:barChart>
      <c:catAx>
        <c:axId val="162797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2798592"/>
        <c:crosses val="autoZero"/>
        <c:auto val="1"/>
        <c:lblAlgn val="ctr"/>
        <c:lblOffset val="100"/>
        <c:noMultiLvlLbl val="0"/>
      </c:catAx>
      <c:valAx>
        <c:axId val="16279859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27970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BFE-4C34-A2EB-08CF2FBEDC83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BFE-4C34-A2EB-08CF2FBEDC83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BFE-4C34-A2EB-08CF2FBEDC83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BFE-4C34-A2EB-08CF2FBEDC83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BFE-4C34-A2EB-08CF2FBEDC83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BFE-4C34-A2EB-08CF2FBEDC83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BFE-4C34-A2EB-08CF2FBEDC83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E9F2-4277-9C36-CC9C726B6232}"/>
              </c:ext>
            </c:extLst>
          </c:dPt>
          <c:cat>
            <c:strRef>
              <c:f>'7.1'!$J$20:$J$27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'7.1'!$K$20:$K$27</c:f>
              <c:numCache>
                <c:formatCode>General</c:formatCode>
                <c:ptCount val="8"/>
                <c:pt idx="0">
                  <c:v>0</c:v>
                </c:pt>
                <c:pt idx="1">
                  <c:v>30142.455999999998</c:v>
                </c:pt>
                <c:pt idx="2">
                  <c:v>0</c:v>
                </c:pt>
                <c:pt idx="3">
                  <c:v>29935.039000000004</c:v>
                </c:pt>
                <c:pt idx="4">
                  <c:v>8782.3263499999994</c:v>
                </c:pt>
                <c:pt idx="5">
                  <c:v>0</c:v>
                </c:pt>
                <c:pt idx="6">
                  <c:v>0</c:v>
                </c:pt>
                <c:pt idx="7">
                  <c:v>9410.9677979763237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9F2-4277-9C36-CC9C726B62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450830140486E-3"/>
          <c:y val="2.312138728323699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4869173052362711"/>
          <c:y val="0.24277456647398843"/>
          <c:w val="0.59373441734417354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'7.1'!$H$20:$H$23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'7.1'!$I$20:$I$23</c:f>
              <c:numCache>
                <c:formatCode>0.0%</c:formatCode>
                <c:ptCount val="4"/>
                <c:pt idx="0">
                  <c:v>2.0368092476924025E-2</c:v>
                </c:pt>
                <c:pt idx="1">
                  <c:v>0.13866753213207039</c:v>
                </c:pt>
                <c:pt idx="2">
                  <c:v>0.14715906338106324</c:v>
                </c:pt>
                <c:pt idx="3">
                  <c:v>9.784418441433336E-2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6D-4B13-883F-9546D0B37B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2434048"/>
        <c:axId val="163365632"/>
      </c:barChart>
      <c:catAx>
        <c:axId val="16243404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365632"/>
        <c:crosses val="autoZero"/>
        <c:auto val="1"/>
        <c:lblAlgn val="ctr"/>
        <c:lblOffset val="100"/>
        <c:noMultiLvlLbl val="0"/>
      </c:catAx>
      <c:valAx>
        <c:axId val="1633656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243404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'7.1'!$H$32:$H$39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'7.1'!$I$32:$I$39</c:f>
              <c:numCache>
                <c:formatCode>0.0%</c:formatCode>
                <c:ptCount val="8"/>
                <c:pt idx="0">
                  <c:v>0</c:v>
                </c:pt>
                <c:pt idx="1">
                  <c:v>1.8910770008819971E-3</c:v>
                </c:pt>
                <c:pt idx="2">
                  <c:v>0</c:v>
                </c:pt>
                <c:pt idx="3">
                  <c:v>5.3862404692708581E-2</c:v>
                </c:pt>
                <c:pt idx="4">
                  <c:v>1.00392958789416E-2</c:v>
                </c:pt>
                <c:pt idx="5">
                  <c:v>0</c:v>
                </c:pt>
                <c:pt idx="6">
                  <c:v>0</c:v>
                </c:pt>
                <c:pt idx="7">
                  <c:v>2.289692759668327E-2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29-4053-A791-62B7703AC4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463936"/>
        <c:axId val="163465472"/>
      </c:barChart>
      <c:catAx>
        <c:axId val="1634639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465472"/>
        <c:crosses val="autoZero"/>
        <c:auto val="1"/>
        <c:lblAlgn val="ctr"/>
        <c:lblOffset val="100"/>
        <c:noMultiLvlLbl val="0"/>
      </c:catAx>
      <c:valAx>
        <c:axId val="1634654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46393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JE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1.0653652069791309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'4.1'!$A$7</c:f>
              <c:strCache>
                <c:ptCount val="1"/>
                <c:pt idx="0">
                  <c:v>Jaderné (JE)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59EA-44F2-A02C-B1A0E450D69F}"/>
              </c:ext>
            </c:extLst>
          </c:dPt>
          <c:cat>
            <c:strRef>
              <c:f>'4.1'!$B$6:$D$6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'4.1'!$B$8:$D$8</c:f>
              <c:numCache>
                <c:formatCode>#\ ##0.0</c:formatCode>
                <c:ptCount val="3"/>
                <c:pt idx="0">
                  <c:v>2767.6315499999996</c:v>
                </c:pt>
                <c:pt idx="1">
                  <c:v>2998.0423799999999</c:v>
                </c:pt>
                <c:pt idx="2">
                  <c:v>2877.3952000000004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9EA-44F2-A02C-B1A0E450D6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8152576"/>
        <c:axId val="158154112"/>
      </c:barChart>
      <c:catAx>
        <c:axId val="1581525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154112"/>
        <c:crosses val="autoZero"/>
        <c:auto val="1"/>
        <c:lblAlgn val="ctr"/>
        <c:lblOffset val="100"/>
        <c:noMultiLvlLbl val="0"/>
      </c:catAx>
      <c:valAx>
        <c:axId val="158154112"/>
        <c:scaling>
          <c:orientation val="minMax"/>
          <c:max val="35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8152576"/>
        <c:crosses val="autoZero"/>
        <c:crossBetween val="between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2.728512960436562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80759424992"/>
          <c:y val="0.17189631650750342"/>
          <c:w val="0.76933281651771823"/>
          <c:h val="0.708158253751705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'7.1'!$J$32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'7.1'!$K$32:$M$32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57-4F49-B577-3A2885302A7E}"/>
            </c:ext>
          </c:extLst>
        </c:ser>
        <c:ser>
          <c:idx val="1"/>
          <c:order val="1"/>
          <c:tx>
            <c:strRef>
              <c:f>'7.1'!$J$33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'7.1'!$K$33:$M$33</c:f>
              <c:numCache>
                <c:formatCode>#\ ##0.0</c:formatCode>
                <c:ptCount val="3"/>
                <c:pt idx="0">
                  <c:v>9112.5339999999997</c:v>
                </c:pt>
                <c:pt idx="1">
                  <c:v>11371.625</c:v>
                </c:pt>
                <c:pt idx="2">
                  <c:v>9658.2970000000005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57-4F49-B577-3A2885302A7E}"/>
            </c:ext>
          </c:extLst>
        </c:ser>
        <c:ser>
          <c:idx val="2"/>
          <c:order val="2"/>
          <c:tx>
            <c:strRef>
              <c:f>'7.1'!$J$34</c:f>
              <c:strCache>
                <c:ptCount val="1"/>
                <c:pt idx="0">
                  <c:v>PPE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'7.1'!$K$34:$M$34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457-4F49-B577-3A2885302A7E}"/>
            </c:ext>
          </c:extLst>
        </c:ser>
        <c:ser>
          <c:idx val="3"/>
          <c:order val="3"/>
          <c:tx>
            <c:strRef>
              <c:f>'7.1'!$J$35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'7.1'!$K$35:$M$35</c:f>
              <c:numCache>
                <c:formatCode>#\ ##0.0</c:formatCode>
                <c:ptCount val="3"/>
                <c:pt idx="0">
                  <c:v>7775.5269999999982</c:v>
                </c:pt>
                <c:pt idx="1">
                  <c:v>9675.4100000000017</c:v>
                </c:pt>
                <c:pt idx="2">
                  <c:v>12484.102000000004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457-4F49-B577-3A2885302A7E}"/>
            </c:ext>
          </c:extLst>
        </c:ser>
        <c:ser>
          <c:idx val="4"/>
          <c:order val="4"/>
          <c:tx>
            <c:strRef>
              <c:f>'7.1'!$J$36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'7.1'!$K$36:$M$36</c:f>
              <c:numCache>
                <c:formatCode>#\ ##0.0</c:formatCode>
                <c:ptCount val="3"/>
                <c:pt idx="0">
                  <c:v>3084.91219</c:v>
                </c:pt>
                <c:pt idx="1">
                  <c:v>3395.1139899999998</c:v>
                </c:pt>
                <c:pt idx="2">
                  <c:v>2302.3001699999995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457-4F49-B577-3A2885302A7E}"/>
            </c:ext>
          </c:extLst>
        </c:ser>
        <c:ser>
          <c:idx val="5"/>
          <c:order val="5"/>
          <c:tx>
            <c:strRef>
              <c:f>'7.1'!$J$37</c:f>
              <c:strCache>
                <c:ptCount val="1"/>
                <c:pt idx="0">
                  <c:v>PVE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457-4F49-B577-3A2885302A7E}"/>
            </c:ext>
          </c:extLst>
        </c:ser>
        <c:ser>
          <c:idx val="6"/>
          <c:order val="6"/>
          <c:tx>
            <c:strRef>
              <c:f>'7.1'!$J$38</c:f>
              <c:strCache>
                <c:ptCount val="1"/>
                <c:pt idx="0">
                  <c:v>VTE</c:v>
                </c:pt>
              </c:strCache>
            </c:strRef>
          </c:tx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'7.1'!$K$38:$M$38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457-4F49-B577-3A2885302A7E}"/>
            </c:ext>
          </c:extLst>
        </c:ser>
        <c:ser>
          <c:idx val="7"/>
          <c:order val="7"/>
          <c:tx>
            <c:strRef>
              <c:f>'7.1'!$J$39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'7.1'!$K$31:$M$31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'7.1'!$K$39:$M$39</c:f>
              <c:numCache>
                <c:formatCode>#\ ##0.0</c:formatCode>
                <c:ptCount val="3"/>
                <c:pt idx="0">
                  <c:v>4682.662619891531</c:v>
                </c:pt>
                <c:pt idx="1">
                  <c:v>3068.5904505919934</c:v>
                </c:pt>
                <c:pt idx="2">
                  <c:v>1659.7147274927986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57-4F49-B577-3A2885302A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785344"/>
        <c:axId val="163791232"/>
      </c:barChart>
      <c:catAx>
        <c:axId val="163785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791232"/>
        <c:crosses val="autoZero"/>
        <c:auto val="1"/>
        <c:lblAlgn val="ctr"/>
        <c:lblOffset val="100"/>
        <c:noMultiLvlLbl val="0"/>
      </c:catAx>
      <c:valAx>
        <c:axId val="163791232"/>
        <c:scaling>
          <c:orientation val="minMax"/>
          <c:max val="3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785344"/>
        <c:crosses val="autoZero"/>
        <c:crossBetween val="between"/>
        <c:majorUnit val="5000"/>
        <c:minorUnit val="1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27421555252387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'7.1'!$L$20:$L$27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'7.1'!$M$20:$M$27</c:f>
              <c:numCache>
                <c:formatCode>0.0%</c:formatCode>
                <c:ptCount val="8"/>
                <c:pt idx="0">
                  <c:v>0</c:v>
                </c:pt>
                <c:pt idx="1">
                  <c:v>3.3848639716376958E-3</c:v>
                </c:pt>
                <c:pt idx="2">
                  <c:v>0</c:v>
                </c:pt>
                <c:pt idx="3">
                  <c:v>2.7299382871602308E-2</c:v>
                </c:pt>
                <c:pt idx="4">
                  <c:v>2.1138229672777557E-2</c:v>
                </c:pt>
                <c:pt idx="5">
                  <c:v>0</c:v>
                </c:pt>
                <c:pt idx="6">
                  <c:v>0</c:v>
                </c:pt>
                <c:pt idx="7">
                  <c:v>2.0176660523717117E-2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EB-4F8A-B9CC-601C2AD90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816192"/>
        <c:axId val="163817728"/>
      </c:barChart>
      <c:catAx>
        <c:axId val="163816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817728"/>
        <c:crosses val="autoZero"/>
        <c:auto val="1"/>
        <c:lblAlgn val="ctr"/>
        <c:lblOffset val="100"/>
        <c:noMultiLvlLbl val="0"/>
      </c:catAx>
      <c:valAx>
        <c:axId val="16381772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816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CEB2-41EF-B6D6-BF28BABD219C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CEB2-41EF-B6D6-BF28BABD219C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CEB2-41EF-B6D6-BF28BABD219C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CEB2-41EF-B6D6-BF28BABD219C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CEB2-41EF-B6D6-BF28BABD219C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CEB2-41EF-B6D6-BF28BABD219C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CEB2-41EF-B6D6-BF28BABD219C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CEB2-41EF-B6D6-BF28BABD21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543680"/>
        <c:axId val="163553664"/>
      </c:barChart>
      <c:catAx>
        <c:axId val="163543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553664"/>
        <c:crosses val="autoZero"/>
        <c:auto val="1"/>
        <c:lblAlgn val="ctr"/>
        <c:lblOffset val="100"/>
        <c:noMultiLvlLbl val="0"/>
      </c:catAx>
      <c:valAx>
        <c:axId val="16355366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543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4.0136994367674676E-3"/>
          <c:y val="4.9382645351149286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7F0E-4205-908D-EB66A0F4FB01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7F0E-4205-908D-EB66A0F4FB01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7F0E-4205-908D-EB66A0F4FB01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7F0E-4205-908D-EB66A0F4FB01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7F0E-4205-908D-EB66A0F4FB01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7F0E-4205-908D-EB66A0F4FB01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7F0E-4205-908D-EB66A0F4FB01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FDD-4ACF-960D-971C2C9C1A30}"/>
              </c:ext>
            </c:extLst>
          </c:dPt>
          <c:cat>
            <c:strRef>
              <c:f>'7.2'!$J$19:$J$26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'7.2'!$K$19:$K$26</c:f>
              <c:numCache>
                <c:formatCode>General</c:formatCode>
                <c:ptCount val="8"/>
                <c:pt idx="0">
                  <c:v>4807044.9800000004</c:v>
                </c:pt>
                <c:pt idx="1">
                  <c:v>111883.28100000002</c:v>
                </c:pt>
                <c:pt idx="2">
                  <c:v>0</c:v>
                </c:pt>
                <c:pt idx="3">
                  <c:v>80673.281999999992</c:v>
                </c:pt>
                <c:pt idx="4">
                  <c:v>31355.284950616311</c:v>
                </c:pt>
                <c:pt idx="5">
                  <c:v>0</c:v>
                </c:pt>
                <c:pt idx="6">
                  <c:v>0</c:v>
                </c:pt>
                <c:pt idx="7">
                  <c:v>47769.374699208012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DD-4ACF-960D-971C2C9C1A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3578302712160995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'7.2'!$I$19:$I$22</c:f>
              <c:numCache>
                <c:formatCode>0.0%</c:formatCode>
                <c:ptCount val="4"/>
                <c:pt idx="0">
                  <c:v>1.5732111428600461E-2</c:v>
                </c:pt>
                <c:pt idx="1">
                  <c:v>4.8200656525898326E-2</c:v>
                </c:pt>
                <c:pt idx="2">
                  <c:v>6.6935734694218194E-2</c:v>
                </c:pt>
                <c:pt idx="3">
                  <c:v>7.1022482121443561E-2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C5-4471-A36C-966CE2346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48928"/>
        <c:axId val="163150464"/>
      </c:barChart>
      <c:catAx>
        <c:axId val="1631489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50464"/>
        <c:crosses val="autoZero"/>
        <c:auto val="1"/>
        <c:lblAlgn val="ctr"/>
        <c:lblOffset val="100"/>
        <c:noMultiLvlLbl val="0"/>
      </c:catAx>
      <c:valAx>
        <c:axId val="163150464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489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  <c:spPr>
        <a:solidFill>
          <a:sysClr val="window" lastClr="FFFFFF"/>
        </a:solidFill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'7.2'!$I$31:$I$38</c:f>
              <c:numCache>
                <c:formatCode>0.0%</c:formatCode>
                <c:ptCount val="8"/>
                <c:pt idx="0">
                  <c:v>0.51771744132535669</c:v>
                </c:pt>
                <c:pt idx="1">
                  <c:v>2.3431430784087805E-2</c:v>
                </c:pt>
                <c:pt idx="2">
                  <c:v>0</c:v>
                </c:pt>
                <c:pt idx="3">
                  <c:v>5.179801090449631E-2</c:v>
                </c:pt>
                <c:pt idx="4">
                  <c:v>0.15776024222744292</c:v>
                </c:pt>
                <c:pt idx="5">
                  <c:v>0</c:v>
                </c:pt>
                <c:pt idx="6">
                  <c:v>2.7104973238107956E-5</c:v>
                </c:pt>
                <c:pt idx="7">
                  <c:v>9.2639123187694239E-2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16-4B87-83BD-B7ED3E7743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170944"/>
        <c:axId val="163172736"/>
      </c:barChart>
      <c:catAx>
        <c:axId val="1631709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172736"/>
        <c:crosses val="autoZero"/>
        <c:auto val="1"/>
        <c:lblAlgn val="ctr"/>
        <c:lblOffset val="100"/>
        <c:noMultiLvlLbl val="0"/>
      </c:catAx>
      <c:valAx>
        <c:axId val="16317273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1709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56341189674522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605417322834645"/>
          <c:y val="0.16035353535353536"/>
          <c:w val="0.71861249343832012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'7.2'!$J$31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'7.2'!$K$31:$M$31</c:f>
              <c:numCache>
                <c:formatCode>#\ ##0.0</c:formatCode>
                <c:ptCount val="3"/>
                <c:pt idx="0">
                  <c:v>1627812.96</c:v>
                </c:pt>
                <c:pt idx="1">
                  <c:v>1579219.65</c:v>
                </c:pt>
                <c:pt idx="2">
                  <c:v>1600012.37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86-45EA-96D7-EF75C9511AA9}"/>
            </c:ext>
          </c:extLst>
        </c:ser>
        <c:ser>
          <c:idx val="1"/>
          <c:order val="1"/>
          <c:tx>
            <c:strRef>
              <c:f>'7.2'!$J$32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'7.2'!$K$32:$M$32</c:f>
              <c:numCache>
                <c:formatCode>#\ ##0.0</c:formatCode>
                <c:ptCount val="3"/>
                <c:pt idx="0">
                  <c:v>32174.449000000004</c:v>
                </c:pt>
                <c:pt idx="1">
                  <c:v>37005.385999999999</c:v>
                </c:pt>
                <c:pt idx="2">
                  <c:v>42703.446000000011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86-45EA-96D7-EF75C9511AA9}"/>
            </c:ext>
          </c:extLst>
        </c:ser>
        <c:ser>
          <c:idx val="2"/>
          <c:order val="2"/>
          <c:tx>
            <c:strRef>
              <c:f>'7.2'!$J$33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F86-45EA-96D7-EF75C9511AA9}"/>
            </c:ext>
          </c:extLst>
        </c:ser>
        <c:ser>
          <c:idx val="3"/>
          <c:order val="3"/>
          <c:tx>
            <c:strRef>
              <c:f>'7.2'!$J$34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'7.2'!$K$34:$M$34</c:f>
              <c:numCache>
                <c:formatCode>#\ ##0.0</c:formatCode>
                <c:ptCount val="3"/>
                <c:pt idx="0">
                  <c:v>26260.161000000007</c:v>
                </c:pt>
                <c:pt idx="1">
                  <c:v>26514.179000000007</c:v>
                </c:pt>
                <c:pt idx="2">
                  <c:v>27898.941999999981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F86-45EA-96D7-EF75C9511AA9}"/>
            </c:ext>
          </c:extLst>
        </c:ser>
        <c:ser>
          <c:idx val="4"/>
          <c:order val="4"/>
          <c:tx>
            <c:strRef>
              <c:f>'7.2'!$J$35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'7.2'!$K$35:$M$35</c:f>
              <c:numCache>
                <c:formatCode>#\ ##0.0</c:formatCode>
                <c:ptCount val="3"/>
                <c:pt idx="0">
                  <c:v>10953.889220805349</c:v>
                </c:pt>
                <c:pt idx="1">
                  <c:v>9552.4832220845165</c:v>
                </c:pt>
                <c:pt idx="2">
                  <c:v>10848.912507726447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F86-45EA-96D7-EF75C9511AA9}"/>
            </c:ext>
          </c:extLst>
        </c:ser>
        <c:ser>
          <c:idx val="5"/>
          <c:order val="5"/>
          <c:tx>
            <c:strRef>
              <c:f>'7.2'!$J$36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F86-45EA-96D7-EF75C9511AA9}"/>
            </c:ext>
          </c:extLst>
        </c:ser>
        <c:ser>
          <c:idx val="6"/>
          <c:order val="6"/>
          <c:tx>
            <c:strRef>
              <c:f>'7.2'!$J$37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'7.2'!$K$37:$M$37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0F86-45EA-96D7-EF75C9511AA9}"/>
            </c:ext>
          </c:extLst>
        </c:ser>
        <c:ser>
          <c:idx val="7"/>
          <c:order val="7"/>
          <c:tx>
            <c:strRef>
              <c:f>'7.2'!$J$38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'7.2'!$K$30:$M$30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'7.2'!$K$38:$M$38</c:f>
              <c:numCache>
                <c:formatCode>#\ ##0.0</c:formatCode>
                <c:ptCount val="3"/>
                <c:pt idx="0">
                  <c:v>21937.134440967198</c:v>
                </c:pt>
                <c:pt idx="1">
                  <c:v>16584.45353039126</c:v>
                </c:pt>
                <c:pt idx="2">
                  <c:v>9247.7867278495505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0F86-45EA-96D7-EF75C9511A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3242752"/>
        <c:axId val="163244288"/>
      </c:barChart>
      <c:catAx>
        <c:axId val="163242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44288"/>
        <c:crosses val="autoZero"/>
        <c:auto val="1"/>
        <c:lblAlgn val="ctr"/>
        <c:lblOffset val="100"/>
        <c:noMultiLvlLbl val="0"/>
      </c:catAx>
      <c:valAx>
        <c:axId val="163244288"/>
        <c:scaling>
          <c:orientation val="minMax"/>
          <c:max val="18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42752"/>
        <c:crosses val="autoZero"/>
        <c:crossBetween val="between"/>
        <c:majorUnit val="3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'7.2'!$L$19:$L$26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'7.2'!$M$19:$M$26</c:f>
              <c:numCache>
                <c:formatCode>0.0%</c:formatCode>
                <c:ptCount val="8"/>
                <c:pt idx="0">
                  <c:v>0.55617338097121061</c:v>
                </c:pt>
                <c:pt idx="1">
                  <c:v>1.2563995677243965E-2</c:v>
                </c:pt>
                <c:pt idx="2">
                  <c:v>0</c:v>
                </c:pt>
                <c:pt idx="3">
                  <c:v>7.3570333842783442E-2</c:v>
                </c:pt>
                <c:pt idx="4">
                  <c:v>7.5469208080785263E-2</c:v>
                </c:pt>
                <c:pt idx="5">
                  <c:v>0</c:v>
                </c:pt>
                <c:pt idx="6">
                  <c:v>0</c:v>
                </c:pt>
                <c:pt idx="7">
                  <c:v>0.10241523267600774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51-40A8-BA60-4652B0E195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261056"/>
        <c:axId val="163287424"/>
      </c:barChart>
      <c:catAx>
        <c:axId val="1632610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3287424"/>
        <c:crosses val="autoZero"/>
        <c:auto val="1"/>
        <c:lblAlgn val="ctr"/>
        <c:lblOffset val="100"/>
        <c:noMultiLvlLbl val="0"/>
      </c:catAx>
      <c:valAx>
        <c:axId val="1632874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2610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87B3-48D0-8367-8B643A1071AB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87B3-48D0-8367-8B643A1071AB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87B3-48D0-8367-8B643A1071AB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87B3-48D0-8367-8B643A1071AB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87B3-48D0-8367-8B643A1071AB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87B3-48D0-8367-8B643A1071AB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87B3-48D0-8367-8B643A1071AB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87B3-48D0-8367-8B643A107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3734272"/>
        <c:axId val="163735808"/>
      </c:barChart>
      <c:catAx>
        <c:axId val="163734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3735808"/>
        <c:crosses val="autoZero"/>
        <c:auto val="1"/>
        <c:lblAlgn val="ctr"/>
        <c:lblOffset val="100"/>
        <c:noMultiLvlLbl val="0"/>
      </c:catAx>
      <c:valAx>
        <c:axId val="1637358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3734272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5.6565656565656569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4AC6-4336-88F6-6365B596215D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4AC6-4336-88F6-6365B596215D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4AC6-4336-88F6-6365B596215D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4AC6-4336-88F6-6365B596215D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4AC6-4336-88F6-6365B596215D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4AC6-4336-88F6-6365B596215D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4AC6-4336-88F6-6365B596215D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2AD1-478A-A293-EAD69AEBB642}"/>
              </c:ext>
            </c:extLst>
          </c:dPt>
          <c:cat>
            <c:strRef>
              <c:f>'7.3'!$J$19:$J$26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'7.3'!$K$19:$K$26</c:f>
              <c:numCache>
                <c:formatCode>General</c:formatCode>
                <c:ptCount val="8"/>
                <c:pt idx="0">
                  <c:v>0</c:v>
                </c:pt>
                <c:pt idx="1">
                  <c:v>120976.75200000001</c:v>
                </c:pt>
                <c:pt idx="2">
                  <c:v>124362.9</c:v>
                </c:pt>
                <c:pt idx="3">
                  <c:v>93059.779000000039</c:v>
                </c:pt>
                <c:pt idx="4">
                  <c:v>14468.513735491222</c:v>
                </c:pt>
                <c:pt idx="5">
                  <c:v>0</c:v>
                </c:pt>
                <c:pt idx="6">
                  <c:v>3457.1197612679266</c:v>
                </c:pt>
                <c:pt idx="7">
                  <c:v>82982.07875129499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AD1-478A-A293-EAD69AEBB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PSE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6103535353535574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7.5215117036474391E-2"/>
          <c:y val="0.15246856825179611"/>
          <c:w val="0.85187582939016504"/>
          <c:h val="0.7239864864864864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'4.2'!$A$22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'4.2'!$B$22:$D$22</c:f>
              <c:numCache>
                <c:formatCode>#\ ##0.0</c:formatCode>
                <c:ptCount val="3"/>
                <c:pt idx="0">
                  <c:v>0.12725799999999998</c:v>
                </c:pt>
                <c:pt idx="1">
                  <c:v>0.12207</c:v>
                </c:pt>
                <c:pt idx="2">
                  <c:v>8.5546999999999998E-2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'4.2'!$A$23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'4.2'!$B$23:$D$23</c:f>
              <c:numCache>
                <c:formatCode>#\ ##0.0</c:formatCode>
                <c:ptCount val="3"/>
                <c:pt idx="0">
                  <c:v>219.92093700000004</c:v>
                </c:pt>
                <c:pt idx="1">
                  <c:v>212.13278</c:v>
                </c:pt>
                <c:pt idx="2">
                  <c:v>222.78746100000006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'4.2'!$A$24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'4.2'!$B$24:$D$24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'4.2'!$A$25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'4.2'!$B$25:$D$25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'4.2'!$A$26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'4.2'!$B$26:$D$26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'4.2'!$A$27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'4.2'!$B$27:$D$27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'4.2'!$A$28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'4.2'!$B$28:$D$28</c:f>
              <c:numCache>
                <c:formatCode>#\ ##0.0</c:formatCode>
                <c:ptCount val="3"/>
                <c:pt idx="0">
                  <c:v>0.26495400000000002</c:v>
                </c:pt>
                <c:pt idx="1">
                  <c:v>0.13498499999999999</c:v>
                </c:pt>
                <c:pt idx="2">
                  <c:v>9.9320000000000006E-2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'4.2'!$A$29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'4.2'!$B$29:$D$29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'4.2'!$A$30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'4.2'!$B$30:$D$30</c:f>
              <c:numCache>
                <c:formatCode>#\ ##0.0</c:formatCode>
                <c:ptCount val="3"/>
                <c:pt idx="0">
                  <c:v>20.566178000000008</c:v>
                </c:pt>
                <c:pt idx="1">
                  <c:v>20.450929000000002</c:v>
                </c:pt>
                <c:pt idx="2">
                  <c:v>20.508988000000002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'4.2'!$A$31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'4.2'!$B$31:$D$31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'4.2'!$A$32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'4.2'!$B$32:$D$32</c:f>
              <c:numCache>
                <c:formatCode>#\ ##0.0</c:formatCode>
                <c:ptCount val="3"/>
                <c:pt idx="0">
                  <c:v>0.64319599999999977</c:v>
                </c:pt>
                <c:pt idx="1">
                  <c:v>0.6038079999999999</c:v>
                </c:pt>
                <c:pt idx="2">
                  <c:v>0.63726000000000016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'4.2'!$A$33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'4.2'!$B$33:$D$33</c:f>
              <c:numCache>
                <c:formatCode>#\ ##0.0</c:formatCode>
                <c:ptCount val="3"/>
                <c:pt idx="0">
                  <c:v>98.627913999999947</c:v>
                </c:pt>
                <c:pt idx="1">
                  <c:v>129.81701400000017</c:v>
                </c:pt>
                <c:pt idx="2">
                  <c:v>149.43655399999983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659840"/>
        <c:axId val="158200576"/>
      </c:barChart>
      <c:catAx>
        <c:axId val="154659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8200576"/>
        <c:crosses val="autoZero"/>
        <c:auto val="1"/>
        <c:lblAlgn val="ctr"/>
        <c:lblOffset val="100"/>
        <c:noMultiLvlLbl val="0"/>
      </c:catAx>
      <c:valAx>
        <c:axId val="158200576"/>
        <c:scaling>
          <c:orientation val="minMax"/>
          <c:max val="4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659840"/>
        <c:crosses val="autoZero"/>
        <c:crossBetween val="between"/>
        <c:majorUnit val="10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5.273069679849341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'7.3'!$I$19:$I$22</c:f>
              <c:numCache>
                <c:formatCode>0.0%</c:formatCode>
                <c:ptCount val="4"/>
                <c:pt idx="0">
                  <c:v>7.4648790667227141E-2</c:v>
                </c:pt>
                <c:pt idx="1">
                  <c:v>0.10872451140760776</c:v>
                </c:pt>
                <c:pt idx="2">
                  <c:v>9.2674414714535691E-2</c:v>
                </c:pt>
                <c:pt idx="3">
                  <c:v>9.7408590288760755E-2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5E-45F7-878B-86769153AD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74784"/>
        <c:axId val="160780672"/>
      </c:barChart>
      <c:catAx>
        <c:axId val="16077478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80672"/>
        <c:crosses val="autoZero"/>
        <c:auto val="1"/>
        <c:lblAlgn val="ctr"/>
        <c:lblOffset val="100"/>
        <c:noMultiLvlLbl val="0"/>
      </c:catAx>
      <c:valAx>
        <c:axId val="1607806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7478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'7.3'!$I$31:$I$38</c:f>
              <c:numCache>
                <c:formatCode>0.0%</c:formatCode>
                <c:ptCount val="8"/>
                <c:pt idx="0">
                  <c:v>0</c:v>
                </c:pt>
                <c:pt idx="1">
                  <c:v>2.323725924822316E-2</c:v>
                </c:pt>
                <c:pt idx="2">
                  <c:v>8.6915065277981512E-2</c:v>
                </c:pt>
                <c:pt idx="3">
                  <c:v>7.5304520563508365E-2</c:v>
                </c:pt>
                <c:pt idx="4">
                  <c:v>3.155641140916253E-2</c:v>
                </c:pt>
                <c:pt idx="5">
                  <c:v>0</c:v>
                </c:pt>
                <c:pt idx="6">
                  <c:v>2.289097660126593E-2</c:v>
                </c:pt>
                <c:pt idx="7">
                  <c:v>0.16016569929615351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F8-4618-9E99-7D4FC4F05C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809344"/>
        <c:axId val="160810880"/>
      </c:barChart>
      <c:catAx>
        <c:axId val="16080934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810880"/>
        <c:crosses val="autoZero"/>
        <c:auto val="1"/>
        <c:lblAlgn val="ctr"/>
        <c:lblOffset val="100"/>
        <c:noMultiLvlLbl val="0"/>
      </c:catAx>
      <c:valAx>
        <c:axId val="1608108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80934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02729658792652"/>
          <c:y val="0.16035353535353536"/>
          <c:w val="0.7639727034120734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'7.3'!$J$31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6C-492C-BE38-F6DCFCBEF146}"/>
            </c:ext>
          </c:extLst>
        </c:ser>
        <c:ser>
          <c:idx val="1"/>
          <c:order val="1"/>
          <c:tx>
            <c:strRef>
              <c:f>'7.3'!$J$32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'7.3'!$K$32:$M$32</c:f>
              <c:numCache>
                <c:formatCode>#\ ##0.0</c:formatCode>
                <c:ptCount val="3"/>
                <c:pt idx="0">
                  <c:v>33569.089999999997</c:v>
                </c:pt>
                <c:pt idx="1">
                  <c:v>46418.914000000004</c:v>
                </c:pt>
                <c:pt idx="2">
                  <c:v>40988.748000000007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6C-492C-BE38-F6DCFCBEF146}"/>
            </c:ext>
          </c:extLst>
        </c:ser>
        <c:ser>
          <c:idx val="2"/>
          <c:order val="2"/>
          <c:tx>
            <c:strRef>
              <c:f>'7.3'!$J$33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'7.3'!$K$33:$M$33</c:f>
              <c:numCache>
                <c:formatCode>#\ ##0.0</c:formatCode>
                <c:ptCount val="3"/>
                <c:pt idx="0">
                  <c:v>22947.200000000001</c:v>
                </c:pt>
                <c:pt idx="1">
                  <c:v>48080.2</c:v>
                </c:pt>
                <c:pt idx="2">
                  <c:v>53335.5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6C-492C-BE38-F6DCFCBEF146}"/>
            </c:ext>
          </c:extLst>
        </c:ser>
        <c:ser>
          <c:idx val="3"/>
          <c:order val="3"/>
          <c:tx>
            <c:strRef>
              <c:f>'7.3'!$J$34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'7.3'!$K$34:$M$34</c:f>
              <c:numCache>
                <c:formatCode>#\ ##0.0</c:formatCode>
                <c:ptCount val="3"/>
                <c:pt idx="0">
                  <c:v>29206.998000000003</c:v>
                </c:pt>
                <c:pt idx="1">
                  <c:v>29254.321000000007</c:v>
                </c:pt>
                <c:pt idx="2">
                  <c:v>34598.460000000021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6C-492C-BE38-F6DCFCBEF146}"/>
            </c:ext>
          </c:extLst>
        </c:ser>
        <c:ser>
          <c:idx val="4"/>
          <c:order val="4"/>
          <c:tx>
            <c:strRef>
              <c:f>'7.3'!$J$35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'7.3'!$K$35:$M$35</c:f>
              <c:numCache>
                <c:formatCode>#\ ##0.0</c:formatCode>
                <c:ptCount val="3"/>
                <c:pt idx="0">
                  <c:v>3899.9952195206142</c:v>
                </c:pt>
                <c:pt idx="1">
                  <c:v>4843.7194979386395</c:v>
                </c:pt>
                <c:pt idx="2">
                  <c:v>5724.7990180319675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6C-492C-BE38-F6DCFCBEF146}"/>
            </c:ext>
          </c:extLst>
        </c:ser>
        <c:ser>
          <c:idx val="5"/>
          <c:order val="5"/>
          <c:tx>
            <c:strRef>
              <c:f>'7.3'!$J$36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26C-492C-BE38-F6DCFCBEF146}"/>
            </c:ext>
          </c:extLst>
        </c:ser>
        <c:ser>
          <c:idx val="6"/>
          <c:order val="6"/>
          <c:tx>
            <c:strRef>
              <c:f>'7.3'!$J$37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'7.3'!$K$37:$M$37</c:f>
              <c:numCache>
                <c:formatCode>#\ ##0.0</c:formatCode>
                <c:ptCount val="3"/>
                <c:pt idx="0">
                  <c:v>1629.5929999999998</c:v>
                </c:pt>
                <c:pt idx="1">
                  <c:v>869.11833964471975</c:v>
                </c:pt>
                <c:pt idx="2">
                  <c:v>958.40842162320735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26C-492C-BE38-F6DCFCBEF146}"/>
            </c:ext>
          </c:extLst>
        </c:ser>
        <c:ser>
          <c:idx val="7"/>
          <c:order val="7"/>
          <c:tx>
            <c:strRef>
              <c:f>'7.3'!$J$38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'7.3'!$K$30:$M$30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'7.3'!$K$38:$M$38</c:f>
              <c:numCache>
                <c:formatCode>#\ ##0.0</c:formatCode>
                <c:ptCount val="3"/>
                <c:pt idx="0">
                  <c:v>47060.113713516039</c:v>
                </c:pt>
                <c:pt idx="1">
                  <c:v>23975.754941454725</c:v>
                </c:pt>
                <c:pt idx="2">
                  <c:v>11946.210096324219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26C-492C-BE38-F6DCFCBE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698368"/>
        <c:axId val="164712448"/>
      </c:barChart>
      <c:catAx>
        <c:axId val="164698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12448"/>
        <c:crosses val="autoZero"/>
        <c:auto val="1"/>
        <c:lblAlgn val="ctr"/>
        <c:lblOffset val="100"/>
        <c:noMultiLvlLbl val="0"/>
      </c:catAx>
      <c:valAx>
        <c:axId val="164712448"/>
        <c:scaling>
          <c:orientation val="minMax"/>
          <c:max val="20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698368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'7.3'!$L$19:$L$26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'7.3'!$M$19:$M$26</c:f>
              <c:numCache>
                <c:formatCode>0.0%</c:formatCode>
                <c:ptCount val="8"/>
                <c:pt idx="0">
                  <c:v>0</c:v>
                </c:pt>
                <c:pt idx="1">
                  <c:v>1.3585152094127586E-2</c:v>
                </c:pt>
                <c:pt idx="2">
                  <c:v>0.31262635104174341</c:v>
                </c:pt>
                <c:pt idx="3">
                  <c:v>8.486625111354279E-2</c:v>
                </c:pt>
                <c:pt idx="4">
                  <c:v>3.4824345415557262E-2</c:v>
                </c:pt>
                <c:pt idx="5">
                  <c:v>0</c:v>
                </c:pt>
                <c:pt idx="6">
                  <c:v>1.7496040066371E-2</c:v>
                </c:pt>
                <c:pt idx="7">
                  <c:v>0.17790956981887346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AD-42D7-93C1-F95C0F73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737408"/>
        <c:axId val="164738944"/>
      </c:barChart>
      <c:catAx>
        <c:axId val="16473740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738944"/>
        <c:crosses val="autoZero"/>
        <c:auto val="1"/>
        <c:lblAlgn val="ctr"/>
        <c:lblOffset val="100"/>
        <c:noMultiLvlLbl val="0"/>
      </c:catAx>
      <c:valAx>
        <c:axId val="16473894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73740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F0A2-42F5-B244-C6EAAA85500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F0A2-42F5-B244-C6EAAA85500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F0A2-42F5-B244-C6EAAA85500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F0A2-42F5-B244-C6EAAA85500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F0A2-42F5-B244-C6EAAA85500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F0A2-42F5-B244-C6EAAA85500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F0A2-42F5-B244-C6EAAA85500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F0A2-42F5-B244-C6EAAA85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788480"/>
        <c:axId val="164790272"/>
      </c:barChart>
      <c:catAx>
        <c:axId val="1647884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790272"/>
        <c:crosses val="autoZero"/>
        <c:auto val="1"/>
        <c:lblAlgn val="ctr"/>
        <c:lblOffset val="100"/>
        <c:noMultiLvlLbl val="0"/>
      </c:catAx>
      <c:valAx>
        <c:axId val="1647902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7884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CDBA-4E9B-B410-46D35594A204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CDBA-4E9B-B410-46D35594A204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CDBA-4E9B-B410-46D35594A204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CDBA-4E9B-B410-46D35594A204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CDBA-4E9B-B410-46D35594A204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CDBA-4E9B-B410-46D35594A204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CDBA-4E9B-B410-46D35594A204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A951-4467-A71C-BD21FEA2FD71}"/>
              </c:ext>
            </c:extLst>
          </c:dPt>
          <c:cat>
            <c:strRef>
              <c:f>'7.4'!$J$19:$J$26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'7.4'!$K$19:$K$26</c:f>
              <c:numCache>
                <c:formatCode>General</c:formatCode>
                <c:ptCount val="8"/>
                <c:pt idx="0">
                  <c:v>0</c:v>
                </c:pt>
                <c:pt idx="1">
                  <c:v>293993.283</c:v>
                </c:pt>
                <c:pt idx="2">
                  <c:v>86949.22</c:v>
                </c:pt>
                <c:pt idx="3">
                  <c:v>20072.428999999996</c:v>
                </c:pt>
                <c:pt idx="4">
                  <c:v>4692.021731970005</c:v>
                </c:pt>
                <c:pt idx="5">
                  <c:v>0</c:v>
                </c:pt>
                <c:pt idx="6">
                  <c:v>34562.480550000007</c:v>
                </c:pt>
                <c:pt idx="7">
                  <c:v>6135.5534302165988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951-4467-A71C-BD21FEA2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'7.4'!$I$19:$I$22</c:f>
              <c:numCache>
                <c:formatCode>0.0%</c:formatCode>
                <c:ptCount val="4"/>
                <c:pt idx="0">
                  <c:v>2.1828268458290799E-2</c:v>
                </c:pt>
                <c:pt idx="1">
                  <c:v>2.2033833046509459E-2</c:v>
                </c:pt>
                <c:pt idx="2">
                  <c:v>3.1276829617142454E-2</c:v>
                </c:pt>
                <c:pt idx="3">
                  <c:v>2.5318751119305649E-2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9F-4313-9312-6CDAAD3478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3969280"/>
        <c:axId val="164073472"/>
      </c:barChart>
      <c:catAx>
        <c:axId val="16396928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73472"/>
        <c:crosses val="autoZero"/>
        <c:auto val="1"/>
        <c:lblAlgn val="ctr"/>
        <c:lblOffset val="100"/>
        <c:noMultiLvlLbl val="0"/>
      </c:catAx>
      <c:valAx>
        <c:axId val="16407347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396928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'7.4'!$I$31:$I$38</c:f>
              <c:numCache>
                <c:formatCode>0.0%</c:formatCode>
                <c:ptCount val="8"/>
                <c:pt idx="0">
                  <c:v>0</c:v>
                </c:pt>
                <c:pt idx="1">
                  <c:v>5.8483724918561172E-2</c:v>
                </c:pt>
                <c:pt idx="2">
                  <c:v>0.29338418659234267</c:v>
                </c:pt>
                <c:pt idx="3">
                  <c:v>1.7174750953396368E-2</c:v>
                </c:pt>
                <c:pt idx="4">
                  <c:v>7.0972070277507907E-3</c:v>
                </c:pt>
                <c:pt idx="5">
                  <c:v>0</c:v>
                </c:pt>
                <c:pt idx="6">
                  <c:v>0.18728181258870691</c:v>
                </c:pt>
                <c:pt idx="7">
                  <c:v>1.8564303282025296E-2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1A-4890-939B-ABF29DD9F7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085760"/>
        <c:axId val="164087296"/>
      </c:barChart>
      <c:catAx>
        <c:axId val="1640857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087296"/>
        <c:crosses val="autoZero"/>
        <c:auto val="1"/>
        <c:lblAlgn val="ctr"/>
        <c:lblOffset val="100"/>
        <c:noMultiLvlLbl val="0"/>
      </c:catAx>
      <c:valAx>
        <c:axId val="164087296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08576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5767005027985956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'7.4'!$J$31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E-448F-B36B-569B052EA3A9}"/>
            </c:ext>
          </c:extLst>
        </c:ser>
        <c:ser>
          <c:idx val="1"/>
          <c:order val="1"/>
          <c:tx>
            <c:strRef>
              <c:f>'7.4'!$J$32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'7.4'!$K$32:$M$32</c:f>
              <c:numCache>
                <c:formatCode>#\ ##0.0</c:formatCode>
                <c:ptCount val="3"/>
                <c:pt idx="0">
                  <c:v>90262.810999999987</c:v>
                </c:pt>
                <c:pt idx="1">
                  <c:v>113755.31700000001</c:v>
                </c:pt>
                <c:pt idx="2">
                  <c:v>89975.154999999999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BBE-448F-B36B-569B052EA3A9}"/>
            </c:ext>
          </c:extLst>
        </c:ser>
        <c:ser>
          <c:idx val="2"/>
          <c:order val="2"/>
          <c:tx>
            <c:strRef>
              <c:f>'7.4'!$J$33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'7.4'!$K$33:$M$33</c:f>
              <c:numCache>
                <c:formatCode>#\ ##0.0</c:formatCode>
                <c:ptCount val="3"/>
                <c:pt idx="0">
                  <c:v>33045.11</c:v>
                </c:pt>
                <c:pt idx="1">
                  <c:v>23927.350000000002</c:v>
                </c:pt>
                <c:pt idx="2">
                  <c:v>29976.760000000002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BE-448F-B36B-569B052EA3A9}"/>
            </c:ext>
          </c:extLst>
        </c:ser>
        <c:ser>
          <c:idx val="3"/>
          <c:order val="3"/>
          <c:tx>
            <c:strRef>
              <c:f>'7.4'!$J$34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'7.4'!$K$34:$M$34</c:f>
              <c:numCache>
                <c:formatCode>#\ ##0.0</c:formatCode>
                <c:ptCount val="3"/>
                <c:pt idx="0">
                  <c:v>5854.2580000000007</c:v>
                </c:pt>
                <c:pt idx="1">
                  <c:v>6749.7199999999993</c:v>
                </c:pt>
                <c:pt idx="2">
                  <c:v>7468.4509999999991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BBE-448F-B36B-569B052EA3A9}"/>
            </c:ext>
          </c:extLst>
        </c:ser>
        <c:ser>
          <c:idx val="4"/>
          <c:order val="4"/>
          <c:tx>
            <c:strRef>
              <c:f>'7.4'!$J$35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'7.4'!$K$35:$M$35</c:f>
              <c:numCache>
                <c:formatCode>#\ ##0.0</c:formatCode>
                <c:ptCount val="3"/>
                <c:pt idx="0">
                  <c:v>1507.8225492062252</c:v>
                </c:pt>
                <c:pt idx="1">
                  <c:v>1680.9961026377957</c:v>
                </c:pt>
                <c:pt idx="2">
                  <c:v>1503.2030801259843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BBE-448F-B36B-569B052EA3A9}"/>
            </c:ext>
          </c:extLst>
        </c:ser>
        <c:ser>
          <c:idx val="5"/>
          <c:order val="5"/>
          <c:tx>
            <c:strRef>
              <c:f>'7.4'!$J$36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BE-448F-B36B-569B052EA3A9}"/>
            </c:ext>
          </c:extLst>
        </c:ser>
        <c:ser>
          <c:idx val="6"/>
          <c:order val="6"/>
          <c:tx>
            <c:strRef>
              <c:f>'7.4'!$J$37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'7.4'!$K$37:$M$37</c:f>
              <c:numCache>
                <c:formatCode>#\ ##0.0</c:formatCode>
                <c:ptCount val="3"/>
                <c:pt idx="0">
                  <c:v>14929.784250000001</c:v>
                </c:pt>
                <c:pt idx="1">
                  <c:v>8464.2338499999987</c:v>
                </c:pt>
                <c:pt idx="2">
                  <c:v>11168.462450000005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BBE-448F-B36B-569B052EA3A9}"/>
            </c:ext>
          </c:extLst>
        </c:ser>
        <c:ser>
          <c:idx val="7"/>
          <c:order val="7"/>
          <c:tx>
            <c:strRef>
              <c:f>'7.4'!$J$38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'7.4'!$K$30:$M$30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'7.4'!$K$38:$M$38</c:f>
              <c:numCache>
                <c:formatCode>#\ ##0.0</c:formatCode>
                <c:ptCount val="3"/>
                <c:pt idx="0">
                  <c:v>2774.2529165071774</c:v>
                </c:pt>
                <c:pt idx="1">
                  <c:v>1661.786719658025</c:v>
                </c:pt>
                <c:pt idx="2">
                  <c:v>1699.5137940513971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7BBE-448F-B36B-569B052EA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145024"/>
        <c:axId val="164146560"/>
      </c:barChart>
      <c:catAx>
        <c:axId val="1641450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146560"/>
        <c:crosses val="autoZero"/>
        <c:auto val="1"/>
        <c:lblAlgn val="ctr"/>
        <c:lblOffset val="100"/>
        <c:noMultiLvlLbl val="0"/>
      </c:catAx>
      <c:valAx>
        <c:axId val="164146560"/>
        <c:scaling>
          <c:orientation val="minMax"/>
          <c:max val="16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145024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'7.4'!$L$19:$L$26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'7.4'!$M$19:$M$26</c:f>
              <c:numCache>
                <c:formatCode>0.0%</c:formatCode>
                <c:ptCount val="8"/>
                <c:pt idx="0">
                  <c:v>0</c:v>
                </c:pt>
                <c:pt idx="1">
                  <c:v>3.3014140305295134E-2</c:v>
                </c:pt>
                <c:pt idx="2">
                  <c:v>0.2185749719130527</c:v>
                </c:pt>
                <c:pt idx="3">
                  <c:v>1.8305134809881267E-2</c:v>
                </c:pt>
                <c:pt idx="4">
                  <c:v>1.1293252954559758E-2</c:v>
                </c:pt>
                <c:pt idx="5">
                  <c:v>0</c:v>
                </c:pt>
                <c:pt idx="6">
                  <c:v>0.17491628472662096</c:v>
                </c:pt>
                <c:pt idx="7">
                  <c:v>1.3154330281868406E-2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2-42B7-BEBD-AD50FFA8D0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507648"/>
        <c:axId val="164509184"/>
      </c:barChart>
      <c:catAx>
        <c:axId val="16450764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509184"/>
        <c:crosses val="autoZero"/>
        <c:auto val="1"/>
        <c:lblAlgn val="ctr"/>
        <c:lblOffset val="100"/>
        <c:noMultiLvlLbl val="0"/>
      </c:catAx>
      <c:valAx>
        <c:axId val="1645091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50764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</a:t>
            </a:r>
            <a:r>
              <a:rPr lang="en-US" sz="1000">
                <a:solidFill>
                  <a:srgbClr val="233060"/>
                </a:solidFill>
              </a:rPr>
              <a:t>ýro</a:t>
            </a:r>
            <a:r>
              <a:rPr lang="cs-CZ" sz="1000">
                <a:solidFill>
                  <a:srgbClr val="233060"/>
                </a:solidFill>
              </a:rPr>
              <a:t>ba</a:t>
            </a:r>
            <a:r>
              <a:rPr lang="en-US" sz="1000">
                <a:solidFill>
                  <a:srgbClr val="233060"/>
                </a:solidFill>
              </a:rPr>
              <a:t> elektřiny brutto </a:t>
            </a:r>
            <a:r>
              <a:rPr lang="cs-CZ" sz="1000">
                <a:solidFill>
                  <a:srgbClr val="233060"/>
                </a:solidFill>
              </a:rPr>
              <a:t>- PPE (GWh)</a:t>
            </a:r>
            <a:endParaRPr lang="en-US" sz="1000">
              <a:solidFill>
                <a:srgbClr val="233060"/>
              </a:solidFill>
            </a:endParaRPr>
          </a:p>
        </c:rich>
      </c:tx>
      <c:layout>
        <c:manualLayout>
          <c:xMode val="edge"/>
          <c:yMode val="edge"/>
          <c:x val="1.1916666666666892E-3"/>
          <c:y val="3.8648221005815947E-3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9.9630597072597707E-2"/>
          <c:y val="0.16604622819021553"/>
          <c:w val="0.79941840567197997"/>
          <c:h val="0.7104088265480671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'4.2'!$A$8</c:f>
              <c:strCache>
                <c:ptCount val="1"/>
                <c:pt idx="0">
                  <c:v>Biomasa</c:v>
                </c:pt>
              </c:strCache>
            </c:strRef>
          </c:tx>
          <c:spPr>
            <a:pattFill prst="ltUpDiag">
              <a:fgClr>
                <a:schemeClr val="accent2"/>
              </a:fgClr>
              <a:bgClr>
                <a:schemeClr val="bg1"/>
              </a:bgClr>
            </a:patt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'4.2'!$B$8:$D$8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5-4DC3-B8D7-6D21BF598BD1}"/>
            </c:ext>
          </c:extLst>
        </c:ser>
        <c:ser>
          <c:idx val="1"/>
          <c:order val="1"/>
          <c:tx>
            <c:strRef>
              <c:f>'4.2'!$A$9</c:f>
              <c:strCache>
                <c:ptCount val="1"/>
                <c:pt idx="0">
                  <c:v>Bioplyn</c:v>
                </c:pt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'4.2'!$B$9:$D$9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485-4DC3-B8D7-6D21BF598BD1}"/>
            </c:ext>
          </c:extLst>
        </c:ser>
        <c:ser>
          <c:idx val="2"/>
          <c:order val="2"/>
          <c:tx>
            <c:strRef>
              <c:f>'4.2'!$A$10</c:f>
              <c:strCache>
                <c:ptCount val="1"/>
                <c:pt idx="0">
                  <c:v>Černé uhlí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485-4DC3-B8D7-6D21BF598BD1}"/>
              </c:ext>
            </c:extLst>
          </c:dPt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'4.2'!$B$10:$D$10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485-4DC3-B8D7-6D21BF598BD1}"/>
            </c:ext>
          </c:extLst>
        </c:ser>
        <c:ser>
          <c:idx val="3"/>
          <c:order val="3"/>
          <c:tx>
            <c:strRef>
              <c:f>'4.2'!$A$11</c:f>
              <c:strCache>
                <c:ptCount val="1"/>
                <c:pt idx="0">
                  <c:v>Hnědé uhlí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'4.2'!$B$11:$D$11</c:f>
              <c:numCache>
                <c:formatCode>#\ ##0.0</c:formatCode>
                <c:ptCount val="3"/>
                <c:pt idx="0">
                  <c:v>8.2299999999999998E-2</c:v>
                </c:pt>
                <c:pt idx="1">
                  <c:v>0.59872000000000003</c:v>
                </c:pt>
                <c:pt idx="2">
                  <c:v>0.42181000000000002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485-4DC3-B8D7-6D21BF598BD1}"/>
            </c:ext>
          </c:extLst>
        </c:ser>
        <c:ser>
          <c:idx val="4"/>
          <c:order val="4"/>
          <c:tx>
            <c:strRef>
              <c:f>'4.2'!$A$12</c:f>
              <c:strCache>
                <c:ptCount val="1"/>
                <c:pt idx="0">
                  <c:v>Koks</c:v>
                </c:pt>
              </c:strCache>
            </c:strRef>
          </c:tx>
          <c:spPr>
            <a:solidFill>
              <a:srgbClr val="D0D0D0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'4.2'!$B$12:$D$12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485-4DC3-B8D7-6D21BF598BD1}"/>
            </c:ext>
          </c:extLst>
        </c:ser>
        <c:ser>
          <c:idx val="5"/>
          <c:order val="5"/>
          <c:tx>
            <c:strRef>
              <c:f>'4.2'!$A$13</c:f>
              <c:strCache>
                <c:ptCount val="1"/>
                <c:pt idx="0">
                  <c:v>Odpadní teplo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'4.2'!$B$13:$D$13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485-4DC3-B8D7-6D21BF598BD1}"/>
            </c:ext>
          </c:extLst>
        </c:ser>
        <c:ser>
          <c:idx val="6"/>
          <c:order val="6"/>
          <c:tx>
            <c:strRef>
              <c:f>'4.2'!$A$14</c:f>
              <c:strCache>
                <c:ptCount val="1"/>
                <c:pt idx="0">
                  <c:v>Ostatní kapalná paliva</c:v>
                </c:pt>
              </c:strCache>
            </c:strRef>
          </c:tx>
          <c:spPr>
            <a:solidFill>
              <a:srgbClr val="64636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'4.2'!$B$14:$D$14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485-4DC3-B8D7-6D21BF598BD1}"/>
            </c:ext>
          </c:extLst>
        </c:ser>
        <c:ser>
          <c:idx val="7"/>
          <c:order val="7"/>
          <c:tx>
            <c:strRef>
              <c:f>'4.2'!$A$15</c:f>
              <c:strCache>
                <c:ptCount val="1"/>
                <c:pt idx="0">
                  <c:v>Ostatní pevná paliva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'4.2'!$B$15:$D$15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485-4DC3-B8D7-6D21BF598BD1}"/>
            </c:ext>
          </c:extLst>
        </c:ser>
        <c:ser>
          <c:idx val="8"/>
          <c:order val="8"/>
          <c:tx>
            <c:strRef>
              <c:f>'4.2'!$A$16</c:f>
              <c:strCache>
                <c:ptCount val="1"/>
                <c:pt idx="0">
                  <c:v>Ostatní plyny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'4.2'!$B$16:$D$16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1485-4DC3-B8D7-6D21BF598BD1}"/>
            </c:ext>
          </c:extLst>
        </c:ser>
        <c:ser>
          <c:idx val="9"/>
          <c:order val="9"/>
          <c:tx>
            <c:strRef>
              <c:f>'4.2'!$A$17</c:f>
              <c:strCache>
                <c:ptCount val="1"/>
                <c:pt idx="0">
                  <c:v>Ostatní</c:v>
                </c:pt>
              </c:strCache>
            </c:strRef>
          </c:tx>
          <c:spPr>
            <a:solidFill>
              <a:srgbClr val="9D9D9C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'4.2'!$B$17:$D$17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485-4DC3-B8D7-6D21BF598BD1}"/>
            </c:ext>
          </c:extLst>
        </c:ser>
        <c:ser>
          <c:idx val="10"/>
          <c:order val="10"/>
          <c:tx>
            <c:strRef>
              <c:f>'4.2'!$A$18</c:f>
              <c:strCache>
                <c:ptCount val="1"/>
                <c:pt idx="0">
                  <c:v>Topné oleje</c:v>
                </c:pt>
              </c:strCache>
            </c:strRef>
          </c:tx>
          <c:spPr>
            <a:solidFill>
              <a:schemeClr val="tx2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'4.2'!$B$18:$D$18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485-4DC3-B8D7-6D21BF598BD1}"/>
            </c:ext>
          </c:extLst>
        </c:ser>
        <c:ser>
          <c:idx val="11"/>
          <c:order val="11"/>
          <c:tx>
            <c:strRef>
              <c:f>'4.2'!$A$19</c:f>
              <c:strCache>
                <c:ptCount val="1"/>
                <c:pt idx="0">
                  <c:v>Zemní plyn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'4.2'!$B$5:$D$5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'4.2'!$B$19:$D$19</c:f>
              <c:numCache>
                <c:formatCode>#\ ##0.0</c:formatCode>
                <c:ptCount val="3"/>
                <c:pt idx="0">
                  <c:v>55.910009999999993</c:v>
                </c:pt>
                <c:pt idx="1">
                  <c:v>71.408829999999995</c:v>
                </c:pt>
                <c:pt idx="2">
                  <c:v>269.37877000000003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1485-4DC3-B8D7-6D21BF598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54795392"/>
        <c:axId val="154801280"/>
      </c:barChart>
      <c:catAx>
        <c:axId val="1547953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54801280"/>
        <c:crosses val="autoZero"/>
        <c:auto val="1"/>
        <c:lblAlgn val="ctr"/>
        <c:lblOffset val="100"/>
        <c:noMultiLvlLbl val="0"/>
      </c:catAx>
      <c:valAx>
        <c:axId val="154801280"/>
        <c:scaling>
          <c:orientation val="minMax"/>
          <c:max val="3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54795392"/>
        <c:crosses val="autoZero"/>
        <c:crossBetween val="between"/>
        <c:majorUnit val="50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360-4733-8BA5-07993BD86454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360-4733-8BA5-07993BD86454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360-4733-8BA5-07993BD86454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360-4733-8BA5-07993BD86454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360-4733-8BA5-07993BD86454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360-4733-8BA5-07993BD86454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360-4733-8BA5-07993BD86454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360-4733-8BA5-07993BD86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4562816"/>
        <c:axId val="164564352"/>
      </c:barChart>
      <c:catAx>
        <c:axId val="164562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4564352"/>
        <c:crosses val="autoZero"/>
        <c:auto val="1"/>
        <c:lblAlgn val="ctr"/>
        <c:lblOffset val="100"/>
        <c:noMultiLvlLbl val="0"/>
      </c:catAx>
      <c:valAx>
        <c:axId val="164564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4562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8484848484848485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0"/>
            <c:bubble3D val="0"/>
            <c:spPr>
              <a:solidFill>
                <a:schemeClr val="accent1"/>
              </a:solidFill>
            </c:spPr>
            <c:extLst>
              <c:ext xmlns:c16="http://schemas.microsoft.com/office/drawing/2014/chart" uri="{C3380CC4-5D6E-409C-BE32-E72D297353CC}">
                <c16:uniqueId val="{00000002-680C-4634-9B55-2A6ABDEA6CB9}"/>
              </c:ext>
            </c:extLst>
          </c:dPt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3-680C-4634-9B55-2A6ABDEA6CB9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4-680C-4634-9B55-2A6ABDEA6CB9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5-680C-4634-9B55-2A6ABDEA6CB9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6-680C-4634-9B55-2A6ABDEA6CB9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7-680C-4634-9B55-2A6ABDEA6CB9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8-680C-4634-9B55-2A6ABDEA6CB9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3AED-45A8-BBA5-C93868B0A734}"/>
              </c:ext>
            </c:extLst>
          </c:dPt>
          <c:cat>
            <c:strRef>
              <c:f>'7.5'!$J$19:$J$26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'7.5'!$K$19:$K$26</c:f>
              <c:numCache>
                <c:formatCode>General</c:formatCode>
                <c:ptCount val="8"/>
                <c:pt idx="0">
                  <c:v>3836024.1500000004</c:v>
                </c:pt>
                <c:pt idx="1">
                  <c:v>12679.59</c:v>
                </c:pt>
                <c:pt idx="2">
                  <c:v>0</c:v>
                </c:pt>
                <c:pt idx="3">
                  <c:v>135685.54299999998</c:v>
                </c:pt>
                <c:pt idx="4">
                  <c:v>9966.6584112694745</c:v>
                </c:pt>
                <c:pt idx="5">
                  <c:v>105638.58</c:v>
                </c:pt>
                <c:pt idx="6">
                  <c:v>5466.168636483063</c:v>
                </c:pt>
                <c:pt idx="7">
                  <c:v>24655.40483644903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AED-45A8-BBA5-C93868B0A7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5197740112994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59018597560975605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'7.5'!$I$19:$I$22</c:f>
              <c:numCache>
                <c:formatCode>0.0%</c:formatCode>
                <c:ptCount val="4"/>
                <c:pt idx="0">
                  <c:v>3.5189555377172013E-2</c:v>
                </c:pt>
                <c:pt idx="1">
                  <c:v>5.1836723245660229E-2</c:v>
                </c:pt>
                <c:pt idx="2">
                  <c:v>5.8740797494157906E-2</c:v>
                </c:pt>
                <c:pt idx="3">
                  <c:v>4.6388436728932662E-2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46-46C7-889A-49F3940C28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29216"/>
        <c:axId val="165131008"/>
      </c:barChart>
      <c:catAx>
        <c:axId val="16512921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31008"/>
        <c:crosses val="autoZero"/>
        <c:auto val="1"/>
        <c:lblAlgn val="ctr"/>
        <c:lblOffset val="100"/>
        <c:noMultiLvlLbl val="0"/>
      </c:catAx>
      <c:valAx>
        <c:axId val="165131008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2921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'7.5'!$I$31:$I$38</c:f>
              <c:numCache>
                <c:formatCode>0.0%</c:formatCode>
                <c:ptCount val="8"/>
                <c:pt idx="0">
                  <c:v>0.48228255867464337</c:v>
                </c:pt>
                <c:pt idx="1">
                  <c:v>1.6003672853220983E-3</c:v>
                </c:pt>
                <c:pt idx="2">
                  <c:v>0</c:v>
                </c:pt>
                <c:pt idx="3">
                  <c:v>7.8672084090735894E-2</c:v>
                </c:pt>
                <c:pt idx="4">
                  <c:v>1.5508947238008367E-2</c:v>
                </c:pt>
                <c:pt idx="5">
                  <c:v>0.40546308151941957</c:v>
                </c:pt>
                <c:pt idx="6">
                  <c:v>3.2403995506158058E-2</c:v>
                </c:pt>
                <c:pt idx="7">
                  <c:v>5.2072240100474128E-2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F8-46C5-AF9F-777A29063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184256"/>
        <c:axId val="165185792"/>
      </c:barChart>
      <c:catAx>
        <c:axId val="1651842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185792"/>
        <c:crosses val="autoZero"/>
        <c:auto val="1"/>
        <c:lblAlgn val="ctr"/>
        <c:lblOffset val="100"/>
        <c:noMultiLvlLbl val="0"/>
      </c:catAx>
      <c:valAx>
        <c:axId val="16518579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18425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63525527051054"/>
          <c:y val="0.16035353535353536"/>
          <c:w val="0.71634323935314537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'7.5'!$J$31</c:f>
              <c:strCache>
                <c:ptCount val="1"/>
                <c:pt idx="0">
                  <c:v>JE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'7.5'!$K$31:$M$31</c:f>
              <c:numCache>
                <c:formatCode>#\ ##0.0</c:formatCode>
                <c:ptCount val="3"/>
                <c:pt idx="0">
                  <c:v>1139818.5900000001</c:v>
                </c:pt>
                <c:pt idx="1">
                  <c:v>1418822.73</c:v>
                </c:pt>
                <c:pt idx="2">
                  <c:v>1277382.83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7-4949-B55F-8A450F4DAB9C}"/>
            </c:ext>
          </c:extLst>
        </c:ser>
        <c:ser>
          <c:idx val="1"/>
          <c:order val="1"/>
          <c:tx>
            <c:strRef>
              <c:f>'7.5'!$J$32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'7.5'!$K$32:$M$32</c:f>
              <c:numCache>
                <c:formatCode>#\ ##0.0</c:formatCode>
                <c:ptCount val="3"/>
                <c:pt idx="0">
                  <c:v>634.01400000000001</c:v>
                </c:pt>
                <c:pt idx="1">
                  <c:v>4793.8890000000001</c:v>
                </c:pt>
                <c:pt idx="2">
                  <c:v>7251.6869999999999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7-4949-B55F-8A450F4DAB9C}"/>
            </c:ext>
          </c:extLst>
        </c:ser>
        <c:ser>
          <c:idx val="2"/>
          <c:order val="2"/>
          <c:tx>
            <c:strRef>
              <c:f>'7.5'!$J$33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27-4949-B55F-8A450F4DAB9C}"/>
            </c:ext>
          </c:extLst>
        </c:ser>
        <c:ser>
          <c:idx val="3"/>
          <c:order val="3"/>
          <c:tx>
            <c:strRef>
              <c:f>'7.5'!$J$34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'7.5'!$K$34:$M$34</c:f>
              <c:numCache>
                <c:formatCode>#\ ##0.0</c:formatCode>
                <c:ptCount val="3"/>
                <c:pt idx="0">
                  <c:v>43552.824000000015</c:v>
                </c:pt>
                <c:pt idx="1">
                  <c:v>44290.618999999992</c:v>
                </c:pt>
                <c:pt idx="2">
                  <c:v>47842.099999999984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27-4949-B55F-8A450F4DAB9C}"/>
            </c:ext>
          </c:extLst>
        </c:ser>
        <c:ser>
          <c:idx val="4"/>
          <c:order val="4"/>
          <c:tx>
            <c:strRef>
              <c:f>'7.5'!$J$35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'7.5'!$K$35:$M$35</c:f>
              <c:numCache>
                <c:formatCode>#\ ##0.0</c:formatCode>
                <c:ptCount val="3"/>
                <c:pt idx="0">
                  <c:v>4206.1446362904981</c:v>
                </c:pt>
                <c:pt idx="1">
                  <c:v>2515.6033606299075</c:v>
                </c:pt>
                <c:pt idx="2">
                  <c:v>3244.9104143490699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27-4949-B55F-8A450F4DAB9C}"/>
            </c:ext>
          </c:extLst>
        </c:ser>
        <c:ser>
          <c:idx val="5"/>
          <c:order val="5"/>
          <c:tx>
            <c:strRef>
              <c:f>'7.5'!$J$36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'7.5'!$K$36:$M$36</c:f>
              <c:numCache>
                <c:formatCode>#\ ##0.0</c:formatCode>
                <c:ptCount val="3"/>
                <c:pt idx="0">
                  <c:v>31264.17</c:v>
                </c:pt>
                <c:pt idx="1">
                  <c:v>37960.550000000003</c:v>
                </c:pt>
                <c:pt idx="2">
                  <c:v>36413.86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527-4949-B55F-8A450F4DAB9C}"/>
            </c:ext>
          </c:extLst>
        </c:ser>
        <c:ser>
          <c:idx val="6"/>
          <c:order val="6"/>
          <c:tx>
            <c:strRef>
              <c:f>'7.5'!$J$37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'7.5'!$K$37:$M$37</c:f>
              <c:numCache>
                <c:formatCode>#\ ##0.0</c:formatCode>
                <c:ptCount val="3"/>
                <c:pt idx="0">
                  <c:v>2411.7320951972083</c:v>
                </c:pt>
                <c:pt idx="1">
                  <c:v>1477.6103491117995</c:v>
                </c:pt>
                <c:pt idx="2">
                  <c:v>1576.8261921740548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527-4949-B55F-8A450F4DAB9C}"/>
            </c:ext>
          </c:extLst>
        </c:ser>
        <c:ser>
          <c:idx val="7"/>
          <c:order val="7"/>
          <c:tx>
            <c:strRef>
              <c:f>'7.5'!$J$38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'7.5'!$K$30:$M$30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'7.5'!$K$38:$M$38</c:f>
              <c:numCache>
                <c:formatCode>#\ ##0.0</c:formatCode>
                <c:ptCount val="3"/>
                <c:pt idx="0">
                  <c:v>12548.565952859321</c:v>
                </c:pt>
                <c:pt idx="1">
                  <c:v>7549.1891877019025</c:v>
                </c:pt>
                <c:pt idx="2">
                  <c:v>4557.6496958878042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527-4949-B55F-8A450F4DA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493376"/>
        <c:axId val="165507456"/>
      </c:barChart>
      <c:catAx>
        <c:axId val="165493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07456"/>
        <c:crosses val="autoZero"/>
        <c:auto val="1"/>
        <c:lblAlgn val="ctr"/>
        <c:lblOffset val="100"/>
        <c:noMultiLvlLbl val="0"/>
      </c:catAx>
      <c:valAx>
        <c:axId val="165507456"/>
        <c:scaling>
          <c:orientation val="minMax"/>
          <c:max val="200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93376"/>
        <c:crosses val="autoZero"/>
        <c:crossBetween val="between"/>
        <c:majorUnit val="50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'7.5'!$L$19:$L$26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'7.5'!$M$19:$M$26</c:f>
              <c:numCache>
                <c:formatCode>0.0%</c:formatCode>
                <c:ptCount val="8"/>
                <c:pt idx="0">
                  <c:v>0.44382661902878939</c:v>
                </c:pt>
                <c:pt idx="1">
                  <c:v>1.423861657661128E-3</c:v>
                </c:pt>
                <c:pt idx="2">
                  <c:v>0</c:v>
                </c:pt>
                <c:pt idx="3">
                  <c:v>0.12373899324127345</c:v>
                </c:pt>
                <c:pt idx="4">
                  <c:v>2.3988805035414614E-2</c:v>
                </c:pt>
                <c:pt idx="5">
                  <c:v>0.39322039324056812</c:v>
                </c:pt>
                <c:pt idx="6">
                  <c:v>2.7663578955208896E-2</c:v>
                </c:pt>
                <c:pt idx="7">
                  <c:v>5.2859997413530278E-2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A-4915-8CEF-5B7527EF37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32416"/>
        <c:axId val="165533952"/>
      </c:barChart>
      <c:catAx>
        <c:axId val="16553241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33952"/>
        <c:crosses val="autoZero"/>
        <c:auto val="1"/>
        <c:lblAlgn val="ctr"/>
        <c:lblOffset val="100"/>
        <c:noMultiLvlLbl val="0"/>
      </c:catAx>
      <c:valAx>
        <c:axId val="16553395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3241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94EC-4C66-B648-C19493422A47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94EC-4C66-B648-C19493422A47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94EC-4C66-B648-C19493422A47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94EC-4C66-B648-C19493422A47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94EC-4C66-B648-C19493422A47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94EC-4C66-B648-C19493422A47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94EC-4C66-B648-C19493422A47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94EC-4C66-B648-C19493422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325440"/>
        <c:axId val="165331328"/>
      </c:barChart>
      <c:catAx>
        <c:axId val="1653254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331328"/>
        <c:crosses val="autoZero"/>
        <c:auto val="1"/>
        <c:lblAlgn val="ctr"/>
        <c:lblOffset val="100"/>
        <c:noMultiLvlLbl val="0"/>
      </c:catAx>
      <c:valAx>
        <c:axId val="1653313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32544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4780-46BC-9DD0-B733C6927750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4780-46BC-9DD0-B733C6927750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4780-46BC-9DD0-B733C6927750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4780-46BC-9DD0-B733C6927750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4780-46BC-9DD0-B733C6927750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4780-46BC-9DD0-B733C6927750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925D-4284-BF6F-791FE5549DCA}"/>
              </c:ext>
            </c:extLst>
          </c:dPt>
          <c:cat>
            <c:strRef>
              <c:f>'7.6'!$J$19:$J$26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'7.6'!$K$19:$K$26</c:f>
              <c:numCache>
                <c:formatCode>General</c:formatCode>
                <c:ptCount val="8"/>
                <c:pt idx="0">
                  <c:v>0</c:v>
                </c:pt>
                <c:pt idx="1">
                  <c:v>147437.853</c:v>
                </c:pt>
                <c:pt idx="2">
                  <c:v>0</c:v>
                </c:pt>
                <c:pt idx="3">
                  <c:v>92920.148000000016</c:v>
                </c:pt>
                <c:pt idx="4">
                  <c:v>22549.472844173091</c:v>
                </c:pt>
                <c:pt idx="5">
                  <c:v>0</c:v>
                </c:pt>
                <c:pt idx="6">
                  <c:v>4368.9511272918244</c:v>
                </c:pt>
                <c:pt idx="7">
                  <c:v>24321.62884070355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25D-4284-BF6F-791FE5549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'7.6'!$I$19:$I$22</c:f>
              <c:numCache>
                <c:formatCode>0.0%</c:formatCode>
                <c:ptCount val="4"/>
                <c:pt idx="0">
                  <c:v>7.7878080162211608E-2</c:v>
                </c:pt>
                <c:pt idx="1">
                  <c:v>5.5188409305253962E-2</c:v>
                </c:pt>
                <c:pt idx="2">
                  <c:v>6.1840703751180857E-2</c:v>
                </c:pt>
                <c:pt idx="3">
                  <c:v>6.0853652879671843E-2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4-48F9-897C-BDE40650CE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450496"/>
        <c:axId val="165452032"/>
      </c:barChart>
      <c:catAx>
        <c:axId val="165450496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452032"/>
        <c:crosses val="autoZero"/>
        <c:auto val="1"/>
        <c:lblAlgn val="ctr"/>
        <c:lblOffset val="100"/>
        <c:noMultiLvlLbl val="0"/>
      </c:catAx>
      <c:valAx>
        <c:axId val="165452032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450496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'7.6'!$I$31:$I$38</c:f>
              <c:numCache>
                <c:formatCode>0.0%</c:formatCode>
                <c:ptCount val="8"/>
                <c:pt idx="0">
                  <c:v>0</c:v>
                </c:pt>
                <c:pt idx="1">
                  <c:v>1.9805019551610903E-2</c:v>
                </c:pt>
                <c:pt idx="2">
                  <c:v>0</c:v>
                </c:pt>
                <c:pt idx="3">
                  <c:v>6.2131120371430357E-2</c:v>
                </c:pt>
                <c:pt idx="4">
                  <c:v>2.7406399781461168E-2</c:v>
                </c:pt>
                <c:pt idx="5">
                  <c:v>0</c:v>
                </c:pt>
                <c:pt idx="6">
                  <c:v>2.7710769389979673E-2</c:v>
                </c:pt>
                <c:pt idx="7">
                  <c:v>5.5517505398556155E-2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AB-4485-895E-7E9A6B690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808384"/>
        <c:axId val="165814272"/>
      </c:barChart>
      <c:catAx>
        <c:axId val="1658083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14272"/>
        <c:crosses val="autoZero"/>
        <c:auto val="1"/>
        <c:lblAlgn val="ctr"/>
        <c:lblOffset val="100"/>
        <c:noMultiLvlLbl val="0"/>
      </c:catAx>
      <c:valAx>
        <c:axId val="1658142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08384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B89F-4B03-8886-BA312F9DD110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B89F-4B03-8886-BA312F9DD110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B89F-4B03-8886-BA312F9DD110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B89F-4B03-8886-BA312F9DD110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B89F-4B03-8886-BA312F9DD110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B89F-4B03-8886-BA312F9DD110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B89F-4B03-8886-BA312F9DD110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B89F-4B03-8886-BA312F9DD110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B89F-4B03-8886-BA312F9DD110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B89F-4B03-8886-BA312F9DD110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B89F-4B03-8886-BA312F9DD110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B89F-4B03-8886-BA312F9DD1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855680"/>
        <c:axId val="158285824"/>
      </c:barChart>
      <c:catAx>
        <c:axId val="154855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8285824"/>
        <c:crosses val="autoZero"/>
        <c:auto val="1"/>
        <c:lblAlgn val="ctr"/>
        <c:lblOffset val="100"/>
        <c:noMultiLvlLbl val="0"/>
      </c:catAx>
      <c:valAx>
        <c:axId val="1582858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48556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6653912236874"/>
          <c:y val="0.16035353535353536"/>
          <c:w val="0.7469605455944512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'7.6'!$J$31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F-4713-A545-F1841698FB4D}"/>
            </c:ext>
          </c:extLst>
        </c:ser>
        <c:ser>
          <c:idx val="1"/>
          <c:order val="1"/>
          <c:tx>
            <c:strRef>
              <c:f>'7.6'!$J$32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'7.6'!$K$32:$M$32</c:f>
              <c:numCache>
                <c:formatCode>#\ ##0.0</c:formatCode>
                <c:ptCount val="3"/>
                <c:pt idx="0">
                  <c:v>42751.945000000007</c:v>
                </c:pt>
                <c:pt idx="1">
                  <c:v>55391.425999999999</c:v>
                </c:pt>
                <c:pt idx="2">
                  <c:v>49294.481999999996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ACF-4713-A545-F1841698FB4D}"/>
            </c:ext>
          </c:extLst>
        </c:ser>
        <c:ser>
          <c:idx val="2"/>
          <c:order val="2"/>
          <c:tx>
            <c:strRef>
              <c:f>'7.6'!$J$33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ACF-4713-A545-F1841698FB4D}"/>
            </c:ext>
          </c:extLst>
        </c:ser>
        <c:ser>
          <c:idx val="3"/>
          <c:order val="3"/>
          <c:tx>
            <c:strRef>
              <c:f>'7.6'!$J$34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'7.6'!$K$34:$M$34</c:f>
              <c:numCache>
                <c:formatCode>#\ ##0.0</c:formatCode>
                <c:ptCount val="3"/>
                <c:pt idx="0">
                  <c:v>29148.719000000008</c:v>
                </c:pt>
                <c:pt idx="1">
                  <c:v>31144.66</c:v>
                </c:pt>
                <c:pt idx="2">
                  <c:v>32626.769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ACF-4713-A545-F1841698FB4D}"/>
            </c:ext>
          </c:extLst>
        </c:ser>
        <c:ser>
          <c:idx val="4"/>
          <c:order val="4"/>
          <c:tx>
            <c:strRef>
              <c:f>'7.6'!$J$35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'7.6'!$K$35:$M$35</c:f>
              <c:numCache>
                <c:formatCode>#\ ##0.0</c:formatCode>
                <c:ptCount val="3"/>
                <c:pt idx="0">
                  <c:v>5967.0584388529642</c:v>
                </c:pt>
                <c:pt idx="1">
                  <c:v>8110.9276194611266</c:v>
                </c:pt>
                <c:pt idx="2">
                  <c:v>8471.4867858590005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ACF-4713-A545-F1841698FB4D}"/>
            </c:ext>
          </c:extLst>
        </c:ser>
        <c:ser>
          <c:idx val="5"/>
          <c:order val="5"/>
          <c:tx>
            <c:strRef>
              <c:f>'7.6'!$J$36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ACF-4713-A545-F1841698FB4D}"/>
            </c:ext>
          </c:extLst>
        </c:ser>
        <c:ser>
          <c:idx val="6"/>
          <c:order val="6"/>
          <c:tx>
            <c:strRef>
              <c:f>'7.6'!$J$37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'7.6'!$K$37:$M$37</c:f>
              <c:numCache>
                <c:formatCode>#\ ##0.0</c:formatCode>
                <c:ptCount val="3"/>
                <c:pt idx="0">
                  <c:v>1772.17656889466</c:v>
                </c:pt>
                <c:pt idx="1">
                  <c:v>1377.8518884493155</c:v>
                </c:pt>
                <c:pt idx="2">
                  <c:v>1218.922669947849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ACF-4713-A545-F1841698FB4D}"/>
            </c:ext>
          </c:extLst>
        </c:ser>
        <c:ser>
          <c:idx val="7"/>
          <c:order val="7"/>
          <c:tx>
            <c:strRef>
              <c:f>'7.6'!$J$38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'7.6'!$K$30:$M$30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'7.6'!$K$38:$M$38</c:f>
              <c:numCache>
                <c:formatCode>#\ ##0.0</c:formatCode>
                <c:ptCount val="3"/>
                <c:pt idx="0">
                  <c:v>12605.751203963933</c:v>
                </c:pt>
                <c:pt idx="1">
                  <c:v>7720.7826536691809</c:v>
                </c:pt>
                <c:pt idx="2">
                  <c:v>3995.0949830704376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ACF-4713-A545-F1841698F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5867904"/>
        <c:axId val="165869440"/>
      </c:barChart>
      <c:catAx>
        <c:axId val="165867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869440"/>
        <c:crosses val="autoZero"/>
        <c:auto val="1"/>
        <c:lblAlgn val="ctr"/>
        <c:lblOffset val="100"/>
        <c:noMultiLvlLbl val="0"/>
      </c:catAx>
      <c:valAx>
        <c:axId val="165869440"/>
        <c:scaling>
          <c:orientation val="minMax"/>
          <c:max val="12000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867904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'7.6'!$L$19:$L$26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'7.6'!$M$19:$M$26</c:f>
              <c:numCache>
                <c:formatCode>0.0%</c:formatCode>
                <c:ptCount val="8"/>
                <c:pt idx="0">
                  <c:v>0</c:v>
                </c:pt>
                <c:pt idx="1">
                  <c:v>1.655661624505033E-2</c:v>
                </c:pt>
                <c:pt idx="2">
                  <c:v>0</c:v>
                </c:pt>
                <c:pt idx="3">
                  <c:v>8.4738914044439742E-2</c:v>
                </c:pt>
                <c:pt idx="4">
                  <c:v>5.4274450411443818E-2</c:v>
                </c:pt>
                <c:pt idx="5">
                  <c:v>0</c:v>
                </c:pt>
                <c:pt idx="6">
                  <c:v>2.2110701754537936E-2</c:v>
                </c:pt>
                <c:pt idx="7">
                  <c:v>5.2144397795968057E-2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BE-4123-832D-06FECF190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587200"/>
        <c:axId val="165593088"/>
      </c:barChart>
      <c:catAx>
        <c:axId val="16558720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593088"/>
        <c:crosses val="autoZero"/>
        <c:auto val="1"/>
        <c:lblAlgn val="ctr"/>
        <c:lblOffset val="100"/>
        <c:noMultiLvlLbl val="0"/>
      </c:catAx>
      <c:valAx>
        <c:axId val="16559308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58720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1430-4313-A28C-8CE7768F31D5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1430-4313-A28C-8CE7768F31D5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1430-4313-A28C-8CE7768F31D5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1430-4313-A28C-8CE7768F31D5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1430-4313-A28C-8CE7768F31D5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1430-4313-A28C-8CE7768F31D5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1430-4313-A28C-8CE7768F31D5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1430-4313-A28C-8CE7768F31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650816"/>
        <c:axId val="165652352"/>
      </c:barChart>
      <c:catAx>
        <c:axId val="165650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5652352"/>
        <c:crosses val="autoZero"/>
        <c:auto val="1"/>
        <c:lblAlgn val="ctr"/>
        <c:lblOffset val="100"/>
        <c:noMultiLvlLbl val="0"/>
      </c:catAx>
      <c:valAx>
        <c:axId val="1656523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6508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9EC2-4D2F-9038-D38118ADCCF5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9EC2-4D2F-9038-D38118ADCCF5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9EC2-4D2F-9038-D38118ADCCF5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9EC2-4D2F-9038-D38118ADCCF5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9EC2-4D2F-9038-D38118ADCCF5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9EC2-4D2F-9038-D38118ADCCF5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05E-4F29-A4F3-90E31EE88F27}"/>
              </c:ext>
            </c:extLst>
          </c:dPt>
          <c:cat>
            <c:strRef>
              <c:f>'7.7'!$J$19:$J$26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'7.7'!$K$19:$K$26</c:f>
              <c:numCache>
                <c:formatCode>General</c:formatCode>
                <c:ptCount val="8"/>
                <c:pt idx="0">
                  <c:v>0</c:v>
                </c:pt>
                <c:pt idx="1">
                  <c:v>7168.009</c:v>
                </c:pt>
                <c:pt idx="2">
                  <c:v>0</c:v>
                </c:pt>
                <c:pt idx="3">
                  <c:v>39963.565000000002</c:v>
                </c:pt>
                <c:pt idx="4">
                  <c:v>21242.140978704236</c:v>
                </c:pt>
                <c:pt idx="5">
                  <c:v>0</c:v>
                </c:pt>
                <c:pt idx="6">
                  <c:v>40494.73015463935</c:v>
                </c:pt>
                <c:pt idx="7">
                  <c:v>17501.613107331523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5E-4F29-A4F3-90E31EE88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1599898373983741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'7.7'!$I$19:$I$22</c:f>
              <c:numCache>
                <c:formatCode>0.0%</c:formatCode>
                <c:ptCount val="4"/>
                <c:pt idx="0">
                  <c:v>7.523785730768515E-3</c:v>
                </c:pt>
                <c:pt idx="1">
                  <c:v>5.454809035289325E-2</c:v>
                </c:pt>
                <c:pt idx="2">
                  <c:v>4.3130835084836013E-2</c:v>
                </c:pt>
                <c:pt idx="3">
                  <c:v>4.7517097800544444E-2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E9-4FE3-BF27-CAA709A68F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5787520"/>
        <c:axId val="165789056"/>
      </c:barChart>
      <c:catAx>
        <c:axId val="165787520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5789056"/>
        <c:crosses val="autoZero"/>
        <c:auto val="1"/>
        <c:lblAlgn val="ctr"/>
        <c:lblOffset val="100"/>
        <c:noMultiLvlLbl val="0"/>
      </c:catAx>
      <c:valAx>
        <c:axId val="16578905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5787520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'7.7'!$I$31:$I$38</c:f>
              <c:numCache>
                <c:formatCode>0.0%</c:formatCode>
                <c:ptCount val="8"/>
                <c:pt idx="0">
                  <c:v>0</c:v>
                </c:pt>
                <c:pt idx="1">
                  <c:v>6.8128651356316446E-4</c:v>
                </c:pt>
                <c:pt idx="2">
                  <c:v>0</c:v>
                </c:pt>
                <c:pt idx="3">
                  <c:v>3.5502953914816608E-2</c:v>
                </c:pt>
                <c:pt idx="4">
                  <c:v>2.2950129605105889E-2</c:v>
                </c:pt>
                <c:pt idx="5">
                  <c:v>0</c:v>
                </c:pt>
                <c:pt idx="6">
                  <c:v>0.13238334558229659</c:v>
                </c:pt>
                <c:pt idx="7">
                  <c:v>4.3041877361760954E-2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65-450D-9736-63B239958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80576"/>
        <c:axId val="166282368"/>
      </c:barChart>
      <c:catAx>
        <c:axId val="16628057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82368"/>
        <c:crosses val="autoZero"/>
        <c:auto val="1"/>
        <c:lblAlgn val="ctr"/>
        <c:lblOffset val="100"/>
        <c:noMultiLvlLbl val="0"/>
      </c:catAx>
      <c:valAx>
        <c:axId val="166282368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80576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93337532808399"/>
          <c:y val="0.16035353535353536"/>
          <c:w val="0.75866624671916005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'7.7'!$J$31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B7-46CD-BF98-FAA9847FF457}"/>
            </c:ext>
          </c:extLst>
        </c:ser>
        <c:ser>
          <c:idx val="1"/>
          <c:order val="1"/>
          <c:tx>
            <c:strRef>
              <c:f>'7.7'!$J$32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'7.7'!$K$32:$M$32</c:f>
              <c:numCache>
                <c:formatCode>#\ ##0.0</c:formatCode>
                <c:ptCount val="3"/>
                <c:pt idx="0">
                  <c:v>2733.489</c:v>
                </c:pt>
                <c:pt idx="1">
                  <c:v>1634.4160000000002</c:v>
                </c:pt>
                <c:pt idx="2">
                  <c:v>2800.1039999999998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DB7-46CD-BF98-FAA9847FF457}"/>
            </c:ext>
          </c:extLst>
        </c:ser>
        <c:ser>
          <c:idx val="2"/>
          <c:order val="2"/>
          <c:tx>
            <c:strRef>
              <c:f>'7.7'!$J$33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B7-46CD-BF98-FAA9847FF457}"/>
            </c:ext>
          </c:extLst>
        </c:ser>
        <c:ser>
          <c:idx val="3"/>
          <c:order val="3"/>
          <c:tx>
            <c:strRef>
              <c:f>'7.7'!$J$34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'7.7'!$K$34:$M$34</c:f>
              <c:numCache>
                <c:formatCode>#\ ##0.0</c:formatCode>
                <c:ptCount val="3"/>
                <c:pt idx="0">
                  <c:v>10475.554</c:v>
                </c:pt>
                <c:pt idx="1">
                  <c:v>14145.760999999997</c:v>
                </c:pt>
                <c:pt idx="2">
                  <c:v>15342.250000000004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DB7-46CD-BF98-FAA9847FF457}"/>
            </c:ext>
          </c:extLst>
        </c:ser>
        <c:ser>
          <c:idx val="4"/>
          <c:order val="4"/>
          <c:tx>
            <c:strRef>
              <c:f>'7.7'!$J$35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'7.7'!$K$35:$M$35</c:f>
              <c:numCache>
                <c:formatCode>#\ ##0.0</c:formatCode>
                <c:ptCount val="3"/>
                <c:pt idx="0">
                  <c:v>7086.8357705364306</c:v>
                </c:pt>
                <c:pt idx="1">
                  <c:v>7114.267694117646</c:v>
                </c:pt>
                <c:pt idx="2">
                  <c:v>7041.0375140501592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DB7-46CD-BF98-FAA9847FF457}"/>
            </c:ext>
          </c:extLst>
        </c:ser>
        <c:ser>
          <c:idx val="5"/>
          <c:order val="5"/>
          <c:tx>
            <c:strRef>
              <c:f>'7.7'!$J$36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DB7-46CD-BF98-FAA9847FF457}"/>
            </c:ext>
          </c:extLst>
        </c:ser>
        <c:ser>
          <c:idx val="6"/>
          <c:order val="6"/>
          <c:tx>
            <c:strRef>
              <c:f>'7.7'!$J$37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'7.7'!$K$37:$M$37</c:f>
              <c:numCache>
                <c:formatCode>#\ ##0.0</c:formatCode>
                <c:ptCount val="3"/>
                <c:pt idx="0">
                  <c:v>12386.377174078889</c:v>
                </c:pt>
                <c:pt idx="1">
                  <c:v>14642.650138937259</c:v>
                </c:pt>
                <c:pt idx="2">
                  <c:v>13465.702841623202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DB7-46CD-BF98-FAA9847FF457}"/>
            </c:ext>
          </c:extLst>
        </c:ser>
        <c:ser>
          <c:idx val="7"/>
          <c:order val="7"/>
          <c:tx>
            <c:strRef>
              <c:f>'7.7'!$J$38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'7.7'!$K$30:$M$30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'7.7'!$K$38:$M$38</c:f>
              <c:numCache>
                <c:formatCode>#\ ##0.0</c:formatCode>
                <c:ptCount val="3"/>
                <c:pt idx="0">
                  <c:v>8924.6700947631671</c:v>
                </c:pt>
                <c:pt idx="1">
                  <c:v>5708.1031946001895</c:v>
                </c:pt>
                <c:pt idx="2">
                  <c:v>2868.8398179681658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2DB7-46CD-BF98-FAA9847FF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352384"/>
        <c:axId val="166353920"/>
      </c:barChart>
      <c:catAx>
        <c:axId val="1663523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53920"/>
        <c:crosses val="autoZero"/>
        <c:auto val="1"/>
        <c:lblAlgn val="ctr"/>
        <c:lblOffset val="100"/>
        <c:noMultiLvlLbl val="0"/>
      </c:catAx>
      <c:valAx>
        <c:axId val="166353920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52384"/>
        <c:crosses val="autoZero"/>
        <c:crossBetween val="between"/>
        <c:majorUnit val="1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'7.7'!$L$19:$L$26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'7.7'!$M$19:$M$26</c:f>
              <c:numCache>
                <c:formatCode>0.0%</c:formatCode>
                <c:ptCount val="8"/>
                <c:pt idx="0">
                  <c:v>0</c:v>
                </c:pt>
                <c:pt idx="1">
                  <c:v>8.04935583632427E-4</c:v>
                </c:pt>
                <c:pt idx="2">
                  <c:v>0</c:v>
                </c:pt>
                <c:pt idx="3">
                  <c:v>3.6444938717105579E-2</c:v>
                </c:pt>
                <c:pt idx="4">
                  <c:v>5.1127826142485587E-2</c:v>
                </c:pt>
                <c:pt idx="5">
                  <c:v>0</c:v>
                </c:pt>
                <c:pt idx="6">
                  <c:v>0.20493863973130189</c:v>
                </c:pt>
                <c:pt idx="7">
                  <c:v>3.7522613387328728E-2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82-4E3D-8D25-22DD74103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366592"/>
        <c:axId val="166380672"/>
      </c:barChart>
      <c:catAx>
        <c:axId val="1663665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380672"/>
        <c:crosses val="autoZero"/>
        <c:auto val="1"/>
        <c:lblAlgn val="ctr"/>
        <c:lblOffset val="100"/>
        <c:noMultiLvlLbl val="0"/>
      </c:catAx>
      <c:valAx>
        <c:axId val="166380672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3665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AE4F-483E-B218-9295C7FE129F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AE4F-483E-B218-9295C7FE129F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AE4F-483E-B218-9295C7FE129F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AE4F-483E-B218-9295C7FE129F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AE4F-483E-B218-9295C7FE129F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AE4F-483E-B218-9295C7FE129F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AE4F-483E-B218-9295C7FE129F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AE4F-483E-B218-9295C7FE12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6422016"/>
        <c:axId val="166423552"/>
      </c:barChart>
      <c:catAx>
        <c:axId val="166422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423552"/>
        <c:crosses val="autoZero"/>
        <c:auto val="1"/>
        <c:lblAlgn val="ctr"/>
        <c:lblOffset val="100"/>
        <c:noMultiLvlLbl val="0"/>
      </c:catAx>
      <c:valAx>
        <c:axId val="16642355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642201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B570-4F2A-B9BD-2473B557D6C6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B570-4F2A-B9BD-2473B557D6C6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B570-4F2A-B9BD-2473B557D6C6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B570-4F2A-B9BD-2473B557D6C6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B570-4F2A-B9BD-2473B557D6C6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B570-4F2A-B9BD-2473B557D6C6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CCE2-4887-A464-143295D7ADA5}"/>
              </c:ext>
            </c:extLst>
          </c:dPt>
          <c:cat>
            <c:strRef>
              <c:f>'7.8'!$J$19:$J$26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'7.8'!$K$19:$K$26</c:f>
              <c:numCache>
                <c:formatCode>General</c:formatCode>
                <c:ptCount val="8"/>
                <c:pt idx="0">
                  <c:v>0</c:v>
                </c:pt>
                <c:pt idx="1">
                  <c:v>431446.25800000003</c:v>
                </c:pt>
                <c:pt idx="2">
                  <c:v>0</c:v>
                </c:pt>
                <c:pt idx="3">
                  <c:v>144676.15700000001</c:v>
                </c:pt>
                <c:pt idx="4">
                  <c:v>11213.605816768006</c:v>
                </c:pt>
                <c:pt idx="5">
                  <c:v>0</c:v>
                </c:pt>
                <c:pt idx="6">
                  <c:v>28164.506167389016</c:v>
                </c:pt>
                <c:pt idx="7">
                  <c:v>30025.26586576294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E2-4887-A464-143295D7A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'4.6'!$A$22</c:f>
              <c:strCache>
                <c:ptCount val="1"/>
              </c:strCache>
            </c:strRef>
          </c:tx>
          <c:spPr>
            <a:pattFill prst="ltUpDiag">
              <a:fgClr>
                <a:schemeClr val="accent1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7F4D-4833-AF88-AAEC5F470AEE}"/>
            </c:ext>
          </c:extLst>
        </c:ser>
        <c:ser>
          <c:idx val="1"/>
          <c:order val="1"/>
          <c:tx>
            <c:strRef>
              <c:f>'4.6'!$A$23</c:f>
              <c:strCache>
                <c:ptCount val="1"/>
              </c:strCache>
            </c:strRef>
          </c:tx>
          <c:spPr>
            <a:pattFill prst="ltUpDiag">
              <a:fgClr>
                <a:schemeClr val="accent5"/>
              </a:fgClr>
              <a:bgClr>
                <a:schemeClr val="bg1"/>
              </a:bgClr>
            </a:patt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7F4D-4833-AF88-AAEC5F470AEE}"/>
            </c:ext>
          </c:extLst>
        </c:ser>
        <c:ser>
          <c:idx val="2"/>
          <c:order val="2"/>
          <c:tx>
            <c:strRef>
              <c:f>'4.6'!$A$24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7F4D-4833-AF88-AAEC5F470AEE}"/>
            </c:ext>
          </c:extLst>
        </c:ser>
        <c:ser>
          <c:idx val="3"/>
          <c:order val="3"/>
          <c:tx>
            <c:strRef>
              <c:f>'4.6'!$A$25</c:f>
              <c:strCache>
                <c:ptCount val="1"/>
              </c:strCache>
            </c:strRef>
          </c:tx>
          <c:spPr>
            <a:solidFill>
              <a:schemeClr val="accent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7F4D-4833-AF88-AAEC5F470AEE}"/>
            </c:ext>
          </c:extLst>
        </c:ser>
        <c:ser>
          <c:idx val="4"/>
          <c:order val="4"/>
          <c:tx>
            <c:strRef>
              <c:f>'4.6'!$A$26</c:f>
              <c:strCache>
                <c:ptCount val="1"/>
              </c:strCache>
            </c:strRef>
          </c:tx>
          <c:spPr>
            <a:solidFill>
              <a:srgbClr val="D0D0D0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7F4D-4833-AF88-AAEC5F470AEE}"/>
            </c:ext>
          </c:extLst>
        </c:ser>
        <c:ser>
          <c:idx val="5"/>
          <c:order val="5"/>
          <c:tx>
            <c:strRef>
              <c:f>'4.6'!$A$27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7F4D-4833-AF88-AAEC5F470AEE}"/>
            </c:ext>
          </c:extLst>
        </c:ser>
        <c:ser>
          <c:idx val="6"/>
          <c:order val="6"/>
          <c:tx>
            <c:strRef>
              <c:f>'4.6'!$A$28</c:f>
              <c:strCache>
                <c:ptCount val="1"/>
              </c:strCache>
            </c:strRef>
          </c:tx>
          <c:spPr>
            <a:solidFill>
              <a:srgbClr val="64636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7F4D-4833-AF88-AAEC5F470AEE}"/>
            </c:ext>
          </c:extLst>
        </c:ser>
        <c:ser>
          <c:idx val="7"/>
          <c:order val="7"/>
          <c:tx>
            <c:strRef>
              <c:f>'4.6'!$A$29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'4.6'!$B$29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7F4D-4833-AF88-AAEC5F470AEE}"/>
            </c:ext>
          </c:extLst>
        </c:ser>
        <c:ser>
          <c:idx val="8"/>
          <c:order val="8"/>
          <c:tx>
            <c:strRef>
              <c:f>'4.6'!$A$30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'4.6'!$B$30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8-7F4D-4833-AF88-AAEC5F470AEE}"/>
            </c:ext>
          </c:extLst>
        </c:ser>
        <c:ser>
          <c:idx val="9"/>
          <c:order val="9"/>
          <c:tx>
            <c:strRef>
              <c:f>'4.6'!$A$31</c:f>
              <c:strCache>
                <c:ptCount val="1"/>
              </c:strCache>
            </c:strRef>
          </c:tx>
          <c:spPr>
            <a:solidFill>
              <a:srgbClr val="9D9D9C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9-7F4D-4833-AF88-AAEC5F470AEE}"/>
            </c:ext>
          </c:extLst>
        </c:ser>
        <c:ser>
          <c:idx val="10"/>
          <c:order val="10"/>
          <c:tx>
            <c:strRef>
              <c:f>'4.6'!$A$32</c:f>
              <c:strCache>
                <c:ptCount val="1"/>
              </c:strCache>
            </c:strRef>
          </c:tx>
          <c:spPr>
            <a:solidFill>
              <a:schemeClr val="tx1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A-7F4D-4833-AF88-AAEC5F470AEE}"/>
            </c:ext>
          </c:extLst>
        </c:ser>
        <c:ser>
          <c:idx val="11"/>
          <c:order val="11"/>
          <c:tx>
            <c:strRef>
              <c:f>'4.6'!$A$33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'4.6'!$B$21</c:f>
              <c:numCache>
                <c:formatCode>General</c:formatCode>
                <c:ptCount val="1"/>
              </c:numCache>
            </c:numRef>
          </c:cat>
          <c:val>
            <c:numRef>
              <c:f>'4.6'!$B$33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B-7F4D-4833-AF88-AAEC5F470A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9399296"/>
        <c:axId val="159409280"/>
      </c:barChart>
      <c:catAx>
        <c:axId val="1593992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9409280"/>
        <c:crosses val="autoZero"/>
        <c:auto val="1"/>
        <c:lblAlgn val="ctr"/>
        <c:lblOffset val="100"/>
        <c:noMultiLvlLbl val="0"/>
      </c:catAx>
      <c:valAx>
        <c:axId val="15940928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5939929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309247967479673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'7.8'!$I$19:$I$22</c:f>
              <c:numCache>
                <c:formatCode>0.0%</c:formatCode>
                <c:ptCount val="4"/>
                <c:pt idx="0">
                  <c:v>0.20471133353668283</c:v>
                </c:pt>
                <c:pt idx="1">
                  <c:v>0.10446061697758967</c:v>
                </c:pt>
                <c:pt idx="2">
                  <c:v>8.5484790338478528E-2</c:v>
                </c:pt>
                <c:pt idx="3">
                  <c:v>9.028949608512804E-2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96-443C-8A4E-3D4E982C4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13728"/>
        <c:axId val="160719616"/>
      </c:barChart>
      <c:catAx>
        <c:axId val="160713728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19616"/>
        <c:crosses val="autoZero"/>
        <c:auto val="1"/>
        <c:lblAlgn val="ctr"/>
        <c:lblOffset val="100"/>
        <c:noMultiLvlLbl val="0"/>
      </c:catAx>
      <c:valAx>
        <c:axId val="160719616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13728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'7.8'!$I$31:$I$38</c:f>
              <c:numCache>
                <c:formatCode>0.0%</c:formatCode>
                <c:ptCount val="8"/>
                <c:pt idx="0">
                  <c:v>0</c:v>
                </c:pt>
                <c:pt idx="1">
                  <c:v>0.116366338916131</c:v>
                </c:pt>
                <c:pt idx="2">
                  <c:v>0</c:v>
                </c:pt>
                <c:pt idx="3">
                  <c:v>0.12317610740032278</c:v>
                </c:pt>
                <c:pt idx="4">
                  <c:v>1.6537513684431061E-2</c:v>
                </c:pt>
                <c:pt idx="5">
                  <c:v>0</c:v>
                </c:pt>
                <c:pt idx="6">
                  <c:v>0.11316380536856543</c:v>
                </c:pt>
                <c:pt idx="7">
                  <c:v>6.4280386477359897E-2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24-4B44-BDE0-8822C6D59F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0748288"/>
        <c:axId val="160749824"/>
      </c:barChart>
      <c:catAx>
        <c:axId val="16074828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0749824"/>
        <c:crosses val="autoZero"/>
        <c:auto val="1"/>
        <c:lblAlgn val="ctr"/>
        <c:lblOffset val="100"/>
        <c:noMultiLvlLbl val="0"/>
      </c:catAx>
      <c:valAx>
        <c:axId val="16074982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074828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728558123782915"/>
          <c:y val="0.16035353535353536"/>
          <c:w val="0.74056388112776228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'7.8'!$J$31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D-4C3A-AFE1-3AD15151D287}"/>
            </c:ext>
          </c:extLst>
        </c:ser>
        <c:ser>
          <c:idx val="1"/>
          <c:order val="1"/>
          <c:tx>
            <c:strRef>
              <c:f>'7.8'!$J$32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'7.8'!$K$32:$M$32</c:f>
              <c:numCache>
                <c:formatCode>#\ ##0.0</c:formatCode>
                <c:ptCount val="3"/>
                <c:pt idx="0">
                  <c:v>116166.913</c:v>
                </c:pt>
                <c:pt idx="1">
                  <c:v>148596.11899999998</c:v>
                </c:pt>
                <c:pt idx="2">
                  <c:v>166683.226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D-4C3A-AFE1-3AD15151D287}"/>
            </c:ext>
          </c:extLst>
        </c:ser>
        <c:ser>
          <c:idx val="2"/>
          <c:order val="2"/>
          <c:tx>
            <c:strRef>
              <c:f>'7.8'!$J$33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31D-4C3A-AFE1-3AD15151D287}"/>
            </c:ext>
          </c:extLst>
        </c:ser>
        <c:ser>
          <c:idx val="3"/>
          <c:order val="3"/>
          <c:tx>
            <c:strRef>
              <c:f>'7.8'!$J$34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'7.8'!$K$34:$M$34</c:f>
              <c:numCache>
                <c:formatCode>#\ ##0.0</c:formatCode>
                <c:ptCount val="3"/>
                <c:pt idx="0">
                  <c:v>46390.747999999978</c:v>
                </c:pt>
                <c:pt idx="1">
                  <c:v>48186.214999999989</c:v>
                </c:pt>
                <c:pt idx="2">
                  <c:v>50099.194000000032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31D-4C3A-AFE1-3AD15151D287}"/>
            </c:ext>
          </c:extLst>
        </c:ser>
        <c:ser>
          <c:idx val="4"/>
          <c:order val="4"/>
          <c:tx>
            <c:strRef>
              <c:f>'7.8'!$J$35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'7.8'!$K$35:$M$35</c:f>
              <c:numCache>
                <c:formatCode>#\ ##0.0</c:formatCode>
                <c:ptCount val="3"/>
                <c:pt idx="0">
                  <c:v>2990.7192744861345</c:v>
                </c:pt>
                <c:pt idx="1">
                  <c:v>4329.9708816980128</c:v>
                </c:pt>
                <c:pt idx="2">
                  <c:v>3892.915660583858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31D-4C3A-AFE1-3AD15151D287}"/>
            </c:ext>
          </c:extLst>
        </c:ser>
        <c:ser>
          <c:idx val="5"/>
          <c:order val="5"/>
          <c:tx>
            <c:strRef>
              <c:f>'7.8'!$J$36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'7.8'!$K$36:$M$36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1D-4C3A-AFE1-3AD15151D287}"/>
            </c:ext>
          </c:extLst>
        </c:ser>
        <c:ser>
          <c:idx val="6"/>
          <c:order val="6"/>
          <c:tx>
            <c:strRef>
              <c:f>'7.8'!$J$37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'7.8'!$K$37:$M$37</c:f>
              <c:numCache>
                <c:formatCode>#\ ##0.0</c:formatCode>
                <c:ptCount val="3"/>
                <c:pt idx="0">
                  <c:v>9639.2591616393438</c:v>
                </c:pt>
                <c:pt idx="1">
                  <c:v>9998.2197507757501</c:v>
                </c:pt>
                <c:pt idx="2">
                  <c:v>8527.0272549739238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31D-4C3A-AFE1-3AD15151D287}"/>
            </c:ext>
          </c:extLst>
        </c:ser>
        <c:ser>
          <c:idx val="7"/>
          <c:order val="7"/>
          <c:tx>
            <c:strRef>
              <c:f>'7.8'!$J$38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'7.8'!$K$30:$M$30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'7.8'!$K$38:$M$38</c:f>
              <c:numCache>
                <c:formatCode>#\ ##0.0</c:formatCode>
                <c:ptCount val="3"/>
                <c:pt idx="0">
                  <c:v>15877.480833631136</c:v>
                </c:pt>
                <c:pt idx="1">
                  <c:v>8963.0965808100991</c:v>
                </c:pt>
                <c:pt idx="2">
                  <c:v>5184.6884513217055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1D-4C3A-AFE1-3AD15151D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4252288"/>
        <c:axId val="164262272"/>
      </c:barChart>
      <c:catAx>
        <c:axId val="164252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62272"/>
        <c:crosses val="autoZero"/>
        <c:auto val="1"/>
        <c:lblAlgn val="ctr"/>
        <c:lblOffset val="100"/>
        <c:noMultiLvlLbl val="0"/>
      </c:catAx>
      <c:valAx>
        <c:axId val="164262272"/>
        <c:scaling>
          <c:orientation val="minMax"/>
          <c:max val="250000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52288"/>
        <c:crosses val="autoZero"/>
        <c:crossBetween val="between"/>
        <c:majorUnit val="5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'7.8'!$L$19:$L$26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'7.8'!$M$19:$M$26</c:f>
              <c:numCache>
                <c:formatCode>0.0%</c:formatCode>
                <c:ptCount val="8"/>
                <c:pt idx="0">
                  <c:v>0</c:v>
                </c:pt>
                <c:pt idx="1">
                  <c:v>4.8449499085346667E-2</c:v>
                </c:pt>
                <c:pt idx="2">
                  <c:v>0</c:v>
                </c:pt>
                <c:pt idx="3">
                  <c:v>0.13193802093710472</c:v>
                </c:pt>
                <c:pt idx="4">
                  <c:v>2.6990089615018292E-2</c:v>
                </c:pt>
                <c:pt idx="5">
                  <c:v>0</c:v>
                </c:pt>
                <c:pt idx="6">
                  <c:v>0.14253695630534505</c:v>
                </c:pt>
                <c:pt idx="7">
                  <c:v>6.4372720161482183E-2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E9-47F8-AFDB-35B892381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4291328"/>
        <c:axId val="164292864"/>
      </c:barChart>
      <c:catAx>
        <c:axId val="1642913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4292864"/>
        <c:crosses val="autoZero"/>
        <c:auto val="1"/>
        <c:lblAlgn val="ctr"/>
        <c:lblOffset val="100"/>
        <c:noMultiLvlLbl val="0"/>
      </c:catAx>
      <c:valAx>
        <c:axId val="16429286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4291328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'4.3'!$A$21</c:f>
              <c:strCache>
                <c:ptCount val="1"/>
              </c:strCache>
            </c:strRef>
          </c:tx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'4.3'!$B$21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0-5574-483E-B095-A1A140FAB250}"/>
            </c:ext>
          </c:extLst>
        </c:ser>
        <c:ser>
          <c:idx val="1"/>
          <c:order val="1"/>
          <c:tx>
            <c:strRef>
              <c:f>'4.3'!$A$22</c:f>
              <c:strCache>
                <c:ptCount val="1"/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'4.3'!$B$22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1-5574-483E-B095-A1A140FAB250}"/>
            </c:ext>
          </c:extLst>
        </c:ser>
        <c:ser>
          <c:idx val="2"/>
          <c:order val="2"/>
          <c:tx>
            <c:strRef>
              <c:f>'4.3'!$A$23</c:f>
              <c:strCache>
                <c:ptCount val="1"/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'4.3'!$B$23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2-5574-483E-B095-A1A140FAB250}"/>
            </c:ext>
          </c:extLst>
        </c:ser>
        <c:ser>
          <c:idx val="3"/>
          <c:order val="3"/>
          <c:tx>
            <c:strRef>
              <c:f>'4.3'!$A$24</c:f>
              <c:strCache>
                <c:ptCount val="1"/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'4.3'!$B$24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3-5574-483E-B095-A1A140FAB250}"/>
            </c:ext>
          </c:extLst>
        </c:ser>
        <c:ser>
          <c:idx val="4"/>
          <c:order val="4"/>
          <c:tx>
            <c:strRef>
              <c:f>'4.3'!$A$25</c:f>
              <c:strCache>
                <c:ptCount val="1"/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'4.3'!$B$25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4-5574-483E-B095-A1A140FAB250}"/>
            </c:ext>
          </c:extLst>
        </c:ser>
        <c:ser>
          <c:idx val="5"/>
          <c:order val="5"/>
          <c:tx>
            <c:strRef>
              <c:f>'4.3'!$A$26</c:f>
              <c:strCache>
                <c:ptCount val="1"/>
              </c:strCache>
            </c:strRef>
          </c:tx>
          <c:spPr>
            <a:solidFill>
              <a:srgbClr val="F0948F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'4.3'!$B$26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5-5574-483E-B095-A1A140FAB250}"/>
            </c:ext>
          </c:extLst>
        </c:ser>
        <c:ser>
          <c:idx val="6"/>
          <c:order val="6"/>
          <c:tx>
            <c:strRef>
              <c:f>'4.3'!$A$27</c:f>
              <c:strCache>
                <c:ptCount val="1"/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'4.3'!$B$27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6-5574-483E-B095-A1A140FAB250}"/>
            </c:ext>
          </c:extLst>
        </c:ser>
        <c:ser>
          <c:idx val="7"/>
          <c:order val="7"/>
          <c:tx>
            <c:strRef>
              <c:f>'4.3'!$A$28</c:f>
              <c:strCache>
                <c:ptCount val="1"/>
              </c:strCache>
            </c:strRef>
          </c:tx>
          <c:spPr>
            <a:solidFill>
              <a:srgbClr val="F7C9C7"/>
            </a:solidFill>
          </c:spPr>
          <c:invertIfNegative val="0"/>
          <c:cat>
            <c:numRef>
              <c:f>'4.3'!$B$20</c:f>
              <c:numCache>
                <c:formatCode>General</c:formatCode>
                <c:ptCount val="1"/>
              </c:numCache>
            </c:numRef>
          </c:cat>
          <c:val>
            <c:numRef>
              <c:f>'4.3'!$B$28</c:f>
              <c:numCache>
                <c:formatCode>General</c:formatCode>
                <c:ptCount val="1"/>
              </c:numCache>
            </c:numRef>
          </c:val>
          <c:extLst>
            <c:ext xmlns:c16="http://schemas.microsoft.com/office/drawing/2014/chart" uri="{C3380CC4-5D6E-409C-BE32-E72D297353CC}">
              <c16:uniqueId val="{00000007-5574-483E-B095-A1A140FAB2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5071488"/>
        <c:axId val="166134144"/>
      </c:barChart>
      <c:catAx>
        <c:axId val="165071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66134144"/>
        <c:crosses val="autoZero"/>
        <c:auto val="1"/>
        <c:lblAlgn val="ctr"/>
        <c:lblOffset val="100"/>
        <c:noMultiLvlLbl val="0"/>
      </c:catAx>
      <c:valAx>
        <c:axId val="1661341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65071488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"/>
          <c:y val="0"/>
          <c:w val="1"/>
          <c:h val="1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technologií na v</a:t>
            </a:r>
            <a:r>
              <a:rPr lang="en-US" sz="1000">
                <a:solidFill>
                  <a:srgbClr val="233060"/>
                </a:solidFill>
              </a:rPr>
              <a:t>ýrob</a:t>
            </a:r>
            <a:r>
              <a:rPr lang="cs-CZ" sz="1000">
                <a:solidFill>
                  <a:srgbClr val="233060"/>
                </a:solidFill>
              </a:rPr>
              <a:t>ě</a:t>
            </a:r>
            <a:r>
              <a:rPr lang="en-US" sz="1000">
                <a:solidFill>
                  <a:srgbClr val="233060"/>
                </a:solidFill>
              </a:rPr>
              <a:t> elektřiny brutto</a:t>
            </a:r>
          </a:p>
        </c:rich>
      </c:tx>
      <c:layout>
        <c:manualLayout>
          <c:xMode val="edge"/>
          <c:yMode val="edge"/>
          <c:x val="5.5355547673921262E-3"/>
          <c:y val="4.9689440993788817E-2"/>
        </c:manualLayout>
      </c:layout>
      <c:overlay val="0"/>
    </c:title>
    <c:autoTitleDeleted val="0"/>
    <c:plotArea>
      <c:layout/>
      <c:doughnutChart>
        <c:varyColors val="1"/>
        <c:ser>
          <c:idx val="2"/>
          <c:order val="0"/>
          <c:dPt>
            <c:idx val="1"/>
            <c:bubble3D val="0"/>
            <c:spPr>
              <a:solidFill>
                <a:schemeClr val="accent5"/>
              </a:solidFill>
            </c:spPr>
            <c:extLst>
              <c:ext xmlns:c16="http://schemas.microsoft.com/office/drawing/2014/chart" uri="{C3380CC4-5D6E-409C-BE32-E72D297353CC}">
                <c16:uniqueId val="{00000002-C7D9-43ED-9D14-83B747EDF0FF}"/>
              </c:ext>
            </c:extLst>
          </c:dPt>
          <c:dPt>
            <c:idx val="2"/>
            <c:bubble3D val="0"/>
            <c:spPr>
              <a:solidFill>
                <a:schemeClr val="accent2"/>
              </a:solidFill>
            </c:spPr>
            <c:extLst>
              <c:ext xmlns:c16="http://schemas.microsoft.com/office/drawing/2014/chart" uri="{C3380CC4-5D6E-409C-BE32-E72D297353CC}">
                <c16:uniqueId val="{00000003-C7D9-43ED-9D14-83B747EDF0FF}"/>
              </c:ext>
            </c:extLst>
          </c:dPt>
          <c:dPt>
            <c:idx val="3"/>
            <c:bubble3D val="0"/>
            <c:spPr>
              <a:solidFill>
                <a:schemeClr val="accent6"/>
              </a:solidFill>
            </c:spPr>
            <c:extLst>
              <c:ext xmlns:c16="http://schemas.microsoft.com/office/drawing/2014/chart" uri="{C3380CC4-5D6E-409C-BE32-E72D297353CC}">
                <c16:uniqueId val="{00000004-C7D9-43ED-9D14-83B747EDF0FF}"/>
              </c:ext>
            </c:extLst>
          </c:dPt>
          <c:dPt>
            <c:idx val="4"/>
            <c:bubble3D val="0"/>
            <c:spPr>
              <a:solidFill>
                <a:schemeClr val="accent3"/>
              </a:solidFill>
            </c:spPr>
            <c:extLst>
              <c:ext xmlns:c16="http://schemas.microsoft.com/office/drawing/2014/chart" uri="{C3380CC4-5D6E-409C-BE32-E72D297353CC}">
                <c16:uniqueId val="{00000005-C7D9-43ED-9D14-83B747EDF0FF}"/>
              </c:ext>
            </c:extLst>
          </c:dPt>
          <c:dPt>
            <c:idx val="5"/>
            <c:bubble3D val="0"/>
            <c:spPr>
              <a:solidFill>
                <a:srgbClr val="F0948F"/>
              </a:solidFill>
            </c:spPr>
            <c:extLst>
              <c:ext xmlns:c16="http://schemas.microsoft.com/office/drawing/2014/chart" uri="{C3380CC4-5D6E-409C-BE32-E72D297353CC}">
                <c16:uniqueId val="{00000006-C7D9-43ED-9D14-83B747EDF0FF}"/>
              </c:ext>
            </c:extLst>
          </c:dPt>
          <c:dPt>
            <c:idx val="6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C7D9-43ED-9D14-83B747EDF0FF}"/>
              </c:ext>
            </c:extLst>
          </c:dPt>
          <c:dPt>
            <c:idx val="7"/>
            <c:bubble3D val="0"/>
            <c:spPr>
              <a:solidFill>
                <a:srgbClr val="F7C9C7"/>
              </a:solidFill>
            </c:spPr>
            <c:extLst>
              <c:ext xmlns:c16="http://schemas.microsoft.com/office/drawing/2014/chart" uri="{C3380CC4-5D6E-409C-BE32-E72D297353CC}">
                <c16:uniqueId val="{00000001-4ADF-46CC-99A7-F5AA9CDD8BDA}"/>
              </c:ext>
            </c:extLst>
          </c:dPt>
          <c:cat>
            <c:strRef>
              <c:f>'7.9'!$J$19:$J$26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'7.9'!$K$19:$K$26</c:f>
              <c:numCache>
                <c:formatCode>General</c:formatCode>
                <c:ptCount val="8"/>
                <c:pt idx="0">
                  <c:v>0</c:v>
                </c:pt>
                <c:pt idx="1">
                  <c:v>63245.16</c:v>
                </c:pt>
                <c:pt idx="2">
                  <c:v>0</c:v>
                </c:pt>
                <c:pt idx="3">
                  <c:v>92491.184999999998</c:v>
                </c:pt>
                <c:pt idx="4">
                  <c:v>8259.1336911040071</c:v>
                </c:pt>
                <c:pt idx="5">
                  <c:v>147166.77000000002</c:v>
                </c:pt>
                <c:pt idx="6">
                  <c:v>25017.181820000002</c:v>
                </c:pt>
                <c:pt idx="7">
                  <c:v>26008.462075576477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DF-46CC-99A7-F5AA9CDD8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spotřebě elektřiny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1.0959383753501486E-3"/>
          <c:y val="4.624277456647398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1833536585365854"/>
          <c:y val="0.24277456647398843"/>
          <c:w val="0.607394647696477"/>
          <c:h val="0.58782273603082846"/>
        </c:manualLayout>
      </c:layout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'7.9'!$H$19:$H$22</c:f>
              <c:strCache>
                <c:ptCount val="4"/>
                <c:pt idx="0">
                  <c:v>VO z vvn</c:v>
                </c:pt>
                <c:pt idx="1">
                  <c:v>VO z vn</c:v>
                </c:pt>
                <c:pt idx="2">
                  <c:v>MOP</c:v>
                </c:pt>
                <c:pt idx="3">
                  <c:v>MOO</c:v>
                </c:pt>
              </c:strCache>
            </c:strRef>
          </c:cat>
          <c:val>
            <c:numRef>
              <c:f>'7.9'!$I$19:$I$22</c:f>
              <c:numCache>
                <c:formatCode>0.0%</c:formatCode>
                <c:ptCount val="4"/>
                <c:pt idx="0">
                  <c:v>4.9124275955645703E-2</c:v>
                </c:pt>
                <c:pt idx="1">
                  <c:v>6.6566726844854512E-2</c:v>
                </c:pt>
                <c:pt idx="2">
                  <c:v>5.1846944238286105E-2</c:v>
                </c:pt>
                <c:pt idx="3">
                  <c:v>5.2618224471823898E-2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7A-41B3-BAA5-7D5DAC27F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41024"/>
        <c:axId val="166242560"/>
      </c:barChart>
      <c:catAx>
        <c:axId val="166241024"/>
        <c:scaling>
          <c:orientation val="maxMin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242560"/>
        <c:crosses val="autoZero"/>
        <c:auto val="1"/>
        <c:lblAlgn val="ctr"/>
        <c:lblOffset val="100"/>
        <c:noMultiLvlLbl val="0"/>
      </c:catAx>
      <c:valAx>
        <c:axId val="166242560"/>
        <c:scaling>
          <c:orientation val="minMax"/>
          <c:max val="1"/>
        </c:scaling>
        <c:delete val="0"/>
        <c:axPos val="t"/>
        <c:majorGridlines/>
        <c:numFmt formatCode="0%" sourceLinked="0"/>
        <c:majorTickMark val="out"/>
        <c:minorTickMark val="none"/>
        <c:tickLblPos val="high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41024"/>
        <c:crosses val="autoZero"/>
        <c:crossBetween val="between"/>
        <c:majorUnit val="0.2"/>
      </c:valAx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 instalovaném výkonu v ČR</a:t>
            </a:r>
          </a:p>
        </c:rich>
      </c:tx>
      <c:layout>
        <c:manualLayout>
          <c:xMode val="edge"/>
          <c:yMode val="edge"/>
          <c:x val="3.5346543220558897E-3"/>
          <c:y val="3.0534351145038167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'7.9'!$H$31:$H$38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'7.9'!$I$31:$I$38</c:f>
              <c:numCache>
                <c:formatCode>0.0%</c:formatCode>
                <c:ptCount val="8"/>
                <c:pt idx="0">
                  <c:v>0</c:v>
                </c:pt>
                <c:pt idx="1">
                  <c:v>7.6584498069778599E-3</c:v>
                </c:pt>
                <c:pt idx="2">
                  <c:v>0</c:v>
                </c:pt>
                <c:pt idx="3">
                  <c:v>0.1251332396619938</c:v>
                </c:pt>
                <c:pt idx="4">
                  <c:v>1.1521126769143684E-2</c:v>
                </c:pt>
                <c:pt idx="5">
                  <c:v>0.55484421681604779</c:v>
                </c:pt>
                <c:pt idx="6">
                  <c:v>0.15501334194873936</c:v>
                </c:pt>
                <c:pt idx="7">
                  <c:v>5.7008182405110554E-2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09-4FEC-BC63-394826A0E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263040"/>
        <c:axId val="166723584"/>
      </c:barChart>
      <c:catAx>
        <c:axId val="16626304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23584"/>
        <c:crosses val="autoZero"/>
        <c:auto val="1"/>
        <c:lblAlgn val="ctr"/>
        <c:lblOffset val="100"/>
        <c:noMultiLvlLbl val="0"/>
      </c:catAx>
      <c:valAx>
        <c:axId val="166723584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263040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Výroba elektřiny brutto (GWh)</a:t>
            </a:r>
          </a:p>
        </c:rich>
      </c:tx>
      <c:layout>
        <c:manualLayout>
          <c:xMode val="edge"/>
          <c:yMode val="edge"/>
          <c:x val="4.965132496513253E-3"/>
          <c:y val="3.054353054353054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40567389235707"/>
          <c:y val="0.16035353535353536"/>
          <c:w val="0.74897679622716484"/>
          <c:h val="0.7277553310886644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'7.9'!$J$31</c:f>
              <c:strCache>
                <c:ptCount val="1"/>
                <c:pt idx="0">
                  <c:v>JE</c:v>
                </c:pt>
              </c:strCache>
            </c:strRef>
          </c:tx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'7.9'!$K$31:$M$31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92-464A-8783-00AB8DD08A3F}"/>
            </c:ext>
          </c:extLst>
        </c:ser>
        <c:ser>
          <c:idx val="1"/>
          <c:order val="1"/>
          <c:tx>
            <c:strRef>
              <c:f>'7.9'!$J$32</c:f>
              <c:strCache>
                <c:ptCount val="1"/>
                <c:pt idx="0">
                  <c:v>PE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'7.9'!$K$32:$M$32</c:f>
              <c:numCache>
                <c:formatCode>#\ ##0.0</c:formatCode>
                <c:ptCount val="3"/>
                <c:pt idx="0">
                  <c:v>14417.922</c:v>
                </c:pt>
                <c:pt idx="1">
                  <c:v>23489.741000000002</c:v>
                </c:pt>
                <c:pt idx="2">
                  <c:v>25337.496999999999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92-464A-8783-00AB8DD08A3F}"/>
            </c:ext>
          </c:extLst>
        </c:ser>
        <c:ser>
          <c:idx val="2"/>
          <c:order val="2"/>
          <c:tx>
            <c:strRef>
              <c:f>'7.9'!$J$33</c:f>
              <c:strCache>
                <c:ptCount val="1"/>
                <c:pt idx="0">
                  <c:v>PPE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'7.9'!$K$33:$M$33</c:f>
              <c:numCache>
                <c:formatCode>#\ ##0.0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92-464A-8783-00AB8DD08A3F}"/>
            </c:ext>
          </c:extLst>
        </c:ser>
        <c:ser>
          <c:idx val="3"/>
          <c:order val="3"/>
          <c:tx>
            <c:strRef>
              <c:f>'7.9'!$J$34</c:f>
              <c:strCache>
                <c:ptCount val="1"/>
                <c:pt idx="0">
                  <c:v>PSE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'7.9'!$K$34:$M$34</c:f>
              <c:numCache>
                <c:formatCode>#\ ##0.0</c:formatCode>
                <c:ptCount val="3"/>
                <c:pt idx="0">
                  <c:v>27305.313000000002</c:v>
                </c:pt>
                <c:pt idx="1">
                  <c:v>31818.393000000004</c:v>
                </c:pt>
                <c:pt idx="2">
                  <c:v>33367.478999999992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92-464A-8783-00AB8DD08A3F}"/>
            </c:ext>
          </c:extLst>
        </c:ser>
        <c:ser>
          <c:idx val="4"/>
          <c:order val="4"/>
          <c:tx>
            <c:strRef>
              <c:f>'7.9'!$J$35</c:f>
              <c:strCache>
                <c:ptCount val="1"/>
                <c:pt idx="0">
                  <c:v>VE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'7.9'!$K$35:$M$35</c:f>
              <c:numCache>
                <c:formatCode>#\ ##0.0</c:formatCode>
                <c:ptCount val="3"/>
                <c:pt idx="0">
                  <c:v>1982.1320771299586</c:v>
                </c:pt>
                <c:pt idx="1">
                  <c:v>3017.7234442747358</c:v>
                </c:pt>
                <c:pt idx="2">
                  <c:v>3259.2781696993129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92-464A-8783-00AB8DD08A3F}"/>
            </c:ext>
          </c:extLst>
        </c:ser>
        <c:ser>
          <c:idx val="5"/>
          <c:order val="5"/>
          <c:tx>
            <c:strRef>
              <c:f>'7.9'!$J$36</c:f>
              <c:strCache>
                <c:ptCount val="1"/>
                <c:pt idx="0">
                  <c:v>PVE</c:v>
                </c:pt>
              </c:strCache>
            </c:strRef>
          </c:tx>
          <c:spPr>
            <a:solidFill>
              <a:srgbClr val="F0948F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'7.9'!$K$36:$M$36</c:f>
              <c:numCache>
                <c:formatCode>#\ ##0.0</c:formatCode>
                <c:ptCount val="3"/>
                <c:pt idx="0">
                  <c:v>43030.49</c:v>
                </c:pt>
                <c:pt idx="1">
                  <c:v>45192.55</c:v>
                </c:pt>
                <c:pt idx="2">
                  <c:v>58943.73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792-464A-8783-00AB8DD08A3F}"/>
            </c:ext>
          </c:extLst>
        </c:ser>
        <c:ser>
          <c:idx val="6"/>
          <c:order val="6"/>
          <c:tx>
            <c:strRef>
              <c:f>'7.9'!$J$37</c:f>
              <c:strCache>
                <c:ptCount val="1"/>
                <c:pt idx="0">
                  <c:v>VTE</c:v>
                </c:pt>
              </c:strCache>
            </c:strRef>
          </c:tx>
          <c:spPr>
            <a:solidFill>
              <a:schemeClr val="accent4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'7.9'!$K$37:$M$37</c:f>
              <c:numCache>
                <c:formatCode>#\ ##0.0</c:formatCode>
                <c:ptCount val="3"/>
                <c:pt idx="0">
                  <c:v>11302.161550000001</c:v>
                </c:pt>
                <c:pt idx="1">
                  <c:v>8123.1437100000021</c:v>
                </c:pt>
                <c:pt idx="2">
                  <c:v>5591.8765600000006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792-464A-8783-00AB8DD08A3F}"/>
            </c:ext>
          </c:extLst>
        </c:ser>
        <c:ser>
          <c:idx val="7"/>
          <c:order val="7"/>
          <c:tx>
            <c:strRef>
              <c:f>'7.9'!$J$38</c:f>
              <c:strCache>
                <c:ptCount val="1"/>
                <c:pt idx="0">
                  <c:v>FVE</c:v>
                </c:pt>
              </c:strCache>
            </c:strRef>
          </c:tx>
          <c:spPr>
            <a:solidFill>
              <a:srgbClr val="F7C9C7"/>
            </a:solidFill>
          </c:spPr>
          <c:invertIfNegative val="0"/>
          <c:cat>
            <c:strRef>
              <c:f>'7.9'!$K$30:$M$30</c:f>
              <c:strCache>
                <c:ptCount val="3"/>
                <c:pt idx="0">
                  <c:v>Říjen</c:v>
                </c:pt>
                <c:pt idx="1">
                  <c:v>Listopad</c:v>
                </c:pt>
                <c:pt idx="2">
                  <c:v>Prosinec</c:v>
                </c:pt>
              </c:strCache>
            </c:strRef>
          </c:cat>
          <c:val>
            <c:numRef>
              <c:f>'7.9'!$K$38:$M$38</c:f>
              <c:numCache>
                <c:formatCode>#\ ##0.0</c:formatCode>
                <c:ptCount val="3"/>
                <c:pt idx="0">
                  <c:v>15204.592481319381</c:v>
                </c:pt>
                <c:pt idx="1">
                  <c:v>7063.4911912783873</c:v>
                </c:pt>
                <c:pt idx="2">
                  <c:v>3740.3784029787103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792-464A-8783-00AB8DD08A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166793600"/>
        <c:axId val="166795136"/>
      </c:barChart>
      <c:catAx>
        <c:axId val="166793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795136"/>
        <c:crosses val="autoZero"/>
        <c:auto val="1"/>
        <c:lblAlgn val="ctr"/>
        <c:lblOffset val="100"/>
        <c:noMultiLvlLbl val="0"/>
      </c:catAx>
      <c:valAx>
        <c:axId val="166795136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793600"/>
        <c:crosses val="autoZero"/>
        <c:crossBetween val="between"/>
        <c:majorUnit val="20000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000">
                <a:solidFill>
                  <a:srgbClr val="233060"/>
                </a:solidFill>
              </a:defRPr>
            </a:pPr>
            <a:r>
              <a:rPr lang="cs-CZ" sz="1000">
                <a:solidFill>
                  <a:srgbClr val="233060"/>
                </a:solidFill>
              </a:rPr>
              <a:t>Podíl kraje na</a:t>
            </a:r>
            <a:r>
              <a:rPr lang="cs-CZ" sz="1000" baseline="0">
                <a:solidFill>
                  <a:srgbClr val="233060"/>
                </a:solidFill>
              </a:rPr>
              <a:t> výrobě elektřiny brutto </a:t>
            </a:r>
            <a:r>
              <a:rPr lang="cs-CZ" sz="1000">
                <a:solidFill>
                  <a:srgbClr val="233060"/>
                </a:solidFill>
              </a:rPr>
              <a:t>v ČR</a:t>
            </a:r>
          </a:p>
        </c:rich>
      </c:tx>
      <c:layout>
        <c:manualLayout>
          <c:xMode val="edge"/>
          <c:yMode val="edge"/>
          <c:x val="2.2827968155071047E-3"/>
          <c:y val="3.0543530543530543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invertIfNegative val="0"/>
          <c:cat>
            <c:strRef>
              <c:f>'7.9'!$L$19:$L$26</c:f>
              <c:strCache>
                <c:ptCount val="8"/>
                <c:pt idx="0">
                  <c:v>JE</c:v>
                </c:pt>
                <c:pt idx="1">
                  <c:v>PE</c:v>
                </c:pt>
                <c:pt idx="2">
                  <c:v>PPE</c:v>
                </c:pt>
                <c:pt idx="3">
                  <c:v>PSE</c:v>
                </c:pt>
                <c:pt idx="4">
                  <c:v>VE</c:v>
                </c:pt>
                <c:pt idx="5">
                  <c:v>PVE</c:v>
                </c:pt>
                <c:pt idx="6">
                  <c:v>VTE</c:v>
                </c:pt>
                <c:pt idx="7">
                  <c:v>FVE</c:v>
                </c:pt>
              </c:strCache>
            </c:strRef>
          </c:cat>
          <c:val>
            <c:numRef>
              <c:f>'7.9'!$M$19:$M$26</c:f>
              <c:numCache>
                <c:formatCode>0.0%</c:formatCode>
                <c:ptCount val="8"/>
                <c:pt idx="0">
                  <c:v>0</c:v>
                </c:pt>
                <c:pt idx="1">
                  <c:v>7.1021506497168504E-3</c:v>
                </c:pt>
                <c:pt idx="2">
                  <c:v>0</c:v>
                </c:pt>
                <c:pt idx="3">
                  <c:v>8.4347719458898976E-2</c:v>
                </c:pt>
                <c:pt idx="4">
                  <c:v>1.987895437986446E-2</c:v>
                </c:pt>
                <c:pt idx="5">
                  <c:v>0.54780152451258102</c:v>
                </c:pt>
                <c:pt idx="6">
                  <c:v>0.1266087511269432</c:v>
                </c:pt>
                <c:pt idx="7">
                  <c:v>5.5760886798031505E-2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8A-49A5-BD5D-000F7E402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166824192"/>
        <c:axId val="166830080"/>
      </c:barChart>
      <c:catAx>
        <c:axId val="1668241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900"/>
            </a:pPr>
            <a:endParaRPr lang="cs-CZ"/>
          </a:p>
        </c:txPr>
        <c:crossAx val="166830080"/>
        <c:crosses val="autoZero"/>
        <c:auto val="1"/>
        <c:lblAlgn val="ctr"/>
        <c:lblOffset val="100"/>
        <c:noMultiLvlLbl val="0"/>
      </c:catAx>
      <c:valAx>
        <c:axId val="166830080"/>
        <c:scaling>
          <c:orientation val="minMax"/>
          <c:max val="1"/>
        </c:scaling>
        <c:delete val="0"/>
        <c:axPos val="b"/>
        <c:majorGridlines/>
        <c:numFmt formatCode="0%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900"/>
            </a:pPr>
            <a:endParaRPr lang="cs-CZ"/>
          </a:p>
        </c:txPr>
        <c:crossAx val="166824192"/>
        <c:crosses val="autoZero"/>
        <c:crossBetween val="between"/>
        <c:majorUnit val="0.1"/>
      </c:valAx>
    </c:plotArea>
    <c:plotVisOnly val="1"/>
    <c:dispBlanksAs val="gap"/>
    <c:showDLblsOverMax val="0"/>
  </c:chart>
  <c:spPr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4.xml"/><Relationship Id="rId3" Type="http://schemas.openxmlformats.org/officeDocument/2006/relationships/chart" Target="../charts/chart39.xml"/><Relationship Id="rId7" Type="http://schemas.openxmlformats.org/officeDocument/2006/relationships/chart" Target="../charts/chart43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10" Type="http://schemas.openxmlformats.org/officeDocument/2006/relationships/chart" Target="../charts/chart46.xml"/><Relationship Id="rId4" Type="http://schemas.openxmlformats.org/officeDocument/2006/relationships/chart" Target="../charts/chart40.xml"/><Relationship Id="rId9" Type="http://schemas.openxmlformats.org/officeDocument/2006/relationships/chart" Target="../charts/chart45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9.xml"/><Relationship Id="rId7" Type="http://schemas.openxmlformats.org/officeDocument/2006/relationships/image" Target="../media/image4.png"/><Relationship Id="rId2" Type="http://schemas.openxmlformats.org/officeDocument/2006/relationships/chart" Target="../charts/chart48.xml"/><Relationship Id="rId1" Type="http://schemas.openxmlformats.org/officeDocument/2006/relationships/chart" Target="../charts/chart47.xml"/><Relationship Id="rId6" Type="http://schemas.openxmlformats.org/officeDocument/2006/relationships/chart" Target="../charts/chart52.xml"/><Relationship Id="rId5" Type="http://schemas.openxmlformats.org/officeDocument/2006/relationships/chart" Target="../charts/chart51.xml"/><Relationship Id="rId4" Type="http://schemas.openxmlformats.org/officeDocument/2006/relationships/chart" Target="../charts/chart5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5.xml"/><Relationship Id="rId7" Type="http://schemas.openxmlformats.org/officeDocument/2006/relationships/image" Target="../media/image5.png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chart" Target="../charts/chart5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7" Type="http://schemas.openxmlformats.org/officeDocument/2006/relationships/image" Target="../media/image6.pn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chart" Target="../charts/chart64.xml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7.xml"/><Relationship Id="rId7" Type="http://schemas.openxmlformats.org/officeDocument/2006/relationships/image" Target="../media/image7.png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5" Type="http://schemas.openxmlformats.org/officeDocument/2006/relationships/chart" Target="../charts/chart69.xml"/><Relationship Id="rId4" Type="http://schemas.openxmlformats.org/officeDocument/2006/relationships/chart" Target="../charts/chart6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3.xml"/><Relationship Id="rId7" Type="http://schemas.openxmlformats.org/officeDocument/2006/relationships/image" Target="../media/image8.png"/><Relationship Id="rId2" Type="http://schemas.openxmlformats.org/officeDocument/2006/relationships/chart" Target="../charts/chart72.xml"/><Relationship Id="rId1" Type="http://schemas.openxmlformats.org/officeDocument/2006/relationships/chart" Target="../charts/chart71.xml"/><Relationship Id="rId6" Type="http://schemas.openxmlformats.org/officeDocument/2006/relationships/chart" Target="../charts/chart76.xml"/><Relationship Id="rId5" Type="http://schemas.openxmlformats.org/officeDocument/2006/relationships/chart" Target="../charts/chart75.xml"/><Relationship Id="rId4" Type="http://schemas.openxmlformats.org/officeDocument/2006/relationships/chart" Target="../charts/chart7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9.xml"/><Relationship Id="rId7" Type="http://schemas.openxmlformats.org/officeDocument/2006/relationships/image" Target="../media/image9.png"/><Relationship Id="rId2" Type="http://schemas.openxmlformats.org/officeDocument/2006/relationships/chart" Target="../charts/chart78.xml"/><Relationship Id="rId1" Type="http://schemas.openxmlformats.org/officeDocument/2006/relationships/chart" Target="../charts/chart77.xml"/><Relationship Id="rId6" Type="http://schemas.openxmlformats.org/officeDocument/2006/relationships/chart" Target="../charts/chart82.xml"/><Relationship Id="rId5" Type="http://schemas.openxmlformats.org/officeDocument/2006/relationships/chart" Target="../charts/chart81.xml"/><Relationship Id="rId4" Type="http://schemas.openxmlformats.org/officeDocument/2006/relationships/chart" Target="../charts/chart8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5.xml"/><Relationship Id="rId7" Type="http://schemas.openxmlformats.org/officeDocument/2006/relationships/image" Target="../media/image10.png"/><Relationship Id="rId2" Type="http://schemas.openxmlformats.org/officeDocument/2006/relationships/chart" Target="../charts/chart84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5" Type="http://schemas.openxmlformats.org/officeDocument/2006/relationships/chart" Target="../charts/chart87.xml"/><Relationship Id="rId4" Type="http://schemas.openxmlformats.org/officeDocument/2006/relationships/chart" Target="../charts/chart86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1.xml"/><Relationship Id="rId7" Type="http://schemas.openxmlformats.org/officeDocument/2006/relationships/image" Target="../media/image11.png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5" Type="http://schemas.openxmlformats.org/officeDocument/2006/relationships/chart" Target="../charts/chart93.xml"/><Relationship Id="rId4" Type="http://schemas.openxmlformats.org/officeDocument/2006/relationships/chart" Target="../charts/chart9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7.xml"/><Relationship Id="rId7" Type="http://schemas.openxmlformats.org/officeDocument/2006/relationships/image" Target="../media/image12.png"/><Relationship Id="rId2" Type="http://schemas.openxmlformats.org/officeDocument/2006/relationships/chart" Target="../charts/chart96.xml"/><Relationship Id="rId1" Type="http://schemas.openxmlformats.org/officeDocument/2006/relationships/chart" Target="../charts/chart95.xml"/><Relationship Id="rId6" Type="http://schemas.openxmlformats.org/officeDocument/2006/relationships/chart" Target="../charts/chart100.xml"/><Relationship Id="rId5" Type="http://schemas.openxmlformats.org/officeDocument/2006/relationships/chart" Target="../charts/chart99.xml"/><Relationship Id="rId4" Type="http://schemas.openxmlformats.org/officeDocument/2006/relationships/chart" Target="../charts/chart9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3.xml"/><Relationship Id="rId7" Type="http://schemas.openxmlformats.org/officeDocument/2006/relationships/image" Target="../media/image13.png"/><Relationship Id="rId2" Type="http://schemas.openxmlformats.org/officeDocument/2006/relationships/chart" Target="../charts/chart102.xml"/><Relationship Id="rId1" Type="http://schemas.openxmlformats.org/officeDocument/2006/relationships/chart" Target="../charts/chart101.xml"/><Relationship Id="rId6" Type="http://schemas.openxmlformats.org/officeDocument/2006/relationships/chart" Target="../charts/chart106.xml"/><Relationship Id="rId5" Type="http://schemas.openxmlformats.org/officeDocument/2006/relationships/chart" Target="../charts/chart105.xml"/><Relationship Id="rId4" Type="http://schemas.openxmlformats.org/officeDocument/2006/relationships/chart" Target="../charts/chart104.xml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9.xml"/><Relationship Id="rId7" Type="http://schemas.openxmlformats.org/officeDocument/2006/relationships/image" Target="../media/image14.png"/><Relationship Id="rId2" Type="http://schemas.openxmlformats.org/officeDocument/2006/relationships/chart" Target="../charts/chart108.xml"/><Relationship Id="rId1" Type="http://schemas.openxmlformats.org/officeDocument/2006/relationships/chart" Target="../charts/chart107.xml"/><Relationship Id="rId6" Type="http://schemas.openxmlformats.org/officeDocument/2006/relationships/chart" Target="../charts/chart112.xml"/><Relationship Id="rId5" Type="http://schemas.openxmlformats.org/officeDocument/2006/relationships/chart" Target="../charts/chart111.xml"/><Relationship Id="rId4" Type="http://schemas.openxmlformats.org/officeDocument/2006/relationships/chart" Target="../charts/chart110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5.xml"/><Relationship Id="rId7" Type="http://schemas.openxmlformats.org/officeDocument/2006/relationships/image" Target="../media/image15.png"/><Relationship Id="rId2" Type="http://schemas.openxmlformats.org/officeDocument/2006/relationships/chart" Target="../charts/chart114.xml"/><Relationship Id="rId1" Type="http://schemas.openxmlformats.org/officeDocument/2006/relationships/chart" Target="../charts/chart113.xml"/><Relationship Id="rId6" Type="http://schemas.openxmlformats.org/officeDocument/2006/relationships/chart" Target="../charts/chart118.xml"/><Relationship Id="rId5" Type="http://schemas.openxmlformats.org/officeDocument/2006/relationships/chart" Target="../charts/chart117.xml"/><Relationship Id="rId4" Type="http://schemas.openxmlformats.org/officeDocument/2006/relationships/chart" Target="../charts/chart116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1.xml"/><Relationship Id="rId7" Type="http://schemas.openxmlformats.org/officeDocument/2006/relationships/image" Target="../media/image16.png"/><Relationship Id="rId2" Type="http://schemas.openxmlformats.org/officeDocument/2006/relationships/chart" Target="../charts/chart120.xml"/><Relationship Id="rId1" Type="http://schemas.openxmlformats.org/officeDocument/2006/relationships/chart" Target="../charts/chart119.xml"/><Relationship Id="rId6" Type="http://schemas.openxmlformats.org/officeDocument/2006/relationships/chart" Target="../charts/chart124.xml"/><Relationship Id="rId5" Type="http://schemas.openxmlformats.org/officeDocument/2006/relationships/chart" Target="../charts/chart123.xml"/><Relationship Id="rId4" Type="http://schemas.openxmlformats.org/officeDocument/2006/relationships/chart" Target="../charts/chart122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7.xml"/><Relationship Id="rId7" Type="http://schemas.openxmlformats.org/officeDocument/2006/relationships/image" Target="../media/image17.png"/><Relationship Id="rId2" Type="http://schemas.openxmlformats.org/officeDocument/2006/relationships/chart" Target="../charts/chart126.xml"/><Relationship Id="rId1" Type="http://schemas.openxmlformats.org/officeDocument/2006/relationships/chart" Target="../charts/chart125.xml"/><Relationship Id="rId6" Type="http://schemas.openxmlformats.org/officeDocument/2006/relationships/chart" Target="../charts/chart130.xml"/><Relationship Id="rId5" Type="http://schemas.openxmlformats.org/officeDocument/2006/relationships/chart" Target="../charts/chart129.xml"/><Relationship Id="rId4" Type="http://schemas.openxmlformats.org/officeDocument/2006/relationships/chart" Target="../charts/chart128.xml"/></Relationships>
</file>

<file path=xl/drawings/_rels/drawing27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18.png"/><Relationship Id="rId1" Type="http://schemas.openxmlformats.org/officeDocument/2006/relationships/chart" Target="../charts/chart131.xml"/></Relationships>
</file>

<file path=xl/drawings/_rels/drawing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9.xml"/><Relationship Id="rId3" Type="http://schemas.openxmlformats.org/officeDocument/2006/relationships/chart" Target="../charts/chart134.xml"/><Relationship Id="rId7" Type="http://schemas.openxmlformats.org/officeDocument/2006/relationships/chart" Target="../charts/chart138.xml"/><Relationship Id="rId2" Type="http://schemas.openxmlformats.org/officeDocument/2006/relationships/chart" Target="../charts/chart133.xml"/><Relationship Id="rId1" Type="http://schemas.openxmlformats.org/officeDocument/2006/relationships/chart" Target="../charts/chart132.xml"/><Relationship Id="rId6" Type="http://schemas.openxmlformats.org/officeDocument/2006/relationships/chart" Target="../charts/chart137.xml"/><Relationship Id="rId5" Type="http://schemas.openxmlformats.org/officeDocument/2006/relationships/chart" Target="../charts/chart136.xml"/><Relationship Id="rId4" Type="http://schemas.openxmlformats.org/officeDocument/2006/relationships/chart" Target="../charts/chart135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2.xml"/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5.xml"/><Relationship Id="rId2" Type="http://schemas.openxmlformats.org/officeDocument/2006/relationships/chart" Target="../charts/chart144.xml"/><Relationship Id="rId1" Type="http://schemas.openxmlformats.org/officeDocument/2006/relationships/chart" Target="../charts/chart143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8.xml"/><Relationship Id="rId2" Type="http://schemas.openxmlformats.org/officeDocument/2006/relationships/chart" Target="../charts/chart147.xml"/><Relationship Id="rId1" Type="http://schemas.openxmlformats.org/officeDocument/2006/relationships/chart" Target="../charts/chart146.xml"/><Relationship Id="rId6" Type="http://schemas.openxmlformats.org/officeDocument/2006/relationships/chart" Target="../charts/chart151.xml"/><Relationship Id="rId5" Type="http://schemas.openxmlformats.org/officeDocument/2006/relationships/chart" Target="../charts/chart150.xml"/><Relationship Id="rId4" Type="http://schemas.openxmlformats.org/officeDocument/2006/relationships/chart" Target="../charts/chart149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4" Type="http://schemas.openxmlformats.org/officeDocument/2006/relationships/chart" Target="../charts/chart13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.xml"/><Relationship Id="rId2" Type="http://schemas.openxmlformats.org/officeDocument/2006/relationships/chart" Target="../charts/chart15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5" Type="http://schemas.openxmlformats.org/officeDocument/2006/relationships/chart" Target="../charts/chart18.xml"/><Relationship Id="rId4" Type="http://schemas.openxmlformats.org/officeDocument/2006/relationships/chart" Target="../charts/chart17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chart" Target="../charts/chart21.xml"/><Relationship Id="rId1" Type="http://schemas.openxmlformats.org/officeDocument/2006/relationships/chart" Target="../charts/chart20.xml"/><Relationship Id="rId6" Type="http://schemas.openxmlformats.org/officeDocument/2006/relationships/chart" Target="../charts/chart25.xml"/><Relationship Id="rId5" Type="http://schemas.openxmlformats.org/officeDocument/2006/relationships/chart" Target="../charts/chart24.xml"/><Relationship Id="rId4" Type="http://schemas.openxmlformats.org/officeDocument/2006/relationships/chart" Target="../charts/chart23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4" Type="http://schemas.openxmlformats.org/officeDocument/2006/relationships/chart" Target="../charts/chart29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2.xml"/><Relationship Id="rId2" Type="http://schemas.openxmlformats.org/officeDocument/2006/relationships/chart" Target="../charts/chart31.xml"/><Relationship Id="rId1" Type="http://schemas.openxmlformats.org/officeDocument/2006/relationships/chart" Target="../charts/chart30.xml"/><Relationship Id="rId4" Type="http://schemas.openxmlformats.org/officeDocument/2006/relationships/chart" Target="../charts/chart3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2051763</xdr:colOff>
      <xdr:row>0</xdr:row>
      <xdr:rowOff>890835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2304B669-5E23-48F9-A4B2-D79CE4D81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2051763" cy="890835"/>
        </a:xfrm>
        <a:prstGeom prst="rect">
          <a:avLst/>
        </a:prstGeom>
      </xdr:spPr>
    </xdr:pic>
    <xdr:clientData/>
  </xdr:twoCellAnchor>
  <xdr:twoCellAnchor editAs="oneCell">
    <xdr:from>
      <xdr:col>1</xdr:col>
      <xdr:colOff>2272393</xdr:colOff>
      <xdr:row>1</xdr:row>
      <xdr:rowOff>4476751</xdr:rowOff>
    </xdr:from>
    <xdr:to>
      <xdr:col>2</xdr:col>
      <xdr:colOff>59509</xdr:colOff>
      <xdr:row>2</xdr:row>
      <xdr:rowOff>32289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23D06C9-4775-4CCB-89C8-8BB27A0A9A64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564" b="10564"/>
        <a:stretch>
          <a:fillRect/>
        </a:stretch>
      </xdr:blipFill>
      <xdr:spPr bwMode="auto">
        <a:xfrm>
          <a:off x="5048250" y="9552215"/>
          <a:ext cx="1148080" cy="6310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0</xdr:colOff>
      <xdr:row>0</xdr:row>
      <xdr:rowOff>3048000</xdr:rowOff>
    </xdr:from>
    <xdr:to>
      <xdr:col>2</xdr:col>
      <xdr:colOff>368119</xdr:colOff>
      <xdr:row>1</xdr:row>
      <xdr:rowOff>4477476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6A6DC5B9-D610-4C24-BFEC-685F8D4C2EF8}"/>
            </a:ext>
          </a:extLst>
        </xdr:cNvPr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048000"/>
          <a:ext cx="6504940" cy="650494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38099</xdr:colOff>
      <xdr:row>22</xdr:row>
      <xdr:rowOff>38100</xdr:rowOff>
    </xdr:from>
    <xdr:to>
      <xdr:col>9</xdr:col>
      <xdr:colOff>1038224</xdr:colOff>
      <xdr:row>44</xdr:row>
      <xdr:rowOff>85725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628650</xdr:colOff>
      <xdr:row>19</xdr:row>
      <xdr:rowOff>87381</xdr:rowOff>
    </xdr:from>
    <xdr:to>
      <xdr:col>9</xdr:col>
      <xdr:colOff>906531</xdr:colOff>
      <xdr:row>42</xdr:row>
      <xdr:rowOff>117198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8284</xdr:colOff>
      <xdr:row>19</xdr:row>
      <xdr:rowOff>85310</xdr:rowOff>
    </xdr:from>
    <xdr:to>
      <xdr:col>6</xdr:col>
      <xdr:colOff>171450</xdr:colOff>
      <xdr:row>42</xdr:row>
      <xdr:rowOff>135005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31</xdr:row>
      <xdr:rowOff>0</xdr:rowOff>
    </xdr:from>
    <xdr:to>
      <xdr:col>6</xdr:col>
      <xdr:colOff>152400</xdr:colOff>
      <xdr:row>44</xdr:row>
      <xdr:rowOff>123825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187599</xdr:colOff>
      <xdr:row>30</xdr:row>
      <xdr:rowOff>11184</xdr:rowOff>
    </xdr:from>
    <xdr:to>
      <xdr:col>10</xdr:col>
      <xdr:colOff>20479</xdr:colOff>
      <xdr:row>38</xdr:row>
      <xdr:rowOff>5184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161926</xdr:colOff>
      <xdr:row>37</xdr:row>
      <xdr:rowOff>144532</xdr:rowOff>
    </xdr:from>
    <xdr:to>
      <xdr:col>9</xdr:col>
      <xdr:colOff>633092</xdr:colOff>
      <xdr:row>45</xdr:row>
      <xdr:rowOff>149332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C00-000008000000}"/>
            </a:ext>
          </a:extLst>
        </xdr:cNvPr>
        <xdr:cNvGraphicFramePr>
          <a:graphicFrameLocks noChangeAspect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62111</xdr:colOff>
      <xdr:row>30</xdr:row>
      <xdr:rowOff>39759</xdr:rowOff>
    </xdr:from>
    <xdr:to>
      <xdr:col>13</xdr:col>
      <xdr:colOff>519761</xdr:colOff>
      <xdr:row>38</xdr:row>
      <xdr:rowOff>33759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C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24433</xdr:colOff>
      <xdr:row>37</xdr:row>
      <xdr:rowOff>135007</xdr:rowOff>
    </xdr:from>
    <xdr:to>
      <xdr:col>13</xdr:col>
      <xdr:colOff>513384</xdr:colOff>
      <xdr:row>45</xdr:row>
      <xdr:rowOff>139807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C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11</xdr:row>
      <xdr:rowOff>8283</xdr:rowOff>
    </xdr:from>
    <xdr:to>
      <xdr:col>0</xdr:col>
      <xdr:colOff>139211</xdr:colOff>
      <xdr:row>15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0</xdr:colOff>
      <xdr:row>16</xdr:row>
      <xdr:rowOff>8283</xdr:rowOff>
    </xdr:from>
    <xdr:to>
      <xdr:col>0</xdr:col>
      <xdr:colOff>139211</xdr:colOff>
      <xdr:row>20</xdr:row>
      <xdr:rowOff>1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C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139211</xdr:colOff>
      <xdr:row>24</xdr:row>
      <xdr:rowOff>157370</xdr:rowOff>
    </xdr:to>
    <xdr:graphicFrame macro="">
      <xdr:nvGraphicFramePr>
        <xdr:cNvPr id="14" name="Graf 13">
          <a:extLst>
            <a:ext uri="{FF2B5EF4-FFF2-40B4-BE49-F238E27FC236}">
              <a16:creationId xmlns:a16="http://schemas.microsoft.com/office/drawing/2014/main" id="{00000000-0008-0000-1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26</xdr:row>
      <xdr:rowOff>0</xdr:rowOff>
    </xdr:from>
    <xdr:to>
      <xdr:col>0</xdr:col>
      <xdr:colOff>139211</xdr:colOff>
      <xdr:row>29</xdr:row>
      <xdr:rowOff>157370</xdr:rowOff>
    </xdr:to>
    <xdr:graphicFrame macro="">
      <xdr:nvGraphicFramePr>
        <xdr:cNvPr id="15" name="Graf 14">
          <a:extLst>
            <a:ext uri="{FF2B5EF4-FFF2-40B4-BE49-F238E27FC236}">
              <a16:creationId xmlns:a16="http://schemas.microsoft.com/office/drawing/2014/main" id="{00000000-0008-0000-1C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10</xdr:row>
      <xdr:rowOff>10767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B473507F-9D3B-49DD-A6FC-187715B05D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114300</xdr:rowOff>
    </xdr:from>
    <xdr:to>
      <xdr:col>13</xdr:col>
      <xdr:colOff>295272</xdr:colOff>
      <xdr:row>27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18</xdr:row>
      <xdr:rowOff>0</xdr:rowOff>
    </xdr:from>
    <xdr:to>
      <xdr:col>10</xdr:col>
      <xdr:colOff>561225</xdr:colOff>
      <xdr:row>28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30</xdr:row>
      <xdr:rowOff>0</xdr:rowOff>
    </xdr:from>
    <xdr:to>
      <xdr:col>4</xdr:col>
      <xdr:colOff>381000</xdr:colOff>
      <xdr:row>44</xdr:row>
      <xdr:rowOff>127000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30</xdr:row>
      <xdr:rowOff>0</xdr:rowOff>
    </xdr:from>
    <xdr:to>
      <xdr:col>7</xdr:col>
      <xdr:colOff>885824</xdr:colOff>
      <xdr:row>44</xdr:row>
      <xdr:rowOff>127000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30</xdr:row>
      <xdr:rowOff>0</xdr:rowOff>
    </xdr:from>
    <xdr:to>
      <xdr:col>12</xdr:col>
      <xdr:colOff>475950</xdr:colOff>
      <xdr:row>44</xdr:row>
      <xdr:rowOff>127000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E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9</xdr:row>
      <xdr:rowOff>0</xdr:rowOff>
    </xdr:from>
    <xdr:to>
      <xdr:col>0</xdr:col>
      <xdr:colOff>139211</xdr:colOff>
      <xdr:row>17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E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18</xdr:row>
      <xdr:rowOff>114300</xdr:rowOff>
    </xdr:from>
    <xdr:to>
      <xdr:col>1</xdr:col>
      <xdr:colOff>114729</xdr:colOff>
      <xdr:row>22</xdr:row>
      <xdr:rowOff>30300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2942DF7-32DB-4EBB-A224-5B30217B4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981325"/>
          <a:ext cx="743379" cy="525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</xdr:row>
      <xdr:rowOff>122405</xdr:rowOff>
    </xdr:from>
    <xdr:to>
      <xdr:col>1</xdr:col>
      <xdr:colOff>114300</xdr:colOff>
      <xdr:row>7</xdr:row>
      <xdr:rowOff>19051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7F02272F-EAE9-4D76-9201-0836899A9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684380"/>
          <a:ext cx="742950" cy="525296"/>
        </a:xfrm>
        <a:prstGeom prst="rect">
          <a:avLst/>
        </a:prstGeom>
        <a:noFill/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0F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66674</xdr:colOff>
      <xdr:row>17</xdr:row>
      <xdr:rowOff>0</xdr:rowOff>
    </xdr:from>
    <xdr:to>
      <xdr:col>11</xdr:col>
      <xdr:colOff>27824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0F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B54E4F49-4A66-43AC-A654-883B97487E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3F071080-E920-4141-8FD9-A25F515CD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247650</xdr:colOff>
      <xdr:row>17</xdr:row>
      <xdr:rowOff>9525</xdr:rowOff>
    </xdr:from>
    <xdr:to>
      <xdr:col>13</xdr:col>
      <xdr:colOff>276222</xdr:colOff>
      <xdr:row>27</xdr:row>
      <xdr:rowOff>19050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0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47624</xdr:colOff>
      <xdr:row>17</xdr:row>
      <xdr:rowOff>0</xdr:rowOff>
    </xdr:from>
    <xdr:to>
      <xdr:col>11</xdr:col>
      <xdr:colOff>8774</xdr:colOff>
      <xdr:row>27</xdr:row>
      <xdr:rowOff>123825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0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0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3" name="Graf 12">
          <a:extLst>
            <a:ext uri="{FF2B5EF4-FFF2-40B4-BE49-F238E27FC236}">
              <a16:creationId xmlns:a16="http://schemas.microsoft.com/office/drawing/2014/main" id="{00000000-0008-0000-1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047F5AF0-7D76-4CA8-9E50-065BEEDD08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BDBDBFA5-5397-4F12-89E4-09ECEC95B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16</xdr:row>
      <xdr:rowOff>133350</xdr:rowOff>
    </xdr:from>
    <xdr:to>
      <xdr:col>13</xdr:col>
      <xdr:colOff>285747</xdr:colOff>
      <xdr:row>26</xdr:row>
      <xdr:rowOff>142875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0</xdr:rowOff>
    </xdr:from>
    <xdr:to>
      <xdr:col>10</xdr:col>
      <xdr:colOff>599324</xdr:colOff>
      <xdr:row>27</xdr:row>
      <xdr:rowOff>123825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2" name="Graf 11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7210CBA1-8385-4E15-BD19-C3C314CE1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123825</xdr:rowOff>
    </xdr:from>
    <xdr:to>
      <xdr:col>1</xdr:col>
      <xdr:colOff>111966</xdr:colOff>
      <xdr:row>21</xdr:row>
      <xdr:rowOff>39032</xdr:rowOff>
    </xdr:to>
    <xdr:pic>
      <xdr:nvPicPr>
        <xdr:cNvPr id="14" name="Obrázek 13">
          <a:extLst>
            <a:ext uri="{FF2B5EF4-FFF2-40B4-BE49-F238E27FC236}">
              <a16:creationId xmlns:a16="http://schemas.microsoft.com/office/drawing/2014/main" id="{86932591-9D78-4C65-BABE-FD59382B7F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3367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0</xdr:rowOff>
    </xdr:from>
    <xdr:to>
      <xdr:col>13</xdr:col>
      <xdr:colOff>285747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85724</xdr:colOff>
      <xdr:row>17</xdr:row>
      <xdr:rowOff>9525</xdr:rowOff>
    </xdr:from>
    <xdr:to>
      <xdr:col>11</xdr:col>
      <xdr:colOff>46874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2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2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2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65F6ACBB-8310-4F52-8538-A4A0DAF7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B28487CB-0827-4B29-B30F-83951B891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19050</xdr:rowOff>
    </xdr:from>
    <xdr:to>
      <xdr:col>13</xdr:col>
      <xdr:colOff>285747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57149</xdr:colOff>
      <xdr:row>17</xdr:row>
      <xdr:rowOff>9525</xdr:rowOff>
    </xdr:from>
    <xdr:to>
      <xdr:col>11</xdr:col>
      <xdr:colOff>18299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28</xdr:row>
      <xdr:rowOff>152399</xdr:rowOff>
    </xdr:from>
    <xdr:to>
      <xdr:col>4</xdr:col>
      <xdr:colOff>381000</xdr:colOff>
      <xdr:row>44</xdr:row>
      <xdr:rowOff>142124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600074</xdr:colOff>
      <xdr:row>29</xdr:row>
      <xdr:rowOff>0</xdr:rowOff>
    </xdr:from>
    <xdr:to>
      <xdr:col>7</xdr:col>
      <xdr:colOff>876299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28</xdr:row>
      <xdr:rowOff>152399</xdr:rowOff>
    </xdr:from>
    <xdr:to>
      <xdr:col>12</xdr:col>
      <xdr:colOff>475950</xdr:colOff>
      <xdr:row>44</xdr:row>
      <xdr:rowOff>142124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3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3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5BA76D2D-0F5F-4B37-98BF-CC09A2CBF0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715B4CA-87D5-4EDD-85BB-5FF294D0A1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295275</xdr:colOff>
      <xdr:row>17</xdr:row>
      <xdr:rowOff>19050</xdr:rowOff>
    </xdr:from>
    <xdr:to>
      <xdr:col>13</xdr:col>
      <xdr:colOff>323847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4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4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4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4E7B8A91-DBD0-4035-B86E-6CAE0FD3CA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243D41E-BFE6-46DB-9A1F-C60D6E3F4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95250</xdr:rowOff>
    </xdr:from>
    <xdr:to>
      <xdr:col>5</xdr:col>
      <xdr:colOff>479475</xdr:colOff>
      <xdr:row>45</xdr:row>
      <xdr:rowOff>133500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561</xdr:colOff>
      <xdr:row>29</xdr:row>
      <xdr:rowOff>85725</xdr:rowOff>
    </xdr:from>
    <xdr:to>
      <xdr:col>13</xdr:col>
      <xdr:colOff>588036</xdr:colOff>
      <xdr:row>45</xdr:row>
      <xdr:rowOff>123825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238125</xdr:colOff>
      <xdr:row>17</xdr:row>
      <xdr:rowOff>9525</xdr:rowOff>
    </xdr:from>
    <xdr:to>
      <xdr:col>13</xdr:col>
      <xdr:colOff>266697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28574</xdr:colOff>
      <xdr:row>17</xdr:row>
      <xdr:rowOff>0</xdr:rowOff>
    </xdr:from>
    <xdr:to>
      <xdr:col>10</xdr:col>
      <xdr:colOff>589799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5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5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7AFE270-79DF-4FD0-BC5C-73066522FC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4E3F2293-9C7A-4500-8C43-EE2B7BD26C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257175</xdr:colOff>
      <xdr:row>17</xdr:row>
      <xdr:rowOff>9525</xdr:rowOff>
    </xdr:from>
    <xdr:to>
      <xdr:col>13</xdr:col>
      <xdr:colOff>285747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CE922BFB-524F-4436-BA37-7E59F4B06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46C08C7-9D15-4914-925B-297732FDA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19050</xdr:rowOff>
    </xdr:from>
    <xdr:to>
      <xdr:col>13</xdr:col>
      <xdr:colOff>295272</xdr:colOff>
      <xdr:row>27</xdr:row>
      <xdr:rowOff>28575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9525</xdr:rowOff>
    </xdr:from>
    <xdr:to>
      <xdr:col>10</xdr:col>
      <xdr:colOff>599324</xdr:colOff>
      <xdr:row>27</xdr:row>
      <xdr:rowOff>133350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2316C019-B528-4628-BBCD-27F43B1FA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6850A5F-8E2E-4A74-9A12-0AF58746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0</xdr:rowOff>
    </xdr:from>
    <xdr:to>
      <xdr:col>13</xdr:col>
      <xdr:colOff>295272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9524</xdr:colOff>
      <xdr:row>17</xdr:row>
      <xdr:rowOff>9525</xdr:rowOff>
    </xdr:from>
    <xdr:to>
      <xdr:col>10</xdr:col>
      <xdr:colOff>570749</xdr:colOff>
      <xdr:row>27</xdr:row>
      <xdr:rowOff>133350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866775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8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8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142867</xdr:rowOff>
    </xdr:from>
    <xdr:to>
      <xdr:col>1</xdr:col>
      <xdr:colOff>111966</xdr:colOff>
      <xdr:row>6</xdr:row>
      <xdr:rowOff>39024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1156535E-D13F-4DD4-984B-201ECC2DB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4766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1F7BE17E-DE8B-4CDB-9AEA-383411D9B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219075</xdr:colOff>
      <xdr:row>17</xdr:row>
      <xdr:rowOff>0</xdr:rowOff>
    </xdr:from>
    <xdr:to>
      <xdr:col>13</xdr:col>
      <xdr:colOff>247647</xdr:colOff>
      <xdr:row>27</xdr:row>
      <xdr:rowOff>9525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0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9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123817</xdr:rowOff>
    </xdr:from>
    <xdr:to>
      <xdr:col>1</xdr:col>
      <xdr:colOff>111966</xdr:colOff>
      <xdr:row>6</xdr:row>
      <xdr:rowOff>19974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1CA908E-A15C-4063-ABEA-3C677FC71B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28617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114300</xdr:rowOff>
    </xdr:from>
    <xdr:to>
      <xdr:col>1</xdr:col>
      <xdr:colOff>111966</xdr:colOff>
      <xdr:row>21</xdr:row>
      <xdr:rowOff>29507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6F3996AC-E47D-489B-92AF-146C2E8BC3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0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228600</xdr:colOff>
      <xdr:row>17</xdr:row>
      <xdr:rowOff>9525</xdr:rowOff>
    </xdr:from>
    <xdr:to>
      <xdr:col>13</xdr:col>
      <xdr:colOff>257172</xdr:colOff>
      <xdr:row>27</xdr:row>
      <xdr:rowOff>19050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38099</xdr:colOff>
      <xdr:row>17</xdr:row>
      <xdr:rowOff>19050</xdr:rowOff>
    </xdr:from>
    <xdr:to>
      <xdr:col>10</xdr:col>
      <xdr:colOff>599324</xdr:colOff>
      <xdr:row>27</xdr:row>
      <xdr:rowOff>142875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7</xdr:col>
      <xdr:colOff>885825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A00D1852-923D-416A-8986-442B1433A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104775</xdr:rowOff>
    </xdr:from>
    <xdr:to>
      <xdr:col>1</xdr:col>
      <xdr:colOff>111966</xdr:colOff>
      <xdr:row>21</xdr:row>
      <xdr:rowOff>19982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E5897BD8-C50C-4767-9BAE-5E9CBE013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14625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266700</xdr:colOff>
      <xdr:row>17</xdr:row>
      <xdr:rowOff>28575</xdr:rowOff>
    </xdr:from>
    <xdr:to>
      <xdr:col>13</xdr:col>
      <xdr:colOff>295272</xdr:colOff>
      <xdr:row>27</xdr:row>
      <xdr:rowOff>38100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1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19049</xdr:colOff>
      <xdr:row>17</xdr:row>
      <xdr:rowOff>0</xdr:rowOff>
    </xdr:from>
    <xdr:to>
      <xdr:col>10</xdr:col>
      <xdr:colOff>580274</xdr:colOff>
      <xdr:row>27</xdr:row>
      <xdr:rowOff>123825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29</xdr:row>
      <xdr:rowOff>0</xdr:rowOff>
    </xdr:from>
    <xdr:to>
      <xdr:col>4</xdr:col>
      <xdr:colOff>381000</xdr:colOff>
      <xdr:row>44</xdr:row>
      <xdr:rowOff>142875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0</xdr:colOff>
      <xdr:row>29</xdr:row>
      <xdr:rowOff>0</xdr:rowOff>
    </xdr:from>
    <xdr:to>
      <xdr:col>8</xdr:col>
      <xdr:colOff>9525</xdr:colOff>
      <xdr:row>44</xdr:row>
      <xdr:rowOff>142125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1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0</xdr:colOff>
      <xdr:row>29</xdr:row>
      <xdr:rowOff>0</xdr:rowOff>
    </xdr:from>
    <xdr:to>
      <xdr:col>12</xdr:col>
      <xdr:colOff>475950</xdr:colOff>
      <xdr:row>44</xdr:row>
      <xdr:rowOff>142125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1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8</xdr:row>
      <xdr:rowOff>0</xdr:rowOff>
    </xdr:from>
    <xdr:to>
      <xdr:col>0</xdr:col>
      <xdr:colOff>139211</xdr:colOff>
      <xdr:row>16</xdr:row>
      <xdr:rowOff>0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B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2</xdr:row>
      <xdr:rowOff>133342</xdr:rowOff>
    </xdr:from>
    <xdr:to>
      <xdr:col>1</xdr:col>
      <xdr:colOff>111966</xdr:colOff>
      <xdr:row>6</xdr:row>
      <xdr:rowOff>29499</xdr:rowOff>
    </xdr:to>
    <xdr:pic>
      <xdr:nvPicPr>
        <xdr:cNvPr id="12" name="Obrázek 11">
          <a:extLst>
            <a:ext uri="{FF2B5EF4-FFF2-40B4-BE49-F238E27FC236}">
              <a16:creationId xmlns:a16="http://schemas.microsoft.com/office/drawing/2014/main" id="{926FE94A-E829-4D5C-B708-D9832993A3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438142"/>
          <a:ext cx="740616" cy="52480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17</xdr:row>
      <xdr:rowOff>114301</xdr:rowOff>
    </xdr:from>
    <xdr:to>
      <xdr:col>1</xdr:col>
      <xdr:colOff>111966</xdr:colOff>
      <xdr:row>21</xdr:row>
      <xdr:rowOff>29508</xdr:rowOff>
    </xdr:to>
    <xdr:pic>
      <xdr:nvPicPr>
        <xdr:cNvPr id="13" name="Obrázek 12">
          <a:extLst>
            <a:ext uri="{FF2B5EF4-FFF2-40B4-BE49-F238E27FC236}">
              <a16:creationId xmlns:a16="http://schemas.microsoft.com/office/drawing/2014/main" id="{2609225D-5ADB-4A29-9A79-C8F8569A7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2724151"/>
          <a:ext cx="740616" cy="524807"/>
        </a:xfrm>
        <a:prstGeom prst="rect">
          <a:avLst/>
        </a:prstGeom>
        <a:noFill/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22412</xdr:colOff>
      <xdr:row>28</xdr:row>
      <xdr:rowOff>33617</xdr:rowOff>
    </xdr:from>
    <xdr:to>
      <xdr:col>6</xdr:col>
      <xdr:colOff>346262</xdr:colOff>
      <xdr:row>46</xdr:row>
      <xdr:rowOff>114300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214697</xdr:colOff>
      <xdr:row>30</xdr:row>
      <xdr:rowOff>47737</xdr:rowOff>
    </xdr:from>
    <xdr:to>
      <xdr:col>13</xdr:col>
      <xdr:colOff>145823</xdr:colOff>
      <xdr:row>46</xdr:row>
      <xdr:rowOff>107951</xdr:rowOff>
    </xdr:to>
    <xdr:pic>
      <xdr:nvPicPr>
        <xdr:cNvPr id="8" name="Obrázek 7">
          <a:extLst>
            <a:ext uri="{FF2B5EF4-FFF2-40B4-BE49-F238E27FC236}">
              <a16:creationId xmlns:a16="http://schemas.microsoft.com/office/drawing/2014/main" id="{00000000-0008-0000-1E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1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ackgroundRemoval t="0" b="99522" l="0" r="10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224847" y="4676887"/>
          <a:ext cx="3884001" cy="2317639"/>
        </a:xfrm>
        <a:prstGeom prst="rect">
          <a:avLst/>
        </a:prstGeom>
      </xdr:spPr>
    </xdr:pic>
    <xdr:clientData/>
  </xdr:twoCellAnchor>
  <xdr:twoCellAnchor>
    <xdr:from>
      <xdr:col>10</xdr:col>
      <xdr:colOff>184680</xdr:colOff>
      <xdr:row>31</xdr:row>
      <xdr:rowOff>58065</xdr:rowOff>
    </xdr:from>
    <xdr:to>
      <xdr:col>10</xdr:col>
      <xdr:colOff>372102</xdr:colOff>
      <xdr:row>34</xdr:row>
      <xdr:rowOff>19965</xdr:rowOff>
    </xdr:to>
    <xdr:sp macro="" textlink="">
      <xdr:nvSpPr>
        <xdr:cNvPr id="11" name="Šipka dolů 10">
          <a:extLst>
            <a:ext uri="{FF2B5EF4-FFF2-40B4-BE49-F238E27FC236}">
              <a16:creationId xmlns:a16="http://schemas.microsoft.com/office/drawing/2014/main" id="{00000000-0008-0000-1E00-00000B000000}"/>
            </a:ext>
          </a:extLst>
        </xdr:cNvPr>
        <xdr:cNvSpPr/>
      </xdr:nvSpPr>
      <xdr:spPr>
        <a:xfrm rot="1191065">
          <a:off x="7166505" y="4553865"/>
          <a:ext cx="187422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1681</xdr:colOff>
      <xdr:row>30</xdr:row>
      <xdr:rowOff>95248</xdr:rowOff>
    </xdr:from>
    <xdr:to>
      <xdr:col>10</xdr:col>
      <xdr:colOff>190500</xdr:colOff>
      <xdr:row>33</xdr:row>
      <xdr:rowOff>76198</xdr:rowOff>
    </xdr:to>
    <xdr:sp macro="" textlink="">
      <xdr:nvSpPr>
        <xdr:cNvPr id="12" name="Šipka dolů 11">
          <a:extLst>
            <a:ext uri="{FF2B5EF4-FFF2-40B4-BE49-F238E27FC236}">
              <a16:creationId xmlns:a16="http://schemas.microsoft.com/office/drawing/2014/main" id="{00000000-0008-0000-1E00-00000C000000}"/>
            </a:ext>
          </a:extLst>
        </xdr:cNvPr>
        <xdr:cNvSpPr/>
      </xdr:nvSpPr>
      <xdr:spPr>
        <a:xfrm rot="11986612">
          <a:off x="6966137" y="4700866"/>
          <a:ext cx="188819" cy="384361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324302</xdr:colOff>
      <xdr:row>39</xdr:row>
      <xdr:rowOff>4819</xdr:rowOff>
    </xdr:from>
    <xdr:to>
      <xdr:col>8</xdr:col>
      <xdr:colOff>29027</xdr:colOff>
      <xdr:row>40</xdr:row>
      <xdr:rowOff>26042</xdr:rowOff>
    </xdr:to>
    <xdr:sp macro="" textlink="">
      <xdr:nvSpPr>
        <xdr:cNvPr id="25" name="Šipka dolů 24">
          <a:extLst>
            <a:ext uri="{FF2B5EF4-FFF2-40B4-BE49-F238E27FC236}">
              <a16:creationId xmlns:a16="http://schemas.microsoft.com/office/drawing/2014/main" id="{00000000-0008-0000-1E00-000019000000}"/>
            </a:ext>
          </a:extLst>
        </xdr:cNvPr>
        <xdr:cNvSpPr/>
      </xdr:nvSpPr>
      <xdr:spPr>
        <a:xfrm rot="13929628">
          <a:off x="5428615" y="5816156"/>
          <a:ext cx="173623" cy="3619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7</xdr:col>
      <xdr:colOff>429657</xdr:colOff>
      <xdr:row>40</xdr:row>
      <xdr:rowOff>8999</xdr:rowOff>
    </xdr:from>
    <xdr:to>
      <xdr:col>8</xdr:col>
      <xdr:colOff>134382</xdr:colOff>
      <xdr:row>41</xdr:row>
      <xdr:rowOff>58552</xdr:rowOff>
    </xdr:to>
    <xdr:sp macro="" textlink="">
      <xdr:nvSpPr>
        <xdr:cNvPr id="26" name="Šipka dolů 25">
          <a:extLst>
            <a:ext uri="{FF2B5EF4-FFF2-40B4-BE49-F238E27FC236}">
              <a16:creationId xmlns:a16="http://schemas.microsoft.com/office/drawing/2014/main" id="{00000000-0008-0000-1E00-00001A000000}"/>
            </a:ext>
          </a:extLst>
        </xdr:cNvPr>
        <xdr:cNvSpPr/>
      </xdr:nvSpPr>
      <xdr:spPr>
        <a:xfrm rot="3027810">
          <a:off x="5515604" y="5932832"/>
          <a:ext cx="184023" cy="360269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38099</xdr:colOff>
      <xdr:row>43</xdr:row>
      <xdr:rowOff>47624</xdr:rowOff>
    </xdr:from>
    <xdr:to>
      <xdr:col>10</xdr:col>
      <xdr:colOff>228600</xdr:colOff>
      <xdr:row>45</xdr:row>
      <xdr:rowOff>66674</xdr:rowOff>
    </xdr:to>
    <xdr:sp macro="" textlink="">
      <xdr:nvSpPr>
        <xdr:cNvPr id="27" name="Šipka dolů 26">
          <a:extLst>
            <a:ext uri="{FF2B5EF4-FFF2-40B4-BE49-F238E27FC236}">
              <a16:creationId xmlns:a16="http://schemas.microsoft.com/office/drawing/2014/main" id="{00000000-0008-0000-1E00-00001B000000}"/>
            </a:ext>
          </a:extLst>
        </xdr:cNvPr>
        <xdr:cNvSpPr/>
      </xdr:nvSpPr>
      <xdr:spPr>
        <a:xfrm rot="10800000">
          <a:off x="7019924" y="6524624"/>
          <a:ext cx="190501" cy="323850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10</xdr:col>
      <xdr:colOff>276224</xdr:colOff>
      <xdr:row>43</xdr:row>
      <xdr:rowOff>57148</xdr:rowOff>
    </xdr:from>
    <xdr:to>
      <xdr:col>10</xdr:col>
      <xdr:colOff>466725</xdr:colOff>
      <xdr:row>45</xdr:row>
      <xdr:rowOff>95248</xdr:rowOff>
    </xdr:to>
    <xdr:sp macro="" textlink="">
      <xdr:nvSpPr>
        <xdr:cNvPr id="28" name="Šipka dolů 27">
          <a:extLst>
            <a:ext uri="{FF2B5EF4-FFF2-40B4-BE49-F238E27FC236}">
              <a16:creationId xmlns:a16="http://schemas.microsoft.com/office/drawing/2014/main" id="{00000000-0008-0000-1E00-00001C000000}"/>
            </a:ext>
          </a:extLst>
        </xdr:cNvPr>
        <xdr:cNvSpPr/>
      </xdr:nvSpPr>
      <xdr:spPr>
        <a:xfrm>
          <a:off x="7258049" y="6534148"/>
          <a:ext cx="190501" cy="3429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30610</xdr:colOff>
      <xdr:row>44</xdr:row>
      <xdr:rowOff>32018</xdr:rowOff>
    </xdr:from>
    <xdr:to>
      <xdr:col>12</xdr:col>
      <xdr:colOff>401075</xdr:colOff>
      <xdr:row>45</xdr:row>
      <xdr:rowOff>75497</xdr:rowOff>
    </xdr:to>
    <xdr:sp macro="" textlink="">
      <xdr:nvSpPr>
        <xdr:cNvPr id="29" name="Šipka dolů 28">
          <a:extLst>
            <a:ext uri="{FF2B5EF4-FFF2-40B4-BE49-F238E27FC236}">
              <a16:creationId xmlns:a16="http://schemas.microsoft.com/office/drawing/2014/main" id="{00000000-0008-0000-1E00-00001D000000}"/>
            </a:ext>
          </a:extLst>
        </xdr:cNvPr>
        <xdr:cNvSpPr/>
      </xdr:nvSpPr>
      <xdr:spPr>
        <a:xfrm rot="7791339">
          <a:off x="8414178" y="6269325"/>
          <a:ext cx="195879" cy="370465"/>
        </a:xfrm>
        <a:prstGeom prst="downArrow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  <xdr:twoCellAnchor>
    <xdr:from>
      <xdr:col>12</xdr:col>
      <xdr:colOff>182417</xdr:colOff>
      <xdr:row>43</xdr:row>
      <xdr:rowOff>52017</xdr:rowOff>
    </xdr:from>
    <xdr:to>
      <xdr:col>12</xdr:col>
      <xdr:colOff>563417</xdr:colOff>
      <xdr:row>44</xdr:row>
      <xdr:rowOff>89281</xdr:rowOff>
    </xdr:to>
    <xdr:sp macro="" textlink="">
      <xdr:nvSpPr>
        <xdr:cNvPr id="30" name="Šipka dolů 29">
          <a:extLst>
            <a:ext uri="{FF2B5EF4-FFF2-40B4-BE49-F238E27FC236}">
              <a16:creationId xmlns:a16="http://schemas.microsoft.com/office/drawing/2014/main" id="{00000000-0008-0000-1E00-00001E000000}"/>
            </a:ext>
          </a:extLst>
        </xdr:cNvPr>
        <xdr:cNvSpPr/>
      </xdr:nvSpPr>
      <xdr:spPr>
        <a:xfrm rot="18591339">
          <a:off x="8574360" y="6128549"/>
          <a:ext cx="189664" cy="381000"/>
        </a:xfrm>
        <a:prstGeom prst="downArrow">
          <a:avLst/>
        </a:prstGeom>
        <a:solidFill>
          <a:schemeClr val="accent5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>
            <a:solidFill>
              <a:srgbClr val="FF0000"/>
            </a:solidFill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16565</xdr:rowOff>
    </xdr:from>
    <xdr:to>
      <xdr:col>0</xdr:col>
      <xdr:colOff>139211</xdr:colOff>
      <xdr:row>8</xdr:row>
      <xdr:rowOff>140806</xdr:rowOff>
    </xdr:to>
    <xdr:graphicFrame macro="">
      <xdr:nvGraphicFramePr>
        <xdr:cNvPr id="11" name="Graf 10">
          <a:extLst>
            <a:ext uri="{FF2B5EF4-FFF2-40B4-BE49-F238E27FC236}">
              <a16:creationId xmlns:a16="http://schemas.microsoft.com/office/drawing/2014/main" id="{00000000-0008-0000-1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9524</xdr:colOff>
      <xdr:row>10</xdr:row>
      <xdr:rowOff>57151</xdr:rowOff>
    </xdr:from>
    <xdr:to>
      <xdr:col>13</xdr:col>
      <xdr:colOff>663997</xdr:colOff>
      <xdr:row>44</xdr:row>
      <xdr:rowOff>0</xdr:rowOff>
    </xdr:to>
    <xdr:grpSp>
      <xdr:nvGrpSpPr>
        <xdr:cNvPr id="2" name="Skupina 1">
          <a:extLst>
            <a:ext uri="{FF2B5EF4-FFF2-40B4-BE49-F238E27FC236}">
              <a16:creationId xmlns:a16="http://schemas.microsoft.com/office/drawing/2014/main" id="{BC61BAEB-3565-424A-9427-2AF5189FB986}"/>
            </a:ext>
          </a:extLst>
        </xdr:cNvPr>
        <xdr:cNvGrpSpPr/>
      </xdr:nvGrpSpPr>
      <xdr:grpSpPr>
        <a:xfrm>
          <a:off x="9524" y="1685926"/>
          <a:ext cx="9579398" cy="5124449"/>
          <a:chOff x="9524" y="1427907"/>
          <a:chExt cx="9465098" cy="5306194"/>
        </a:xfrm>
      </xdr:grpSpPr>
      <xdr:graphicFrame macro="">
        <xdr:nvGraphicFramePr>
          <xdr:cNvPr id="3" name="Graf 2">
            <a:extLst>
              <a:ext uri="{FF2B5EF4-FFF2-40B4-BE49-F238E27FC236}">
                <a16:creationId xmlns:a16="http://schemas.microsoft.com/office/drawing/2014/main" id="{00000000-0008-0000-1F00-000003000000}"/>
              </a:ext>
            </a:extLst>
          </xdr:cNvPr>
          <xdr:cNvGraphicFramePr>
            <a:graphicFrameLocks/>
          </xdr:cNvGraphicFramePr>
        </xdr:nvGraphicFramePr>
        <xdr:xfrm>
          <a:off x="21980" y="4633321"/>
          <a:ext cx="3023489" cy="210078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graphicFrame macro="">
        <xdr:nvGraphicFramePr>
          <xdr:cNvPr id="6" name="Graf 5">
            <a:extLst>
              <a:ext uri="{FF2B5EF4-FFF2-40B4-BE49-F238E27FC236}">
                <a16:creationId xmlns:a16="http://schemas.microsoft.com/office/drawing/2014/main" id="{00000000-0008-0000-1F00-000006000000}"/>
              </a:ext>
            </a:extLst>
          </xdr:cNvPr>
          <xdr:cNvGraphicFramePr>
            <a:graphicFrameLocks/>
          </xdr:cNvGraphicFramePr>
        </xdr:nvGraphicFramePr>
        <xdr:xfrm>
          <a:off x="9524" y="2966504"/>
          <a:ext cx="3023489" cy="1804896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graphicFrame macro="">
        <xdr:nvGraphicFramePr>
          <xdr:cNvPr id="7" name="Graf 6">
            <a:extLst>
              <a:ext uri="{FF2B5EF4-FFF2-40B4-BE49-F238E27FC236}">
                <a16:creationId xmlns:a16="http://schemas.microsoft.com/office/drawing/2014/main" id="{00000000-0008-0000-1F00-000007000000}"/>
              </a:ext>
            </a:extLst>
          </xdr:cNvPr>
          <xdr:cNvGraphicFramePr>
            <a:graphicFrameLocks/>
          </xdr:cNvGraphicFramePr>
        </xdr:nvGraphicFramePr>
        <xdr:xfrm>
          <a:off x="3230297" y="2976368"/>
          <a:ext cx="3024000" cy="1804895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graphicFrame macro="">
        <xdr:nvGraphicFramePr>
          <xdr:cNvPr id="8" name="Graf 7">
            <a:extLst>
              <a:ext uri="{FF2B5EF4-FFF2-40B4-BE49-F238E27FC236}">
                <a16:creationId xmlns:a16="http://schemas.microsoft.com/office/drawing/2014/main" id="{00000000-0008-0000-1F00-000008000000}"/>
              </a:ext>
            </a:extLst>
          </xdr:cNvPr>
          <xdr:cNvGraphicFramePr>
            <a:graphicFrameLocks/>
          </xdr:cNvGraphicFramePr>
        </xdr:nvGraphicFramePr>
        <xdr:xfrm>
          <a:off x="6451582" y="2976368"/>
          <a:ext cx="3021802" cy="1795033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aphicFrame macro="">
        <xdr:nvGraphicFramePr>
          <xdr:cNvPr id="9" name="Graf 8">
            <a:extLst>
              <a:ext uri="{FF2B5EF4-FFF2-40B4-BE49-F238E27FC236}">
                <a16:creationId xmlns:a16="http://schemas.microsoft.com/office/drawing/2014/main" id="{00000000-0008-0000-1F00-000009000000}"/>
              </a:ext>
            </a:extLst>
          </xdr:cNvPr>
          <xdr:cNvGraphicFramePr>
            <a:graphicFrameLocks/>
          </xdr:cNvGraphicFramePr>
        </xdr:nvGraphicFramePr>
        <xdr:xfrm>
          <a:off x="3236045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graphicFrame macro="">
        <xdr:nvGraphicFramePr>
          <xdr:cNvPr id="10" name="Graf 9">
            <a:extLst>
              <a:ext uri="{FF2B5EF4-FFF2-40B4-BE49-F238E27FC236}">
                <a16:creationId xmlns:a16="http://schemas.microsoft.com/office/drawing/2014/main" id="{00000000-0008-0000-1F00-00000A000000}"/>
              </a:ext>
            </a:extLst>
          </xdr:cNvPr>
          <xdr:cNvGraphicFramePr>
            <a:graphicFrameLocks/>
          </xdr:cNvGraphicFramePr>
        </xdr:nvGraphicFramePr>
        <xdr:xfrm>
          <a:off x="6450622" y="4655343"/>
          <a:ext cx="3024000" cy="207875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graphicFrame macro="">
        <xdr:nvGraphicFramePr>
          <xdr:cNvPr id="4" name="Graf 3">
            <a:extLst>
              <a:ext uri="{FF2B5EF4-FFF2-40B4-BE49-F238E27FC236}">
                <a16:creationId xmlns:a16="http://schemas.microsoft.com/office/drawing/2014/main" id="{00000000-0008-0000-1F00-000004000000}"/>
              </a:ext>
            </a:extLst>
          </xdr:cNvPr>
          <xdr:cNvGraphicFramePr>
            <a:graphicFrameLocks/>
          </xdr:cNvGraphicFramePr>
        </xdr:nvGraphicFramePr>
        <xdr:xfrm>
          <a:off x="22413" y="1427907"/>
          <a:ext cx="9426388" cy="153492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8"/>
          </a:graphicData>
        </a:graphic>
      </xdr:graphicFrame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121651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75514C0A-F119-43A6-B761-C0EA647CDC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15</xdr:col>
      <xdr:colOff>1</xdr:colOff>
      <xdr:row>30</xdr:row>
      <xdr:rowOff>74025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4C56B82B-C9C9-4509-BA75-4BB91369F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247650</xdr:colOff>
      <xdr:row>31</xdr:row>
      <xdr:rowOff>0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6B16029E-F136-409B-99B2-AC94FD8AB6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0</xdr:rowOff>
    </xdr:from>
    <xdr:to>
      <xdr:col>0</xdr:col>
      <xdr:colOff>157843</xdr:colOff>
      <xdr:row>22</xdr:row>
      <xdr:rowOff>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C162635C-3AD5-4F01-9F6C-CCB560FA13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219075</xdr:colOff>
      <xdr:row>23</xdr:row>
      <xdr:rowOff>9525</xdr:rowOff>
    </xdr:from>
    <xdr:to>
      <xdr:col>14</xdr:col>
      <xdr:colOff>311925</xdr:colOff>
      <xdr:row>35</xdr:row>
      <xdr:rowOff>51445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CC316135-21A9-4FBF-8EAF-2A7BCBAA1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390525</xdr:colOff>
      <xdr:row>23</xdr:row>
      <xdr:rowOff>0</xdr:rowOff>
    </xdr:from>
    <xdr:to>
      <xdr:col>6</xdr:col>
      <xdr:colOff>264300</xdr:colOff>
      <xdr:row>35</xdr:row>
      <xdr:rowOff>41920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C3906EB0-7CC2-4EB0-92DD-638A21EA72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0</xdr:row>
      <xdr:rowOff>190501</xdr:rowOff>
    </xdr:from>
    <xdr:to>
      <xdr:col>15</xdr:col>
      <xdr:colOff>1</xdr:colOff>
      <xdr:row>15</xdr:row>
      <xdr:rowOff>140701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681B8F6-9658-4EA3-AF04-6D855121C4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28574</xdr:rowOff>
    </xdr:from>
    <xdr:to>
      <xdr:col>15</xdr:col>
      <xdr:colOff>1</xdr:colOff>
      <xdr:row>30</xdr:row>
      <xdr:rowOff>123825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6492D6D0-6E25-47C5-8B84-39E829193B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0</xdr:colOff>
      <xdr:row>31</xdr:row>
      <xdr:rowOff>9525</xdr:rowOff>
    </xdr:from>
    <xdr:to>
      <xdr:col>14</xdr:col>
      <xdr:colOff>933451</xdr:colOff>
      <xdr:row>45</xdr:row>
      <xdr:rowOff>83550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32386499-8F52-45A6-97DC-FE5F099F5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16</xdr:col>
      <xdr:colOff>108000</xdr:colOff>
      <xdr:row>22</xdr:row>
      <xdr:rowOff>133350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2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17</xdr:col>
      <xdr:colOff>57150</xdr:colOff>
      <xdr:row>3</xdr:row>
      <xdr:rowOff>0</xdr:rowOff>
    </xdr:from>
    <xdr:to>
      <xdr:col>33</xdr:col>
      <xdr:colOff>165150</xdr:colOff>
      <xdr:row>22</xdr:row>
      <xdr:rowOff>76199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2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46</xdr:row>
      <xdr:rowOff>9525</xdr:rowOff>
    </xdr:from>
    <xdr:to>
      <xdr:col>33</xdr:col>
      <xdr:colOff>0</xdr:colOff>
      <xdr:row>67</xdr:row>
      <xdr:rowOff>49125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69</xdr:row>
      <xdr:rowOff>133350</xdr:rowOff>
    </xdr:from>
    <xdr:to>
      <xdr:col>33</xdr:col>
      <xdr:colOff>1</xdr:colOff>
      <xdr:row>91</xdr:row>
      <xdr:rowOff>20550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247650</xdr:colOff>
      <xdr:row>24</xdr:row>
      <xdr:rowOff>9524</xdr:rowOff>
    </xdr:from>
    <xdr:to>
      <xdr:col>33</xdr:col>
      <xdr:colOff>152400</xdr:colOff>
      <xdr:row>45</xdr:row>
      <xdr:rowOff>133349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23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23</xdr:row>
      <xdr:rowOff>152399</xdr:rowOff>
    </xdr:from>
    <xdr:to>
      <xdr:col>18</xdr:col>
      <xdr:colOff>190500</xdr:colOff>
      <xdr:row>45</xdr:row>
      <xdr:rowOff>123824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23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51</xdr:row>
      <xdr:rowOff>142875</xdr:rowOff>
    </xdr:from>
    <xdr:to>
      <xdr:col>5</xdr:col>
      <xdr:colOff>298711</xdr:colOff>
      <xdr:row>57</xdr:row>
      <xdr:rowOff>149735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D538EAC9-A3EA-43F6-A0FA-C9FF14D9AB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467725"/>
          <a:ext cx="3346711" cy="9784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33</xdr:row>
      <xdr:rowOff>95250</xdr:rowOff>
    </xdr:from>
    <xdr:to>
      <xdr:col>14</xdr:col>
      <xdr:colOff>378600</xdr:colOff>
      <xdr:row>45</xdr:row>
      <xdr:rowOff>146695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DC1E2E99-89E3-46CD-A34B-2223B622A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457199</xdr:colOff>
      <xdr:row>33</xdr:row>
      <xdr:rowOff>85725</xdr:rowOff>
    </xdr:from>
    <xdr:to>
      <xdr:col>6</xdr:col>
      <xdr:colOff>330974</xdr:colOff>
      <xdr:row>45</xdr:row>
      <xdr:rowOff>137170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3B185C97-BFA2-4FEF-BB9D-F4C20B2B27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7</xdr:row>
      <xdr:rowOff>0</xdr:rowOff>
    </xdr:from>
    <xdr:to>
      <xdr:col>0</xdr:col>
      <xdr:colOff>157843</xdr:colOff>
      <xdr:row>19</xdr:row>
      <xdr:rowOff>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D932F5A9-3F60-4852-8EEF-72DF9707A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21</xdr:row>
      <xdr:rowOff>0</xdr:rowOff>
    </xdr:from>
    <xdr:to>
      <xdr:col>0</xdr:col>
      <xdr:colOff>157843</xdr:colOff>
      <xdr:row>33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AFCAB2B6-980F-4A14-B61D-79FC342490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18</xdr:row>
      <xdr:rowOff>90488</xdr:rowOff>
    </xdr:from>
    <xdr:to>
      <xdr:col>4</xdr:col>
      <xdr:colOff>148962</xdr:colOff>
      <xdr:row>29</xdr:row>
      <xdr:rowOff>76200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493101</xdr:colOff>
      <xdr:row>18</xdr:row>
      <xdr:rowOff>90486</xdr:rowOff>
    </xdr:from>
    <xdr:to>
      <xdr:col>9</xdr:col>
      <xdr:colOff>440140</xdr:colOff>
      <xdr:row>31</xdr:row>
      <xdr:rowOff>34236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58615</xdr:colOff>
      <xdr:row>18</xdr:row>
      <xdr:rowOff>90487</xdr:rowOff>
    </xdr:from>
    <xdr:to>
      <xdr:col>15</xdr:col>
      <xdr:colOff>571500</xdr:colOff>
      <xdr:row>31</xdr:row>
      <xdr:rowOff>34237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1</xdr:colOff>
      <xdr:row>7</xdr:row>
      <xdr:rowOff>9525</xdr:rowOff>
    </xdr:from>
    <xdr:to>
      <xdr:col>0</xdr:col>
      <xdr:colOff>139212</xdr:colOff>
      <xdr:row>10</xdr:row>
      <xdr:rowOff>7327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13</xdr:row>
      <xdr:rowOff>147638</xdr:rowOff>
    </xdr:from>
    <xdr:to>
      <xdr:col>5</xdr:col>
      <xdr:colOff>228600</xdr:colOff>
      <xdr:row>23</xdr:row>
      <xdr:rowOff>114300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161924</xdr:colOff>
      <xdr:row>13</xdr:row>
      <xdr:rowOff>138113</xdr:rowOff>
    </xdr:from>
    <xdr:to>
      <xdr:col>14</xdr:col>
      <xdr:colOff>400049</xdr:colOff>
      <xdr:row>24</xdr:row>
      <xdr:rowOff>57978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36</xdr:row>
      <xdr:rowOff>71646</xdr:rowOff>
    </xdr:from>
    <xdr:to>
      <xdr:col>5</xdr:col>
      <xdr:colOff>266700</xdr:colOff>
      <xdr:row>45</xdr:row>
      <xdr:rowOff>114299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141193</xdr:colOff>
      <xdr:row>36</xdr:row>
      <xdr:rowOff>38032</xdr:rowOff>
    </xdr:from>
    <xdr:to>
      <xdr:col>14</xdr:col>
      <xdr:colOff>303533</xdr:colOff>
      <xdr:row>45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7</xdr:row>
      <xdr:rowOff>8282</xdr:rowOff>
    </xdr:from>
    <xdr:to>
      <xdr:col>0</xdr:col>
      <xdr:colOff>139211</xdr:colOff>
      <xdr:row>12</xdr:row>
      <xdr:rowOff>173934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31</xdr:row>
      <xdr:rowOff>8283</xdr:rowOff>
    </xdr:from>
    <xdr:to>
      <xdr:col>0</xdr:col>
      <xdr:colOff>139211</xdr:colOff>
      <xdr:row>34</xdr:row>
      <xdr:rowOff>165652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14</xdr:row>
      <xdr:rowOff>28574</xdr:rowOff>
    </xdr:from>
    <xdr:to>
      <xdr:col>6</xdr:col>
      <xdr:colOff>609600</xdr:colOff>
      <xdr:row>23</xdr:row>
      <xdr:rowOff>57150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476250</xdr:colOff>
      <xdr:row>15</xdr:row>
      <xdr:rowOff>19050</xdr:rowOff>
    </xdr:from>
    <xdr:to>
      <xdr:col>12</xdr:col>
      <xdr:colOff>609601</xdr:colOff>
      <xdr:row>23</xdr:row>
      <xdr:rowOff>0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</xdr:colOff>
      <xdr:row>34</xdr:row>
      <xdr:rowOff>103434</xdr:rowOff>
    </xdr:from>
    <xdr:to>
      <xdr:col>7</xdr:col>
      <xdr:colOff>9526</xdr:colOff>
      <xdr:row>41</xdr:row>
      <xdr:rowOff>123265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504826</xdr:colOff>
      <xdr:row>34</xdr:row>
      <xdr:rowOff>27175</xdr:rowOff>
    </xdr:from>
    <xdr:to>
      <xdr:col>12</xdr:col>
      <xdr:colOff>609601</xdr:colOff>
      <xdr:row>42</xdr:row>
      <xdr:rowOff>0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0</xdr:colOff>
      <xdr:row>6</xdr:row>
      <xdr:rowOff>142875</xdr:rowOff>
    </xdr:from>
    <xdr:to>
      <xdr:col>0</xdr:col>
      <xdr:colOff>143608</xdr:colOff>
      <xdr:row>13</xdr:row>
      <xdr:rowOff>133350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0</xdr:colOff>
      <xdr:row>30</xdr:row>
      <xdr:rowOff>8283</xdr:rowOff>
    </xdr:from>
    <xdr:to>
      <xdr:col>0</xdr:col>
      <xdr:colOff>139211</xdr:colOff>
      <xdr:row>33</xdr:row>
      <xdr:rowOff>8283</xdr:rowOff>
    </xdr:to>
    <xdr:graphicFrame macro="">
      <xdr:nvGraphicFramePr>
        <xdr:cNvPr id="10" name="Graf 9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21</xdr:row>
      <xdr:rowOff>98885</xdr:rowOff>
    </xdr:from>
    <xdr:to>
      <xdr:col>12</xdr:col>
      <xdr:colOff>604631</xdr:colOff>
      <xdr:row>44</xdr:row>
      <xdr:rowOff>140805</xdr:rowOff>
    </xdr:to>
    <xdr:graphicFrame macro="">
      <xdr:nvGraphicFramePr>
        <xdr:cNvPr id="6" name="Graf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21</xdr:row>
      <xdr:rowOff>41412</xdr:rowOff>
    </xdr:from>
    <xdr:to>
      <xdr:col>2</xdr:col>
      <xdr:colOff>259416</xdr:colOff>
      <xdr:row>43</xdr:row>
      <xdr:rowOff>92015</xdr:rowOff>
    </xdr:to>
    <xdr:graphicFrame macro="">
      <xdr:nvGraphicFramePr>
        <xdr:cNvPr id="7" name="Graf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185115</xdr:colOff>
      <xdr:row>21</xdr:row>
      <xdr:rowOff>41412</xdr:rowOff>
    </xdr:from>
    <xdr:to>
      <xdr:col>6</xdr:col>
      <xdr:colOff>161925</xdr:colOff>
      <xdr:row>43</xdr:row>
      <xdr:rowOff>92015</xdr:rowOff>
    </xdr:to>
    <xdr:graphicFrame macro="">
      <xdr:nvGraphicFramePr>
        <xdr:cNvPr id="8" name="Graf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1</xdr:rowOff>
    </xdr:from>
    <xdr:to>
      <xdr:col>0</xdr:col>
      <xdr:colOff>157843</xdr:colOff>
      <xdr:row>18</xdr:row>
      <xdr:rowOff>1</xdr:rowOff>
    </xdr:to>
    <xdr:graphicFrame macro="">
      <xdr:nvGraphicFramePr>
        <xdr:cNvPr id="9" name="Graf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85727</xdr:colOff>
      <xdr:row>15</xdr:row>
      <xdr:rowOff>38101</xdr:rowOff>
    </xdr:from>
    <xdr:to>
      <xdr:col>13</xdr:col>
      <xdr:colOff>323849</xdr:colOff>
      <xdr:row>32</xdr:row>
      <xdr:rowOff>66675</xdr:rowOff>
    </xdr:to>
    <xdr:graphicFrame macro="">
      <xdr:nvGraphicFramePr>
        <xdr:cNvPr id="2" name="Graf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32</xdr:row>
      <xdr:rowOff>38100</xdr:rowOff>
    </xdr:from>
    <xdr:to>
      <xdr:col>5</xdr:col>
      <xdr:colOff>669000</xdr:colOff>
      <xdr:row>46</xdr:row>
      <xdr:rowOff>0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666749</xdr:colOff>
      <xdr:row>32</xdr:row>
      <xdr:rowOff>57149</xdr:rowOff>
    </xdr:from>
    <xdr:to>
      <xdr:col>12</xdr:col>
      <xdr:colOff>666750</xdr:colOff>
      <xdr:row>47</xdr:row>
      <xdr:rowOff>76200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6</xdr:row>
      <xdr:rowOff>0</xdr:rowOff>
    </xdr:from>
    <xdr:to>
      <xdr:col>0</xdr:col>
      <xdr:colOff>139211</xdr:colOff>
      <xdr:row>14</xdr:row>
      <xdr:rowOff>0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ERU">
  <a:themeElements>
    <a:clrScheme name="ERU">
      <a:dk1>
        <a:srgbClr val="262626"/>
      </a:dk1>
      <a:lt1>
        <a:sysClr val="window" lastClr="FFFFFF"/>
      </a:lt1>
      <a:dk2>
        <a:srgbClr val="23315F"/>
      </a:dk2>
      <a:lt2>
        <a:srgbClr val="D0D0D0"/>
      </a:lt2>
      <a:accent1>
        <a:srgbClr val="23315F"/>
      </a:accent1>
      <a:accent2>
        <a:srgbClr val="5A6588"/>
      </a:accent2>
      <a:accent3>
        <a:srgbClr val="9198B0"/>
      </a:accent3>
      <a:accent4>
        <a:srgbClr val="C8CBD7"/>
      </a:accent4>
      <a:accent5>
        <a:srgbClr val="E02C1F"/>
      </a:accent5>
      <a:accent6>
        <a:srgbClr val="E86158"/>
      </a:accent6>
      <a:hlink>
        <a:srgbClr val="0563C1"/>
      </a:hlink>
      <a:folHlink>
        <a:srgbClr val="E02C1F"/>
      </a:folHlink>
    </a:clrScheme>
    <a:fontScheme name="Výchozí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Motiv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Motiv_ERU" id="{9FFB561D-4E9C-47DD-93C1-073C5FD388E9}" vid="{664F4A23-A473-446F-B730-8F377D84977F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00531-99D7-4081-9954-8B62893A8138}">
  <dimension ref="A1:K50"/>
  <sheetViews>
    <sheetView showGridLines="0" tabSelected="1" showWhiteSpace="0" zoomScaleNormal="100" zoomScaleSheetLayoutView="70" zoomScalePageLayoutView="70" workbookViewId="0">
      <selection sqref="A1:B1"/>
    </sheetView>
  </sheetViews>
  <sheetFormatPr defaultColWidth="9.140625" defaultRowHeight="12.75"/>
  <cols>
    <col min="1" max="1" width="41.5703125" style="136" customWidth="1"/>
    <col min="2" max="2" width="50.42578125" style="136" customWidth="1"/>
    <col min="3" max="9" width="9.85546875" style="136" customWidth="1"/>
    <col min="10" max="10" width="10.28515625" style="136" customWidth="1"/>
    <col min="11" max="16384" width="9.140625" style="136"/>
  </cols>
  <sheetData>
    <row r="1" spans="1:11" ht="399.75" customHeight="1">
      <c r="A1" s="394" t="s">
        <v>428</v>
      </c>
      <c r="B1" s="395"/>
    </row>
    <row r="2" spans="1:11" ht="400.15" customHeight="1">
      <c r="A2" s="137"/>
      <c r="B2" s="138"/>
      <c r="C2" s="139"/>
      <c r="D2" s="139"/>
      <c r="E2" s="139"/>
      <c r="F2" s="139"/>
      <c r="G2" s="139"/>
      <c r="H2" s="139"/>
      <c r="I2" s="139"/>
      <c r="J2" s="139"/>
      <c r="K2" s="136" t="s">
        <v>322</v>
      </c>
    </row>
    <row r="3" spans="1:11">
      <c r="B3" s="140"/>
      <c r="D3" s="141"/>
      <c r="E3" s="142"/>
      <c r="F3" s="142"/>
      <c r="G3" s="142"/>
      <c r="J3" s="143"/>
    </row>
    <row r="9" spans="1:11">
      <c r="B9" s="144"/>
      <c r="I9" s="145"/>
    </row>
    <row r="10" spans="1:11">
      <c r="B10" s="146"/>
      <c r="C10" s="147"/>
    </row>
    <row r="11" spans="1:11">
      <c r="B11" s="146"/>
      <c r="C11" s="147"/>
    </row>
    <row r="12" spans="1:11">
      <c r="B12" s="146"/>
      <c r="C12" s="147"/>
    </row>
    <row r="13" spans="1:11">
      <c r="A13" s="148"/>
      <c r="B13" s="149"/>
      <c r="C13" s="150"/>
      <c r="D13" s="148"/>
      <c r="E13" s="148"/>
      <c r="F13" s="148"/>
      <c r="G13" s="148"/>
      <c r="H13" s="148"/>
      <c r="I13" s="148"/>
      <c r="J13" s="148"/>
    </row>
    <row r="14" spans="1:11">
      <c r="A14" s="148"/>
      <c r="B14" s="149"/>
      <c r="C14" s="150"/>
      <c r="D14" s="148"/>
      <c r="E14" s="148"/>
      <c r="F14" s="148"/>
      <c r="G14" s="148"/>
      <c r="H14" s="148"/>
      <c r="I14" s="148"/>
      <c r="J14" s="148"/>
    </row>
    <row r="15" spans="1:11">
      <c r="A15" s="148"/>
      <c r="B15" s="149"/>
      <c r="C15" s="150"/>
      <c r="D15" s="148"/>
      <c r="E15" s="148"/>
      <c r="F15" s="148"/>
      <c r="G15" s="148"/>
      <c r="H15" s="148"/>
      <c r="I15" s="148"/>
      <c r="J15" s="148"/>
    </row>
    <row r="16" spans="1:11">
      <c r="A16" s="148"/>
      <c r="B16" s="149"/>
      <c r="C16" s="150"/>
      <c r="D16" s="148"/>
      <c r="E16" s="148"/>
      <c r="F16" s="148"/>
      <c r="G16" s="148"/>
      <c r="H16" s="148"/>
      <c r="I16" s="148"/>
      <c r="J16" s="148"/>
    </row>
    <row r="17" spans="1:10">
      <c r="A17" s="148"/>
      <c r="B17" s="149"/>
      <c r="C17" s="150"/>
      <c r="D17" s="148"/>
      <c r="E17" s="148"/>
      <c r="F17" s="148"/>
      <c r="G17" s="148"/>
      <c r="H17" s="148"/>
      <c r="I17" s="148"/>
      <c r="J17" s="148"/>
    </row>
    <row r="18" spans="1:10">
      <c r="A18" s="148"/>
      <c r="B18" s="149"/>
      <c r="C18" s="150"/>
      <c r="D18" s="148"/>
      <c r="E18" s="148"/>
      <c r="F18" s="148"/>
      <c r="G18" s="148"/>
      <c r="H18" s="148"/>
      <c r="I18" s="148"/>
      <c r="J18" s="148"/>
    </row>
    <row r="19" spans="1:10">
      <c r="A19" s="148"/>
      <c r="B19" s="149"/>
      <c r="C19" s="150"/>
      <c r="D19" s="148"/>
      <c r="E19" s="148"/>
      <c r="F19" s="148"/>
      <c r="G19" s="148"/>
      <c r="H19" s="148"/>
      <c r="I19" s="148"/>
      <c r="J19" s="148"/>
    </row>
    <row r="21" spans="1:10">
      <c r="A21" s="148"/>
      <c r="B21" s="149"/>
      <c r="C21" s="150"/>
      <c r="D21" s="148"/>
      <c r="E21" s="148"/>
      <c r="F21" s="148"/>
      <c r="G21" s="148"/>
      <c r="H21" s="148"/>
      <c r="I21" s="148"/>
      <c r="J21" s="148"/>
    </row>
    <row r="22" spans="1:10">
      <c r="A22" s="148"/>
      <c r="B22" s="149"/>
      <c r="C22" s="150"/>
      <c r="D22" s="148"/>
      <c r="E22" s="148"/>
      <c r="F22" s="148"/>
      <c r="G22" s="148"/>
      <c r="H22" s="148"/>
      <c r="I22" s="148"/>
      <c r="J22" s="148"/>
    </row>
    <row r="23" spans="1:10">
      <c r="A23" s="148"/>
      <c r="B23" s="149"/>
      <c r="C23" s="150"/>
      <c r="D23" s="148"/>
      <c r="E23" s="148"/>
      <c r="F23" s="148"/>
      <c r="G23" s="148"/>
      <c r="H23" s="148"/>
      <c r="I23" s="148"/>
      <c r="J23" s="148"/>
    </row>
    <row r="25" spans="1:10">
      <c r="A25" s="148"/>
      <c r="C25" s="150"/>
      <c r="D25" s="148"/>
      <c r="E25" s="148"/>
      <c r="F25" s="148"/>
      <c r="G25" s="148"/>
      <c r="H25" s="148"/>
      <c r="I25" s="148"/>
      <c r="J25" s="148"/>
    </row>
    <row r="26" spans="1:10">
      <c r="A26" s="148"/>
      <c r="C26" s="150"/>
      <c r="D26" s="148"/>
      <c r="E26" s="148"/>
      <c r="F26" s="148"/>
      <c r="G26" s="148"/>
      <c r="H26" s="148"/>
      <c r="I26" s="148"/>
      <c r="J26" s="148"/>
    </row>
    <row r="27" spans="1:10">
      <c r="A27" s="148"/>
      <c r="C27" s="150"/>
      <c r="D27" s="148"/>
      <c r="E27" s="148"/>
      <c r="F27" s="148"/>
      <c r="G27" s="148"/>
      <c r="H27" s="148"/>
      <c r="I27" s="148"/>
      <c r="J27" s="148"/>
    </row>
    <row r="28" spans="1:10">
      <c r="A28" s="396"/>
      <c r="B28" s="396"/>
      <c r="C28" s="396"/>
      <c r="D28" s="396"/>
      <c r="E28" s="396"/>
      <c r="F28" s="396"/>
      <c r="G28" s="396"/>
      <c r="H28" s="396"/>
      <c r="I28" s="396"/>
      <c r="J28" s="396"/>
    </row>
    <row r="29" spans="1:10">
      <c r="A29" s="148"/>
      <c r="B29" s="149"/>
      <c r="C29" s="150"/>
      <c r="D29" s="148"/>
      <c r="E29" s="148"/>
      <c r="F29" s="148"/>
      <c r="G29" s="148"/>
      <c r="H29" s="148"/>
      <c r="I29" s="148"/>
      <c r="J29" s="148"/>
    </row>
    <row r="31" spans="1:10">
      <c r="A31" s="148"/>
      <c r="B31" s="149"/>
      <c r="C31" s="150"/>
      <c r="D31" s="148"/>
      <c r="E31" s="148"/>
      <c r="F31" s="148"/>
      <c r="G31" s="148"/>
      <c r="H31" s="148"/>
      <c r="I31" s="148"/>
      <c r="J31" s="148"/>
    </row>
    <row r="32" spans="1:10">
      <c r="A32" s="148"/>
      <c r="B32" s="149"/>
      <c r="C32" s="150"/>
      <c r="D32" s="148"/>
      <c r="E32" s="148"/>
      <c r="F32" s="148"/>
      <c r="G32" s="148"/>
      <c r="H32" s="148"/>
      <c r="I32" s="148"/>
      <c r="J32" s="148"/>
    </row>
    <row r="33" spans="1:10">
      <c r="A33" s="397"/>
      <c r="B33" s="397"/>
      <c r="C33" s="397"/>
      <c r="D33" s="397"/>
      <c r="E33" s="397"/>
      <c r="F33" s="397"/>
      <c r="G33" s="397"/>
      <c r="H33" s="397"/>
      <c r="I33" s="397"/>
      <c r="J33" s="397"/>
    </row>
    <row r="34" spans="1:10">
      <c r="B34" s="143"/>
      <c r="C34" s="143"/>
      <c r="D34" s="143"/>
      <c r="E34" s="143"/>
      <c r="F34" s="143"/>
      <c r="G34" s="143"/>
      <c r="H34" s="143"/>
      <c r="I34" s="143"/>
      <c r="J34" s="143"/>
    </row>
    <row r="35" spans="1:10" ht="26.25">
      <c r="A35" s="399" t="s">
        <v>429</v>
      </c>
      <c r="B35" s="399"/>
      <c r="C35" s="399"/>
      <c r="D35" s="399"/>
      <c r="E35" s="399"/>
      <c r="F35" s="399"/>
      <c r="G35" s="399"/>
      <c r="H35" s="399"/>
      <c r="I35" s="399"/>
      <c r="J35" s="399"/>
    </row>
    <row r="37" spans="1:10">
      <c r="B37" s="146"/>
      <c r="C37" s="147"/>
    </row>
    <row r="39" spans="1:10">
      <c r="B39" s="151"/>
      <c r="C39" s="151"/>
      <c r="D39" s="151"/>
      <c r="E39" s="151"/>
      <c r="F39" s="151"/>
      <c r="G39" s="151"/>
      <c r="H39" s="151"/>
      <c r="I39" s="151"/>
    </row>
    <row r="50" spans="1:10">
      <c r="A50" s="398"/>
      <c r="B50" s="398"/>
      <c r="C50" s="398"/>
      <c r="D50" s="398"/>
      <c r="E50" s="398"/>
      <c r="F50" s="398"/>
      <c r="G50" s="398"/>
      <c r="H50" s="398"/>
      <c r="I50" s="398"/>
      <c r="J50" s="398"/>
    </row>
  </sheetData>
  <mergeCells count="5">
    <mergeCell ref="A1:B1"/>
    <mergeCell ref="A28:J28"/>
    <mergeCell ref="A33:J33"/>
    <mergeCell ref="A50:J50"/>
    <mergeCell ref="A35:J35"/>
  </mergeCells>
  <printOptions verticalCentered="1"/>
  <pageMargins left="0.59055118110236227" right="0.59055118110236227" top="0.39370078740157483" bottom="0.59055118110236227" header="0" footer="0"/>
  <pageSetup paperSize="9" scale="99" fitToWidth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5"/>
  <dimension ref="A1:W44"/>
  <sheetViews>
    <sheetView showGridLines="0" zoomScaleNormal="100" zoomScaleSheetLayoutView="115" workbookViewId="0"/>
  </sheetViews>
  <sheetFormatPr defaultColWidth="9.140625" defaultRowHeight="12.75"/>
  <cols>
    <col min="1" max="1" width="13.7109375" style="2" customWidth="1"/>
    <col min="2" max="7" width="8.7109375" style="9" customWidth="1"/>
    <col min="8" max="10" width="8.5703125" style="9" customWidth="1"/>
    <col min="11" max="16" width="8.7109375" style="9" customWidth="1"/>
    <col min="17" max="23" width="8.85546875" customWidth="1"/>
    <col min="24" max="16384" width="9.140625" style="2"/>
  </cols>
  <sheetData>
    <row r="1" spans="1:23" s="3" customFormat="1" ht="18">
      <c r="A1" s="222" t="s">
        <v>381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43"/>
      <c r="O1" s="90"/>
      <c r="P1" s="169" t="str">
        <f>'3.1'!N1</f>
        <v>IV. čtvrtletí 2025</v>
      </c>
      <c r="Q1" s="2"/>
      <c r="R1" s="2"/>
      <c r="S1" s="2"/>
      <c r="T1" s="2"/>
      <c r="U1" s="2"/>
      <c r="V1" s="2"/>
      <c r="W1" s="2"/>
    </row>
    <row r="2" spans="1:23" s="9" customFormat="1" ht="6" customHeight="1"/>
    <row r="3" spans="1:23" s="9" customFormat="1" ht="12">
      <c r="A3" s="467" t="str">
        <f>'3.1'!A4</f>
        <v>2025</v>
      </c>
      <c r="B3" s="460" t="s">
        <v>186</v>
      </c>
      <c r="C3" s="459"/>
      <c r="D3" s="461"/>
      <c r="E3" s="460" t="s">
        <v>19</v>
      </c>
      <c r="F3" s="459"/>
      <c r="G3" s="461"/>
      <c r="H3" s="460" t="s">
        <v>192</v>
      </c>
      <c r="I3" s="459"/>
      <c r="J3" s="461"/>
      <c r="K3" s="460" t="s">
        <v>6</v>
      </c>
      <c r="L3" s="459"/>
      <c r="M3" s="461"/>
      <c r="N3" s="459" t="s">
        <v>180</v>
      </c>
      <c r="O3" s="459"/>
      <c r="P3" s="459"/>
    </row>
    <row r="4" spans="1:23" s="9" customFormat="1" ht="12.75" customHeight="1">
      <c r="A4" s="468"/>
      <c r="B4" s="455" t="s">
        <v>168</v>
      </c>
      <c r="C4" s="456"/>
      <c r="D4" s="457"/>
      <c r="E4" s="465" t="s">
        <v>5</v>
      </c>
      <c r="F4" s="462"/>
      <c r="G4" s="466"/>
      <c r="H4" s="465" t="s">
        <v>5</v>
      </c>
      <c r="I4" s="462"/>
      <c r="J4" s="466"/>
      <c r="K4" s="465" t="s">
        <v>5</v>
      </c>
      <c r="L4" s="462"/>
      <c r="M4" s="466"/>
      <c r="N4" s="462" t="s">
        <v>5</v>
      </c>
      <c r="O4" s="462"/>
      <c r="P4" s="462"/>
    </row>
    <row r="5" spans="1:23" s="9" customFormat="1" ht="12">
      <c r="A5" s="223"/>
      <c r="B5" s="310" t="s">
        <v>69</v>
      </c>
      <c r="C5" s="309" t="s">
        <v>70</v>
      </c>
      <c r="D5" s="314" t="s">
        <v>71</v>
      </c>
      <c r="E5" s="310" t="s">
        <v>69</v>
      </c>
      <c r="F5" s="309" t="s">
        <v>70</v>
      </c>
      <c r="G5" s="314" t="s">
        <v>71</v>
      </c>
      <c r="H5" s="310" t="s">
        <v>69</v>
      </c>
      <c r="I5" s="309" t="s">
        <v>70</v>
      </c>
      <c r="J5" s="314" t="s">
        <v>71</v>
      </c>
      <c r="K5" s="310" t="s">
        <v>69</v>
      </c>
      <c r="L5" s="309" t="s">
        <v>70</v>
      </c>
      <c r="M5" s="314" t="s">
        <v>71</v>
      </c>
      <c r="N5" s="309" t="s">
        <v>69</v>
      </c>
      <c r="O5" s="309" t="s">
        <v>70</v>
      </c>
      <c r="P5" s="309" t="s">
        <v>71</v>
      </c>
    </row>
    <row r="6" spans="1:23" s="9" customFormat="1" ht="12">
      <c r="A6" s="463" t="s">
        <v>289</v>
      </c>
      <c r="B6" s="447">
        <f>D7</f>
        <v>1116.2137400000006</v>
      </c>
      <c r="C6" s="444"/>
      <c r="D6" s="448"/>
      <c r="E6" s="447">
        <f>SUM(E7:G7)</f>
        <v>415471.23320881207</v>
      </c>
      <c r="F6" s="444"/>
      <c r="G6" s="448"/>
      <c r="H6" s="447">
        <f>SUM(H7:J7)</f>
        <v>3898.9725299999973</v>
      </c>
      <c r="I6" s="444"/>
      <c r="J6" s="448"/>
      <c r="K6" s="447">
        <f>SUM(K7:M7)</f>
        <v>411572.2606788121</v>
      </c>
      <c r="L6" s="444"/>
      <c r="M6" s="448"/>
      <c r="N6" s="444">
        <f>SUM(N7:P7)</f>
        <v>401514.35363000003</v>
      </c>
      <c r="O6" s="444"/>
      <c r="P6" s="444"/>
    </row>
    <row r="7" spans="1:23" s="9" customFormat="1" ht="12">
      <c r="A7" s="464"/>
      <c r="B7" s="219">
        <f>SUM(B8:B10)</f>
        <v>1116.8507400000005</v>
      </c>
      <c r="C7" s="226">
        <f t="shared" ref="C7:P7" si="0">SUM(C8:C10)</f>
        <v>1116.7927400000005</v>
      </c>
      <c r="D7" s="221">
        <f t="shared" si="0"/>
        <v>1116.2137400000006</v>
      </c>
      <c r="E7" s="219">
        <f t="shared" si="0"/>
        <v>141637.13308442663</v>
      </c>
      <c r="F7" s="226">
        <f t="shared" si="0"/>
        <v>145352.75019033893</v>
      </c>
      <c r="G7" s="221">
        <f t="shared" si="0"/>
        <v>128481.34993404651</v>
      </c>
      <c r="H7" s="219">
        <f t="shared" si="0"/>
        <v>1261.1834799999997</v>
      </c>
      <c r="I7" s="226">
        <f t="shared" si="0"/>
        <v>1310.7236099999986</v>
      </c>
      <c r="J7" s="221">
        <f t="shared" si="0"/>
        <v>1327.0654399999989</v>
      </c>
      <c r="K7" s="219">
        <f t="shared" si="0"/>
        <v>140375.94960442663</v>
      </c>
      <c r="L7" s="226">
        <f t="shared" si="0"/>
        <v>144042.02658033892</v>
      </c>
      <c r="M7" s="221">
        <f t="shared" si="0"/>
        <v>127154.28449404653</v>
      </c>
      <c r="N7" s="226">
        <f t="shared" si="0"/>
        <v>137013.64846</v>
      </c>
      <c r="O7" s="226">
        <f t="shared" si="0"/>
        <v>141544.48849000005</v>
      </c>
      <c r="P7" s="226">
        <f t="shared" si="0"/>
        <v>122956.21667999992</v>
      </c>
    </row>
    <row r="8" spans="1:23" s="9" customFormat="1" ht="12">
      <c r="A8" s="224" t="s">
        <v>191</v>
      </c>
      <c r="B8" s="216">
        <v>160.65378000000055</v>
      </c>
      <c r="C8" s="7">
        <v>160.59578000000056</v>
      </c>
      <c r="D8" s="213">
        <v>160.01678000000055</v>
      </c>
      <c r="E8" s="216">
        <v>34136.726884426644</v>
      </c>
      <c r="F8" s="7">
        <v>40888.598720338909</v>
      </c>
      <c r="G8" s="213">
        <v>42096.650784046498</v>
      </c>
      <c r="H8" s="216">
        <v>404.5279799999995</v>
      </c>
      <c r="I8" s="7">
        <v>444.80449999999888</v>
      </c>
      <c r="J8" s="213">
        <v>489.3246999999991</v>
      </c>
      <c r="K8" s="216">
        <v>33732.198904426645</v>
      </c>
      <c r="L8" s="7">
        <v>40443.79422033891</v>
      </c>
      <c r="M8" s="213">
        <v>41607.326084046501</v>
      </c>
      <c r="N8" s="7">
        <v>30800.002589999986</v>
      </c>
      <c r="O8" s="7">
        <v>36768.989370000039</v>
      </c>
      <c r="P8" s="7">
        <v>37260.456649999913</v>
      </c>
    </row>
    <row r="9" spans="1:23" s="9" customFormat="1" ht="12">
      <c r="A9" s="224" t="s">
        <v>224</v>
      </c>
      <c r="B9" s="216">
        <v>184.41696000000002</v>
      </c>
      <c r="C9" s="7">
        <v>184.41696000000002</v>
      </c>
      <c r="D9" s="213">
        <v>184.41696000000002</v>
      </c>
      <c r="E9" s="216">
        <v>37958.278199999979</v>
      </c>
      <c r="F9" s="7">
        <v>46389.533470000017</v>
      </c>
      <c r="G9" s="213">
        <v>43100.642150000014</v>
      </c>
      <c r="H9" s="216">
        <v>453.69250000000011</v>
      </c>
      <c r="I9" s="7">
        <v>514.85310999999979</v>
      </c>
      <c r="J9" s="213">
        <v>521.09873999999991</v>
      </c>
      <c r="K9" s="216">
        <v>37504.585699999981</v>
      </c>
      <c r="L9" s="7">
        <v>45874.68036000002</v>
      </c>
      <c r="M9" s="213">
        <v>42579.543410000013</v>
      </c>
      <c r="N9" s="7">
        <v>37032.500869999989</v>
      </c>
      <c r="O9" s="7">
        <v>45234.414120000001</v>
      </c>
      <c r="P9" s="7">
        <v>41364.655029999994</v>
      </c>
    </row>
    <row r="10" spans="1:23" s="9" customFormat="1" ht="12">
      <c r="A10" s="225" t="s">
        <v>225</v>
      </c>
      <c r="B10" s="217">
        <v>771.78</v>
      </c>
      <c r="C10" s="212">
        <v>771.78</v>
      </c>
      <c r="D10" s="214">
        <v>771.78</v>
      </c>
      <c r="E10" s="217">
        <v>69542.128000000012</v>
      </c>
      <c r="F10" s="212">
        <v>58074.618000000002</v>
      </c>
      <c r="G10" s="214">
        <v>43284.057000000001</v>
      </c>
      <c r="H10" s="217">
        <v>402.96300000000002</v>
      </c>
      <c r="I10" s="212">
        <v>351.06599999999997</v>
      </c>
      <c r="J10" s="214">
        <v>316.642</v>
      </c>
      <c r="K10" s="217">
        <v>69139.165000000008</v>
      </c>
      <c r="L10" s="212">
        <v>57723.552000000003</v>
      </c>
      <c r="M10" s="214">
        <v>42967.415000000001</v>
      </c>
      <c r="N10" s="212">
        <v>69181.145000000004</v>
      </c>
      <c r="O10" s="212">
        <v>59541.084999999999</v>
      </c>
      <c r="P10" s="212">
        <v>44331.105000000003</v>
      </c>
    </row>
    <row r="11" spans="1:23" s="13" customFormat="1" ht="12.75" customHeight="1">
      <c r="A11" s="13" t="s">
        <v>385</v>
      </c>
      <c r="H11" s="52"/>
      <c r="P11" s="55"/>
    </row>
    <row r="12" spans="1:23" s="9" customFormat="1" ht="12">
      <c r="B12" s="19"/>
      <c r="C12" s="19"/>
      <c r="D12" s="19"/>
    </row>
    <row r="13" spans="1:23" s="9" customFormat="1" ht="12" customHeight="1">
      <c r="A13" s="467" t="str">
        <f>'3.1'!A4</f>
        <v>2025</v>
      </c>
      <c r="B13" s="460" t="s">
        <v>186</v>
      </c>
      <c r="C13" s="459"/>
      <c r="D13" s="461"/>
      <c r="E13" s="460" t="s">
        <v>19</v>
      </c>
      <c r="F13" s="459"/>
      <c r="G13" s="461"/>
      <c r="H13" s="460" t="s">
        <v>197</v>
      </c>
      <c r="I13" s="459"/>
      <c r="J13" s="461"/>
      <c r="K13" s="460" t="s">
        <v>6</v>
      </c>
      <c r="L13" s="459"/>
      <c r="M13" s="461"/>
      <c r="N13" s="459" t="s">
        <v>180</v>
      </c>
      <c r="O13" s="459"/>
      <c r="P13" s="459"/>
    </row>
    <row r="14" spans="1:23" s="9" customFormat="1" ht="12">
      <c r="A14" s="468"/>
      <c r="B14" s="455" t="s">
        <v>168</v>
      </c>
      <c r="C14" s="456"/>
      <c r="D14" s="457"/>
      <c r="E14" s="465" t="s">
        <v>5</v>
      </c>
      <c r="F14" s="462"/>
      <c r="G14" s="466"/>
      <c r="H14" s="465" t="s">
        <v>5</v>
      </c>
      <c r="I14" s="462"/>
      <c r="J14" s="466"/>
      <c r="K14" s="465" t="s">
        <v>5</v>
      </c>
      <c r="L14" s="462"/>
      <c r="M14" s="466"/>
      <c r="N14" s="462" t="s">
        <v>5</v>
      </c>
      <c r="O14" s="462"/>
      <c r="P14" s="462"/>
    </row>
    <row r="15" spans="1:23" s="9" customFormat="1" ht="12">
      <c r="A15" s="223"/>
      <c r="B15" s="310" t="s">
        <v>69</v>
      </c>
      <c r="C15" s="309" t="s">
        <v>70</v>
      </c>
      <c r="D15" s="314" t="s">
        <v>71</v>
      </c>
      <c r="E15" s="310" t="s">
        <v>69</v>
      </c>
      <c r="F15" s="309" t="s">
        <v>70</v>
      </c>
      <c r="G15" s="314" t="s">
        <v>71</v>
      </c>
      <c r="H15" s="310" t="s">
        <v>69</v>
      </c>
      <c r="I15" s="309" t="s">
        <v>70</v>
      </c>
      <c r="J15" s="314" t="s">
        <v>71</v>
      </c>
      <c r="K15" s="310" t="s">
        <v>69</v>
      </c>
      <c r="L15" s="309" t="s">
        <v>70</v>
      </c>
      <c r="M15" s="314" t="s">
        <v>71</v>
      </c>
      <c r="N15" s="309" t="s">
        <v>69</v>
      </c>
      <c r="O15" s="309" t="s">
        <v>70</v>
      </c>
      <c r="P15" s="309" t="s">
        <v>71</v>
      </c>
    </row>
    <row r="16" spans="1:23" s="9" customFormat="1" ht="12">
      <c r="A16" s="463" t="s">
        <v>18</v>
      </c>
      <c r="B16" s="469">
        <f>D17</f>
        <v>1171.5</v>
      </c>
      <c r="C16" s="470"/>
      <c r="D16" s="471"/>
      <c r="E16" s="469">
        <f>SUM(E17:G17)</f>
        <v>268649.80000000005</v>
      </c>
      <c r="F16" s="470"/>
      <c r="G16" s="471"/>
      <c r="H16" s="469">
        <f>SUM(H17:J17)</f>
        <v>344495.63</v>
      </c>
      <c r="I16" s="470"/>
      <c r="J16" s="471"/>
      <c r="K16" s="469">
        <f>SUM(K17:M17)</f>
        <v>265216.88</v>
      </c>
      <c r="L16" s="470"/>
      <c r="M16" s="471"/>
      <c r="N16" s="472">
        <f>SUM(N17:P17)</f>
        <v>267328.22000000003</v>
      </c>
      <c r="O16" s="470"/>
      <c r="P16" s="470"/>
    </row>
    <row r="17" spans="1:16" s="9" customFormat="1" ht="12">
      <c r="A17" s="464"/>
      <c r="B17" s="219">
        <v>1171.5</v>
      </c>
      <c r="C17" s="226">
        <v>1171.5</v>
      </c>
      <c r="D17" s="221">
        <v>1171.5</v>
      </c>
      <c r="E17" s="219">
        <v>80032.389999999985</v>
      </c>
      <c r="F17" s="226">
        <v>88587.180000000008</v>
      </c>
      <c r="G17" s="221">
        <v>100030.23000000001</v>
      </c>
      <c r="H17" s="219">
        <v>100805.97</v>
      </c>
      <c r="I17" s="226">
        <v>115681.29999999999</v>
      </c>
      <c r="J17" s="221">
        <v>128008.36</v>
      </c>
      <c r="K17" s="219">
        <v>79007.659999999989</v>
      </c>
      <c r="L17" s="226">
        <v>87479.16</v>
      </c>
      <c r="M17" s="221">
        <v>98730.060000000012</v>
      </c>
      <c r="N17" s="226">
        <v>79674.490000000005</v>
      </c>
      <c r="O17" s="226">
        <v>88157.360000000015</v>
      </c>
      <c r="P17" s="226">
        <v>99496.37</v>
      </c>
    </row>
    <row r="18" spans="1:16" s="13" customFormat="1" ht="11.25">
      <c r="A18" s="84"/>
      <c r="B18" s="85"/>
      <c r="C18" s="85"/>
      <c r="D18" s="85"/>
      <c r="E18" s="85"/>
      <c r="F18" s="85"/>
      <c r="G18" s="85"/>
      <c r="P18" s="12"/>
    </row>
    <row r="19" spans="1:16" s="9" customFormat="1" ht="12"/>
    <row r="20" spans="1:16" s="9" customFormat="1" ht="12"/>
    <row r="21" spans="1:16" s="9" customFormat="1" ht="12"/>
    <row r="22" spans="1:16" s="9" customFormat="1" ht="12">
      <c r="J22" s="22"/>
      <c r="L22" s="22"/>
    </row>
    <row r="23" spans="1:16" s="9" customFormat="1" ht="12">
      <c r="J23" s="22"/>
      <c r="K23" s="22"/>
      <c r="L23" s="22"/>
    </row>
    <row r="24" spans="1:16" s="9" customFormat="1" ht="12">
      <c r="J24" s="22"/>
      <c r="K24" s="22"/>
      <c r="L24" s="22"/>
    </row>
    <row r="25" spans="1:16" s="9" customFormat="1" ht="12">
      <c r="J25" s="22"/>
      <c r="K25" s="22"/>
      <c r="L25" s="22"/>
    </row>
    <row r="26" spans="1:16" s="9" customFormat="1" ht="12">
      <c r="J26" s="22"/>
      <c r="K26" s="22"/>
      <c r="L26" s="22"/>
    </row>
    <row r="27" spans="1:16" s="9" customFormat="1" ht="12">
      <c r="J27" s="22"/>
      <c r="K27" s="22"/>
      <c r="L27" s="22"/>
    </row>
    <row r="28" spans="1:16" s="9" customFormat="1" ht="12">
      <c r="J28" s="22"/>
      <c r="K28" s="22"/>
      <c r="L28" s="22"/>
    </row>
    <row r="29" spans="1:16" s="9" customFormat="1" ht="12">
      <c r="J29" s="22"/>
      <c r="K29" s="22"/>
      <c r="L29" s="22"/>
    </row>
    <row r="30" spans="1:16" s="9" customFormat="1" ht="12"/>
    <row r="31" spans="1:16" s="9" customFormat="1" ht="12"/>
    <row r="32" spans="1:16" s="9" customFormat="1" ht="12"/>
    <row r="33" s="9" customFormat="1" ht="12"/>
    <row r="34" s="9" customFormat="1" ht="12"/>
    <row r="35" s="9" customFormat="1" ht="12"/>
    <row r="36" s="9" customFormat="1" ht="12"/>
    <row r="37" s="9" customFormat="1" ht="12"/>
    <row r="38" s="9" customFormat="1" ht="12"/>
    <row r="39" s="9" customFormat="1" ht="12"/>
    <row r="40" s="9" customFormat="1" ht="12"/>
    <row r="41" s="9" customFormat="1" ht="12"/>
    <row r="42" s="9" customFormat="1" ht="12"/>
    <row r="43" s="9" customFormat="1" ht="12"/>
    <row r="44" s="9" customFormat="1" ht="12"/>
  </sheetData>
  <mergeCells count="34">
    <mergeCell ref="N14:P14"/>
    <mergeCell ref="A16:A17"/>
    <mergeCell ref="B16:D16"/>
    <mergeCell ref="E16:G16"/>
    <mergeCell ref="H16:J16"/>
    <mergeCell ref="K16:M16"/>
    <mergeCell ref="N16:P16"/>
    <mergeCell ref="A13:A14"/>
    <mergeCell ref="B14:D14"/>
    <mergeCell ref="E14:G14"/>
    <mergeCell ref="H14:J14"/>
    <mergeCell ref="K14:M14"/>
    <mergeCell ref="E13:G13"/>
    <mergeCell ref="H13:J13"/>
    <mergeCell ref="K13:M13"/>
    <mergeCell ref="B13:D13"/>
    <mergeCell ref="A6:A7"/>
    <mergeCell ref="E6:G6"/>
    <mergeCell ref="E4:G4"/>
    <mergeCell ref="H4:J4"/>
    <mergeCell ref="K4:M4"/>
    <mergeCell ref="B6:D6"/>
    <mergeCell ref="A3:A4"/>
    <mergeCell ref="B3:D3"/>
    <mergeCell ref="B4:D4"/>
    <mergeCell ref="E3:G3"/>
    <mergeCell ref="N6:P6"/>
    <mergeCell ref="N13:P13"/>
    <mergeCell ref="H3:J3"/>
    <mergeCell ref="K3:M3"/>
    <mergeCell ref="N3:P3"/>
    <mergeCell ref="H6:J6"/>
    <mergeCell ref="K6:M6"/>
    <mergeCell ref="N4:P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6"/>
  <dimension ref="A1:AB38"/>
  <sheetViews>
    <sheetView showGridLines="0" zoomScaleNormal="100" zoomScaleSheetLayoutView="115" workbookViewId="0"/>
  </sheetViews>
  <sheetFormatPr defaultColWidth="9.140625" defaultRowHeight="12"/>
  <cols>
    <col min="1" max="1" width="17.28515625" style="9" customWidth="1"/>
    <col min="2" max="2" width="8.28515625" style="9" customWidth="1"/>
    <col min="3" max="4" width="8.42578125" style="9" customWidth="1"/>
    <col min="5" max="7" width="8.5703125" style="9" customWidth="1"/>
    <col min="8" max="10" width="8.140625" style="9" customWidth="1"/>
    <col min="11" max="16" width="8.5703125" style="9" customWidth="1"/>
    <col min="17" max="17" width="8.7109375" style="9" customWidth="1"/>
    <col min="18" max="16384" width="9.140625" style="9"/>
  </cols>
  <sheetData>
    <row r="1" spans="1:28" s="6" customFormat="1" ht="18">
      <c r="A1" s="222" t="s">
        <v>382</v>
      </c>
      <c r="P1" s="169" t="str">
        <f>'3.1'!N1</f>
        <v>IV. čtvrtletí 2025</v>
      </c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</row>
    <row r="2" spans="1:28" ht="6" customHeight="1"/>
    <row r="3" spans="1:28" ht="12.75" customHeight="1">
      <c r="A3" s="467" t="str">
        <f>'3.1'!A4</f>
        <v>2025</v>
      </c>
      <c r="B3" s="460" t="s">
        <v>186</v>
      </c>
      <c r="C3" s="459"/>
      <c r="D3" s="461"/>
      <c r="E3" s="460" t="s">
        <v>19</v>
      </c>
      <c r="F3" s="459"/>
      <c r="G3" s="461"/>
      <c r="H3" s="460" t="s">
        <v>192</v>
      </c>
      <c r="I3" s="459"/>
      <c r="J3" s="461"/>
      <c r="K3" s="460" t="s">
        <v>6</v>
      </c>
      <c r="L3" s="459"/>
      <c r="M3" s="461"/>
      <c r="N3" s="459" t="s">
        <v>180</v>
      </c>
      <c r="O3" s="459"/>
      <c r="P3" s="459"/>
    </row>
    <row r="4" spans="1:28" ht="12.75" customHeight="1">
      <c r="A4" s="468"/>
      <c r="B4" s="455" t="s">
        <v>168</v>
      </c>
      <c r="C4" s="456"/>
      <c r="D4" s="457"/>
      <c r="E4" s="465" t="s">
        <v>5</v>
      </c>
      <c r="F4" s="462"/>
      <c r="G4" s="466"/>
      <c r="H4" s="465" t="s">
        <v>5</v>
      </c>
      <c r="I4" s="462"/>
      <c r="J4" s="466"/>
      <c r="K4" s="465" t="s">
        <v>5</v>
      </c>
      <c r="L4" s="462"/>
      <c r="M4" s="466"/>
      <c r="N4" s="462" t="s">
        <v>5</v>
      </c>
      <c r="O4" s="462"/>
      <c r="P4" s="462"/>
    </row>
    <row r="5" spans="1:28">
      <c r="A5" s="223"/>
      <c r="B5" s="310" t="s">
        <v>69</v>
      </c>
      <c r="C5" s="309" t="s">
        <v>70</v>
      </c>
      <c r="D5" s="314" t="s">
        <v>71</v>
      </c>
      <c r="E5" s="310" t="s">
        <v>69</v>
      </c>
      <c r="F5" s="309" t="s">
        <v>70</v>
      </c>
      <c r="G5" s="314" t="s">
        <v>71</v>
      </c>
      <c r="H5" s="310" t="s">
        <v>69</v>
      </c>
      <c r="I5" s="309" t="s">
        <v>70</v>
      </c>
      <c r="J5" s="314" t="s">
        <v>71</v>
      </c>
      <c r="K5" s="310" t="s">
        <v>69</v>
      </c>
      <c r="L5" s="309" t="s">
        <v>70</v>
      </c>
      <c r="M5" s="314" t="s">
        <v>71</v>
      </c>
      <c r="N5" s="309" t="s">
        <v>69</v>
      </c>
      <c r="O5" s="309" t="s">
        <v>70</v>
      </c>
      <c r="P5" s="309" t="s">
        <v>71</v>
      </c>
    </row>
    <row r="6" spans="1:28" ht="12.75" customHeight="1">
      <c r="A6" s="463" t="s">
        <v>290</v>
      </c>
      <c r="B6" s="447">
        <f>D7</f>
        <v>4541.840365300136</v>
      </c>
      <c r="C6" s="444"/>
      <c r="D6" s="448"/>
      <c r="E6" s="447">
        <f>SUM(E7:G7)</f>
        <v>466428.41549095709</v>
      </c>
      <c r="F6" s="444"/>
      <c r="G6" s="448"/>
      <c r="H6" s="447">
        <f>SUM(H7:J7)</f>
        <v>7641.9591099999998</v>
      </c>
      <c r="I6" s="444"/>
      <c r="J6" s="448"/>
      <c r="K6" s="447">
        <f>SUM(K7:M7)</f>
        <v>458786.45638095704</v>
      </c>
      <c r="L6" s="444"/>
      <c r="M6" s="448"/>
      <c r="N6" s="444">
        <f>SUM(N7:P7)</f>
        <v>271702.38391000207</v>
      </c>
      <c r="O6" s="444"/>
      <c r="P6" s="444"/>
    </row>
    <row r="7" spans="1:28" ht="13.5" customHeight="1">
      <c r="A7" s="464"/>
      <c r="B7" s="219">
        <f>SUM(B8:B13)</f>
        <v>4494.1967782001157</v>
      </c>
      <c r="C7" s="226">
        <f t="shared" ref="C7:P7" si="0">SUM(C8:C13)</f>
        <v>4558.8684431001302</v>
      </c>
      <c r="D7" s="221">
        <f t="shared" si="0"/>
        <v>4541.840365300136</v>
      </c>
      <c r="E7" s="219">
        <f t="shared" si="0"/>
        <v>243354.20410419119</v>
      </c>
      <c r="F7" s="226">
        <f t="shared" si="0"/>
        <v>141909.044744165</v>
      </c>
      <c r="G7" s="221">
        <f t="shared" si="0"/>
        <v>81165.166642600874</v>
      </c>
      <c r="H7" s="219">
        <f t="shared" si="0"/>
        <v>2583.4035500000009</v>
      </c>
      <c r="I7" s="226">
        <f t="shared" si="0"/>
        <v>2672.3157799999994</v>
      </c>
      <c r="J7" s="221">
        <f t="shared" si="0"/>
        <v>2386.2397799999999</v>
      </c>
      <c r="K7" s="219">
        <f t="shared" si="0"/>
        <v>240770.8005541912</v>
      </c>
      <c r="L7" s="226">
        <f t="shared" si="0"/>
        <v>139236.72896416503</v>
      </c>
      <c r="M7" s="221">
        <f t="shared" si="0"/>
        <v>78778.926862600856</v>
      </c>
      <c r="N7" s="226">
        <f t="shared" si="0"/>
        <v>146569.10539000164</v>
      </c>
      <c r="O7" s="226">
        <f t="shared" si="0"/>
        <v>82358.711840001284</v>
      </c>
      <c r="P7" s="226">
        <f t="shared" si="0"/>
        <v>42774.566679999123</v>
      </c>
    </row>
    <row r="8" spans="1:28">
      <c r="A8" s="224" t="s">
        <v>222</v>
      </c>
      <c r="B8" s="216">
        <v>1493.2303082001281</v>
      </c>
      <c r="C8" s="7">
        <v>1508.8072151001456</v>
      </c>
      <c r="D8" s="213">
        <v>1515.5609213001526</v>
      </c>
      <c r="E8" s="216">
        <v>77655.229340997452</v>
      </c>
      <c r="F8" s="7">
        <v>47348.909332226569</v>
      </c>
      <c r="G8" s="213">
        <v>29806.090833513463</v>
      </c>
      <c r="H8" s="216">
        <v>5.093919999999998</v>
      </c>
      <c r="I8" s="7">
        <v>6.602439999999997</v>
      </c>
      <c r="J8" s="213">
        <v>4.1963199999999965</v>
      </c>
      <c r="K8" s="216">
        <v>77650.135420997452</v>
      </c>
      <c r="L8" s="7">
        <v>47342.306892226567</v>
      </c>
      <c r="M8" s="213">
        <v>29801.89451351346</v>
      </c>
      <c r="N8" s="7">
        <v>17918.67329000169</v>
      </c>
      <c r="O8" s="7">
        <v>9438.1988000013171</v>
      </c>
      <c r="P8" s="7">
        <v>3954.205599999103</v>
      </c>
    </row>
    <row r="9" spans="1:28">
      <c r="A9" s="224" t="s">
        <v>187</v>
      </c>
      <c r="B9" s="216">
        <v>412.5423039999871</v>
      </c>
      <c r="C9" s="7">
        <v>422.92169699998522</v>
      </c>
      <c r="D9" s="213">
        <v>426.94696299998344</v>
      </c>
      <c r="E9" s="216">
        <v>20165.388730338447</v>
      </c>
      <c r="F9" s="7">
        <v>11760.975533085788</v>
      </c>
      <c r="G9" s="213">
        <v>7019.9353646445879</v>
      </c>
      <c r="H9" s="216">
        <v>22.535119999999996</v>
      </c>
      <c r="I9" s="7">
        <v>22.420450000000002</v>
      </c>
      <c r="J9" s="213">
        <v>23.187409999999986</v>
      </c>
      <c r="K9" s="216">
        <v>20142.85361033845</v>
      </c>
      <c r="L9" s="7">
        <v>11738.55508308579</v>
      </c>
      <c r="M9" s="213">
        <v>6996.7479546445884</v>
      </c>
      <c r="N9" s="7">
        <v>6705.2482099999634</v>
      </c>
      <c r="O9" s="7">
        <v>3741.8251599999694</v>
      </c>
      <c r="P9" s="7">
        <v>1874.1574199999968</v>
      </c>
    </row>
    <row r="10" spans="1:28">
      <c r="A10" s="224" t="s">
        <v>200</v>
      </c>
      <c r="B10" s="216">
        <v>259.44604599999974</v>
      </c>
      <c r="C10" s="7">
        <v>267.42270099999968</v>
      </c>
      <c r="D10" s="213">
        <v>269.78271099999972</v>
      </c>
      <c r="E10" s="216">
        <v>12516.361032855257</v>
      </c>
      <c r="F10" s="7">
        <v>7076.0921088526875</v>
      </c>
      <c r="G10" s="213">
        <v>4127.0250544428018</v>
      </c>
      <c r="H10" s="216">
        <v>117.87420999999998</v>
      </c>
      <c r="I10" s="7">
        <v>146.34674999999999</v>
      </c>
      <c r="J10" s="213">
        <v>105.88859000000006</v>
      </c>
      <c r="K10" s="216">
        <v>12398.486822855257</v>
      </c>
      <c r="L10" s="7">
        <v>6929.7453588526878</v>
      </c>
      <c r="M10" s="213">
        <v>4021.1364644428022</v>
      </c>
      <c r="N10" s="7">
        <v>4111.6659699999973</v>
      </c>
      <c r="O10" s="7">
        <v>2406.7012500000037</v>
      </c>
      <c r="P10" s="7">
        <v>1378.8522200000002</v>
      </c>
    </row>
    <row r="11" spans="1:28">
      <c r="A11" s="224" t="s">
        <v>188</v>
      </c>
      <c r="B11" s="216">
        <v>788.14981000000103</v>
      </c>
      <c r="C11" s="7">
        <v>793.44765000000075</v>
      </c>
      <c r="D11" s="213">
        <v>785.84608000000071</v>
      </c>
      <c r="E11" s="216">
        <v>41606.830780000018</v>
      </c>
      <c r="F11" s="7">
        <v>23111.381229999984</v>
      </c>
      <c r="G11" s="213">
        <v>12218.744959999993</v>
      </c>
      <c r="H11" s="216">
        <v>1517.4148300000011</v>
      </c>
      <c r="I11" s="7">
        <v>1755.0753699999993</v>
      </c>
      <c r="J11" s="213">
        <v>1470.4965100000002</v>
      </c>
      <c r="K11" s="216">
        <v>40089.415950000017</v>
      </c>
      <c r="L11" s="7">
        <v>21356.305859999986</v>
      </c>
      <c r="M11" s="213">
        <v>10748.248449999992</v>
      </c>
      <c r="N11" s="7">
        <v>29294.712799999961</v>
      </c>
      <c r="O11" s="7">
        <v>16174.804900000023</v>
      </c>
      <c r="P11" s="7">
        <v>8610.6134599999987</v>
      </c>
    </row>
    <row r="12" spans="1:28">
      <c r="A12" s="224" t="s">
        <v>189</v>
      </c>
      <c r="B12" s="216">
        <v>1119.9924599999997</v>
      </c>
      <c r="C12" s="7">
        <v>1123.4067799999996</v>
      </c>
      <c r="D12" s="213">
        <v>1107.4412899999998</v>
      </c>
      <c r="E12" s="216">
        <v>66173.632170000026</v>
      </c>
      <c r="F12" s="7">
        <v>37892.932649999988</v>
      </c>
      <c r="G12" s="213">
        <v>20015.99919000001</v>
      </c>
      <c r="H12" s="216">
        <v>504.11667000000011</v>
      </c>
      <c r="I12" s="7">
        <v>432.77394000000004</v>
      </c>
      <c r="J12" s="213">
        <v>530.49492999999984</v>
      </c>
      <c r="K12" s="216">
        <v>65669.515500000023</v>
      </c>
      <c r="L12" s="7">
        <v>37460.158709999989</v>
      </c>
      <c r="M12" s="213">
        <v>19485.504260000009</v>
      </c>
      <c r="N12" s="7">
        <v>63964.607370000027</v>
      </c>
      <c r="O12" s="7">
        <v>36445.028979999974</v>
      </c>
      <c r="P12" s="7">
        <v>19646.393010000029</v>
      </c>
    </row>
    <row r="13" spans="1:28" ht="13.5" customHeight="1">
      <c r="A13" s="225" t="s">
        <v>190</v>
      </c>
      <c r="B13" s="217">
        <v>420.83584999999994</v>
      </c>
      <c r="C13" s="212">
        <v>442.86239999999992</v>
      </c>
      <c r="D13" s="214">
        <v>436.2623999999999</v>
      </c>
      <c r="E13" s="217">
        <v>25236.762049999994</v>
      </c>
      <c r="F13" s="212">
        <v>14718.753889999998</v>
      </c>
      <c r="G13" s="214">
        <v>7977.3712400000013</v>
      </c>
      <c r="H13" s="217">
        <v>416.36879999999991</v>
      </c>
      <c r="I13" s="212">
        <v>309.0968299999999</v>
      </c>
      <c r="J13" s="214">
        <v>251.97602000000006</v>
      </c>
      <c r="K13" s="217">
        <v>24820.393249999994</v>
      </c>
      <c r="L13" s="212">
        <v>14409.657059999998</v>
      </c>
      <c r="M13" s="214">
        <v>7725.3952200000012</v>
      </c>
      <c r="N13" s="212">
        <v>24574.197749999996</v>
      </c>
      <c r="O13" s="212">
        <v>14152.152749999994</v>
      </c>
      <c r="P13" s="212">
        <v>7310.344970000001</v>
      </c>
    </row>
    <row r="14" spans="1:28" s="13" customFormat="1" ht="12.75" customHeight="1">
      <c r="A14" s="13" t="s">
        <v>385</v>
      </c>
      <c r="K14" s="51"/>
      <c r="P14" s="12"/>
    </row>
    <row r="15" spans="1:28" ht="12.75" customHeight="1">
      <c r="B15" s="80"/>
      <c r="C15" s="80"/>
      <c r="D15" s="80"/>
      <c r="E15" s="80"/>
      <c r="F15" s="80"/>
      <c r="G15" s="80"/>
      <c r="H15" s="80"/>
      <c r="I15" s="80"/>
      <c r="J15" s="80"/>
      <c r="K15" s="80"/>
      <c r="L15" s="80"/>
      <c r="M15" s="80"/>
      <c r="N15" s="80"/>
      <c r="O15" s="80"/>
      <c r="P15" s="80"/>
    </row>
    <row r="16" spans="1:28">
      <c r="A16" s="80"/>
      <c r="B16" s="80"/>
      <c r="C16" s="80"/>
      <c r="D16" s="80"/>
      <c r="E16" s="80"/>
      <c r="F16" s="80"/>
      <c r="G16" s="80"/>
      <c r="H16" s="80"/>
      <c r="I16" s="80"/>
      <c r="J16" s="80"/>
      <c r="K16" s="80"/>
      <c r="L16" s="80"/>
      <c r="M16" s="80"/>
      <c r="N16" s="80"/>
      <c r="O16" s="80"/>
      <c r="P16" s="80"/>
    </row>
    <row r="17" spans="1:17">
      <c r="A17" s="81"/>
      <c r="B17" s="81"/>
      <c r="C17" s="8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2"/>
    </row>
    <row r="18" spans="1:17">
      <c r="A18" s="81"/>
      <c r="B18" s="81"/>
      <c r="C18" s="8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2"/>
    </row>
    <row r="25" spans="1:17" ht="15">
      <c r="A25" s="91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78"/>
    </row>
    <row r="26" spans="1:17" ht="4.5" customHeight="1"/>
    <row r="27" spans="1:17" ht="12" customHeight="1">
      <c r="A27" s="467" t="str">
        <f>'3.1'!A4</f>
        <v>2025</v>
      </c>
      <c r="B27" s="460" t="s">
        <v>186</v>
      </c>
      <c r="C27" s="459"/>
      <c r="D27" s="461"/>
      <c r="E27" s="460" t="s">
        <v>19</v>
      </c>
      <c r="F27" s="459"/>
      <c r="G27" s="461"/>
      <c r="H27" s="460" t="s">
        <v>192</v>
      </c>
      <c r="I27" s="459"/>
      <c r="J27" s="461"/>
      <c r="K27" s="460" t="s">
        <v>6</v>
      </c>
      <c r="L27" s="459"/>
      <c r="M27" s="461"/>
      <c r="N27" s="459" t="s">
        <v>180</v>
      </c>
      <c r="O27" s="459"/>
      <c r="P27" s="459"/>
    </row>
    <row r="28" spans="1:17" ht="12" customHeight="1">
      <c r="A28" s="468"/>
      <c r="B28" s="455" t="s">
        <v>168</v>
      </c>
      <c r="C28" s="456"/>
      <c r="D28" s="457"/>
      <c r="E28" s="465" t="s">
        <v>5</v>
      </c>
      <c r="F28" s="462"/>
      <c r="G28" s="466"/>
      <c r="H28" s="465" t="s">
        <v>5</v>
      </c>
      <c r="I28" s="462"/>
      <c r="J28" s="466"/>
      <c r="K28" s="465" t="s">
        <v>5</v>
      </c>
      <c r="L28" s="462"/>
      <c r="M28" s="466"/>
      <c r="N28" s="462" t="s">
        <v>5</v>
      </c>
      <c r="O28" s="462"/>
      <c r="P28" s="462"/>
    </row>
    <row r="29" spans="1:17">
      <c r="A29" s="223"/>
      <c r="B29" s="310" t="s">
        <v>69</v>
      </c>
      <c r="C29" s="309" t="s">
        <v>70</v>
      </c>
      <c r="D29" s="314" t="s">
        <v>71</v>
      </c>
      <c r="E29" s="310" t="s">
        <v>69</v>
      </c>
      <c r="F29" s="309" t="s">
        <v>70</v>
      </c>
      <c r="G29" s="314" t="s">
        <v>71</v>
      </c>
      <c r="H29" s="310" t="s">
        <v>69</v>
      </c>
      <c r="I29" s="309" t="s">
        <v>70</v>
      </c>
      <c r="J29" s="314" t="s">
        <v>71</v>
      </c>
      <c r="K29" s="310" t="s">
        <v>69</v>
      </c>
      <c r="L29" s="309" t="s">
        <v>70</v>
      </c>
      <c r="M29" s="314" t="s">
        <v>71</v>
      </c>
      <c r="N29" s="309" t="s">
        <v>69</v>
      </c>
      <c r="O29" s="309" t="s">
        <v>70</v>
      </c>
      <c r="P29" s="309" t="s">
        <v>71</v>
      </c>
    </row>
    <row r="30" spans="1:17">
      <c r="A30" s="463" t="s">
        <v>291</v>
      </c>
      <c r="B30" s="447">
        <f>D31</f>
        <v>368.93598500000002</v>
      </c>
      <c r="C30" s="444"/>
      <c r="D30" s="448"/>
      <c r="E30" s="447">
        <f>SUM(E31:G31)</f>
        <v>197594.41268729314</v>
      </c>
      <c r="F30" s="444"/>
      <c r="G30" s="448"/>
      <c r="H30" s="447">
        <f>SUM(H31:J31)</f>
        <v>2382.068479999999</v>
      </c>
      <c r="I30" s="444"/>
      <c r="J30" s="448"/>
      <c r="K30" s="447">
        <f>SUM(K31:M31)</f>
        <v>195212.34420729315</v>
      </c>
      <c r="L30" s="444"/>
      <c r="M30" s="448"/>
      <c r="N30" s="444">
        <f>SUM(N31:P31)</f>
        <v>193152.71964999998</v>
      </c>
      <c r="O30" s="444"/>
      <c r="P30" s="444"/>
    </row>
    <row r="31" spans="1:17">
      <c r="A31" s="464"/>
      <c r="B31" s="219">
        <f>SUM(B32:B35)</f>
        <v>371.23598500000003</v>
      </c>
      <c r="C31" s="226">
        <f t="shared" ref="C31:P31" si="1">SUM(C32:C35)</f>
        <v>371.23598500000003</v>
      </c>
      <c r="D31" s="221">
        <f t="shared" si="1"/>
        <v>368.93598500000002</v>
      </c>
      <c r="E31" s="219">
        <f t="shared" si="1"/>
        <v>81956.024351741624</v>
      </c>
      <c r="F31" s="226">
        <f t="shared" si="1"/>
        <v>59782.123443413286</v>
      </c>
      <c r="G31" s="221">
        <f t="shared" si="1"/>
        <v>55856.264892138228</v>
      </c>
      <c r="H31" s="219">
        <f t="shared" si="1"/>
        <v>940.63977999999997</v>
      </c>
      <c r="I31" s="226">
        <f t="shared" si="1"/>
        <v>718.64172999999982</v>
      </c>
      <c r="J31" s="221">
        <f t="shared" si="1"/>
        <v>722.78696999999943</v>
      </c>
      <c r="K31" s="219">
        <f t="shared" si="1"/>
        <v>81015.384571741626</v>
      </c>
      <c r="L31" s="226">
        <f t="shared" si="1"/>
        <v>59063.481713413283</v>
      </c>
      <c r="M31" s="221">
        <f t="shared" si="1"/>
        <v>55133.477922138234</v>
      </c>
      <c r="N31" s="226">
        <f t="shared" si="1"/>
        <v>79803.725089999978</v>
      </c>
      <c r="O31" s="226">
        <f t="shared" si="1"/>
        <v>58718.077090000006</v>
      </c>
      <c r="P31" s="226">
        <f t="shared" si="1"/>
        <v>54630.91747</v>
      </c>
    </row>
    <row r="32" spans="1:17">
      <c r="A32" s="224" t="s">
        <v>198</v>
      </c>
      <c r="B32" s="216">
        <v>2.7155849999999995</v>
      </c>
      <c r="C32" s="7">
        <v>2.7155849999999999</v>
      </c>
      <c r="D32" s="213">
        <v>2.7655849999999997</v>
      </c>
      <c r="E32" s="216">
        <v>208.96815174160042</v>
      </c>
      <c r="F32" s="7">
        <v>88.551263413298571</v>
      </c>
      <c r="G32" s="213">
        <v>113.63808213820077</v>
      </c>
      <c r="H32" s="216">
        <v>4.6168500000000003</v>
      </c>
      <c r="I32" s="7">
        <v>2.3871500000000001</v>
      </c>
      <c r="J32" s="213">
        <v>3.1614599999999995</v>
      </c>
      <c r="K32" s="216">
        <v>204.35130174160042</v>
      </c>
      <c r="L32" s="7">
        <v>86.164113413298566</v>
      </c>
      <c r="M32" s="213">
        <v>110.47662213820077</v>
      </c>
      <c r="N32" s="7">
        <v>197.08702000000002</v>
      </c>
      <c r="O32" s="7">
        <v>84.020099999999999</v>
      </c>
      <c r="P32" s="7">
        <v>105.96243999999999</v>
      </c>
    </row>
    <row r="33" spans="1:16">
      <c r="A33" s="224" t="s">
        <v>199</v>
      </c>
      <c r="B33" s="216">
        <v>5.16</v>
      </c>
      <c r="C33" s="7">
        <v>5.16</v>
      </c>
      <c r="D33" s="213">
        <v>5.16</v>
      </c>
      <c r="E33" s="216">
        <v>910.15513999999985</v>
      </c>
      <c r="F33" s="7">
        <v>529.39287000000002</v>
      </c>
      <c r="G33" s="213">
        <v>476.60374999999999</v>
      </c>
      <c r="H33" s="216">
        <v>4.4813299999999998</v>
      </c>
      <c r="I33" s="7">
        <v>4.1444099999999997</v>
      </c>
      <c r="J33" s="213">
        <v>3.3028500000000003</v>
      </c>
      <c r="K33" s="216">
        <v>905.67380999999989</v>
      </c>
      <c r="L33" s="7">
        <v>525.24846000000002</v>
      </c>
      <c r="M33" s="213">
        <v>473.30090000000001</v>
      </c>
      <c r="N33" s="7">
        <v>903.5300699999998</v>
      </c>
      <c r="O33" s="7">
        <v>523.59223999999995</v>
      </c>
      <c r="P33" s="7">
        <v>472.41302999999999</v>
      </c>
    </row>
    <row r="34" spans="1:16">
      <c r="A34" s="224" t="s">
        <v>201</v>
      </c>
      <c r="B34" s="216">
        <v>56.08</v>
      </c>
      <c r="C34" s="7">
        <v>56.08</v>
      </c>
      <c r="D34" s="213">
        <v>56.08</v>
      </c>
      <c r="E34" s="216">
        <v>11748.416519999999</v>
      </c>
      <c r="F34" s="7">
        <v>8096.4467800000002</v>
      </c>
      <c r="G34" s="213">
        <v>8198.2656299999999</v>
      </c>
      <c r="H34" s="216">
        <v>103.29276999999999</v>
      </c>
      <c r="I34" s="7">
        <v>78.695530000000005</v>
      </c>
      <c r="J34" s="213">
        <v>81.296379999999985</v>
      </c>
      <c r="K34" s="216">
        <v>11645.123749999999</v>
      </c>
      <c r="L34" s="7">
        <v>8017.7512500000003</v>
      </c>
      <c r="M34" s="213">
        <v>8116.9692500000001</v>
      </c>
      <c r="N34" s="7">
        <v>11645.338750000001</v>
      </c>
      <c r="O34" s="7">
        <v>8018.3099999999995</v>
      </c>
      <c r="P34" s="7">
        <v>8120.1115000000009</v>
      </c>
    </row>
    <row r="35" spans="1:16">
      <c r="A35" s="225" t="s">
        <v>202</v>
      </c>
      <c r="B35" s="217">
        <v>307.28040000000004</v>
      </c>
      <c r="C35" s="212">
        <v>307.28040000000004</v>
      </c>
      <c r="D35" s="214">
        <v>304.93040000000002</v>
      </c>
      <c r="E35" s="217">
        <v>69088.484540000019</v>
      </c>
      <c r="F35" s="212">
        <v>51067.732529999987</v>
      </c>
      <c r="G35" s="214">
        <v>47067.757430000027</v>
      </c>
      <c r="H35" s="217">
        <v>828.24883</v>
      </c>
      <c r="I35" s="212">
        <v>633.41463999999985</v>
      </c>
      <c r="J35" s="214">
        <v>635.02627999999947</v>
      </c>
      <c r="K35" s="217">
        <v>68260.235710000023</v>
      </c>
      <c r="L35" s="212">
        <v>50434.317889999984</v>
      </c>
      <c r="M35" s="214">
        <v>46432.731150000029</v>
      </c>
      <c r="N35" s="212">
        <v>67057.769249999983</v>
      </c>
      <c r="O35" s="212">
        <v>50092.154750000009</v>
      </c>
      <c r="P35" s="212">
        <v>45932.430500000002</v>
      </c>
    </row>
    <row r="36" spans="1:16" s="13" customFormat="1" ht="12.75" customHeight="1">
      <c r="A36" s="13" t="s">
        <v>385</v>
      </c>
      <c r="K36" s="52"/>
      <c r="P36" s="12"/>
    </row>
    <row r="37" spans="1:16">
      <c r="B37" s="82"/>
      <c r="C37" s="82"/>
      <c r="D37" s="82"/>
      <c r="E37" s="82"/>
      <c r="F37" s="82"/>
      <c r="G37" s="82"/>
      <c r="H37" s="82"/>
      <c r="I37" s="82"/>
      <c r="J37" s="82"/>
      <c r="K37" s="82"/>
      <c r="L37" s="82"/>
      <c r="M37" s="82"/>
      <c r="N37" s="82"/>
      <c r="O37" s="82"/>
      <c r="P37" s="82"/>
    </row>
    <row r="38" spans="1:16" ht="13.5" customHeight="1">
      <c r="A38" s="82"/>
      <c r="B38" s="82"/>
      <c r="C38" s="82"/>
      <c r="D38" s="82"/>
      <c r="E38" s="82"/>
      <c r="F38" s="82"/>
      <c r="G38" s="82"/>
      <c r="H38" s="82"/>
      <c r="I38" s="82"/>
      <c r="J38" s="82"/>
      <c r="K38" s="82"/>
      <c r="L38" s="82"/>
      <c r="M38" s="82"/>
      <c r="N38" s="82"/>
      <c r="O38" s="82"/>
      <c r="P38" s="82"/>
    </row>
  </sheetData>
  <mergeCells count="34">
    <mergeCell ref="K28:M28"/>
    <mergeCell ref="N28:P28"/>
    <mergeCell ref="A3:A4"/>
    <mergeCell ref="B28:D28"/>
    <mergeCell ref="E28:G28"/>
    <mergeCell ref="H28:J28"/>
    <mergeCell ref="A27:A28"/>
    <mergeCell ref="B27:D27"/>
    <mergeCell ref="E27:G27"/>
    <mergeCell ref="H27:J27"/>
    <mergeCell ref="K27:M27"/>
    <mergeCell ref="N27:P27"/>
    <mergeCell ref="A6:A7"/>
    <mergeCell ref="B3:D3"/>
    <mergeCell ref="B4:D4"/>
    <mergeCell ref="B6:D6"/>
    <mergeCell ref="N30:P30"/>
    <mergeCell ref="A30:A31"/>
    <mergeCell ref="B30:D30"/>
    <mergeCell ref="E30:G30"/>
    <mergeCell ref="H30:J30"/>
    <mergeCell ref="K30:M30"/>
    <mergeCell ref="N3:P3"/>
    <mergeCell ref="E6:G6"/>
    <mergeCell ref="H3:J3"/>
    <mergeCell ref="H4:J4"/>
    <mergeCell ref="E4:G4"/>
    <mergeCell ref="H6:J6"/>
    <mergeCell ref="K6:M6"/>
    <mergeCell ref="K4:M4"/>
    <mergeCell ref="N4:P4"/>
    <mergeCell ref="N6:P6"/>
    <mergeCell ref="K3:M3"/>
    <mergeCell ref="E3:G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List8"/>
  <dimension ref="A1:S70"/>
  <sheetViews>
    <sheetView showGridLines="0" zoomScaleNormal="100" zoomScaleSheetLayoutView="100" workbookViewId="0"/>
  </sheetViews>
  <sheetFormatPr defaultColWidth="9.140625" defaultRowHeight="12"/>
  <cols>
    <col min="1" max="1" width="32.7109375" style="9" customWidth="1"/>
    <col min="2" max="13" width="9.28515625" style="9" customWidth="1"/>
    <col min="14" max="14" width="9.5703125" style="9" customWidth="1"/>
    <col min="15" max="15" width="13.28515625" style="9" customWidth="1"/>
    <col min="16" max="16" width="13.85546875" style="9" customWidth="1"/>
    <col min="17" max="17" width="14" style="9" customWidth="1"/>
    <col min="18" max="16384" width="9.140625" style="9"/>
  </cols>
  <sheetData>
    <row r="1" spans="1:13" s="6" customFormat="1" ht="18">
      <c r="A1" s="227" t="s">
        <v>383</v>
      </c>
      <c r="B1" s="77"/>
      <c r="C1" s="77"/>
      <c r="D1" s="77"/>
      <c r="M1" s="169" t="str">
        <f>'3.1'!N1</f>
        <v>IV. čtvrtletí 2025</v>
      </c>
    </row>
    <row r="2" spans="1:13" ht="6" customHeight="1"/>
    <row r="3" spans="1:13" ht="12.75" customHeight="1">
      <c r="A3" s="467" t="str">
        <f>'3.1'!A4</f>
        <v>2025</v>
      </c>
      <c r="B3" s="460" t="s">
        <v>19</v>
      </c>
      <c r="C3" s="459"/>
      <c r="D3" s="461"/>
      <c r="E3" s="460" t="s">
        <v>192</v>
      </c>
      <c r="F3" s="459"/>
      <c r="G3" s="461"/>
      <c r="H3" s="460" t="s">
        <v>194</v>
      </c>
      <c r="I3" s="459"/>
      <c r="J3" s="461"/>
      <c r="K3" s="459" t="s">
        <v>6</v>
      </c>
      <c r="L3" s="459"/>
      <c r="M3" s="459"/>
    </row>
    <row r="4" spans="1:13" ht="12.75" customHeight="1">
      <c r="A4" s="468"/>
      <c r="B4" s="455" t="s">
        <v>103</v>
      </c>
      <c r="C4" s="456"/>
      <c r="D4" s="457"/>
      <c r="E4" s="465" t="s">
        <v>103</v>
      </c>
      <c r="F4" s="462"/>
      <c r="G4" s="466"/>
      <c r="H4" s="465" t="s">
        <v>103</v>
      </c>
      <c r="I4" s="462"/>
      <c r="J4" s="466"/>
      <c r="K4" s="462" t="s">
        <v>103</v>
      </c>
      <c r="L4" s="462"/>
      <c r="M4" s="462"/>
    </row>
    <row r="5" spans="1:13" ht="12.75" customHeight="1">
      <c r="A5" s="223"/>
      <c r="B5" s="310" t="s">
        <v>69</v>
      </c>
      <c r="C5" s="309" t="s">
        <v>70</v>
      </c>
      <c r="D5" s="314" t="s">
        <v>71</v>
      </c>
      <c r="E5" s="310" t="s">
        <v>69</v>
      </c>
      <c r="F5" s="309" t="s">
        <v>70</v>
      </c>
      <c r="G5" s="314" t="s">
        <v>71</v>
      </c>
      <c r="H5" s="310" t="s">
        <v>69</v>
      </c>
      <c r="I5" s="309" t="s">
        <v>70</v>
      </c>
      <c r="J5" s="314" t="s">
        <v>71</v>
      </c>
      <c r="K5" s="309" t="s">
        <v>69</v>
      </c>
      <c r="L5" s="309" t="s">
        <v>70</v>
      </c>
      <c r="M5" s="309" t="s">
        <v>71</v>
      </c>
    </row>
    <row r="6" spans="1:13" ht="12.75" customHeight="1">
      <c r="A6" s="463" t="s">
        <v>150</v>
      </c>
      <c r="B6" s="447">
        <f>SUM(B7:D7)</f>
        <v>793203.66899999999</v>
      </c>
      <c r="C6" s="444"/>
      <c r="D6" s="448"/>
      <c r="E6" s="447">
        <f>SUM(E7:G7)</f>
        <v>68931.290999999997</v>
      </c>
      <c r="F6" s="444"/>
      <c r="G6" s="448"/>
      <c r="H6" s="447">
        <f>SUM(H7:J7)</f>
        <v>36183.055</v>
      </c>
      <c r="I6" s="444"/>
      <c r="J6" s="448"/>
      <c r="K6" s="444">
        <f>SUM(K7:M7)</f>
        <v>724272.37800000003</v>
      </c>
      <c r="L6" s="444"/>
      <c r="M6" s="444"/>
    </row>
    <row r="7" spans="1:13">
      <c r="A7" s="464"/>
      <c r="B7" s="219">
        <f>SUM(B8:B14)</f>
        <v>242439.66800000001</v>
      </c>
      <c r="C7" s="226">
        <f t="shared" ref="C7:M7" si="0">SUM(C8:C14)</f>
        <v>285810.01299999992</v>
      </c>
      <c r="D7" s="221">
        <f t="shared" si="0"/>
        <v>264953.98800000007</v>
      </c>
      <c r="E7" s="219">
        <f t="shared" si="0"/>
        <v>23578.6</v>
      </c>
      <c r="F7" s="226">
        <f t="shared" si="0"/>
        <v>24258.852000000003</v>
      </c>
      <c r="G7" s="221">
        <f t="shared" si="0"/>
        <v>21093.839</v>
      </c>
      <c r="H7" s="219">
        <f t="shared" si="0"/>
        <v>9904.3139999999985</v>
      </c>
      <c r="I7" s="226">
        <f t="shared" si="0"/>
        <v>12913.313000000002</v>
      </c>
      <c r="J7" s="221">
        <f t="shared" si="0"/>
        <v>13365.428000000002</v>
      </c>
      <c r="K7" s="226">
        <f t="shared" si="0"/>
        <v>218861.068</v>
      </c>
      <c r="L7" s="226">
        <f t="shared" si="0"/>
        <v>261551.16099999996</v>
      </c>
      <c r="M7" s="226">
        <f t="shared" si="0"/>
        <v>243860.14900000009</v>
      </c>
    </row>
    <row r="8" spans="1:13">
      <c r="A8" s="229" t="s">
        <v>87</v>
      </c>
      <c r="B8" s="235">
        <v>19874.685000000001</v>
      </c>
      <c r="C8" s="236">
        <v>15796.769999999999</v>
      </c>
      <c r="D8" s="237">
        <v>14882.18</v>
      </c>
      <c r="E8" s="235">
        <v>2563.2379999999998</v>
      </c>
      <c r="F8" s="236">
        <v>1955.8150000000001</v>
      </c>
      <c r="G8" s="237">
        <v>1870.759</v>
      </c>
      <c r="H8" s="235">
        <v>363.20299999999997</v>
      </c>
      <c r="I8" s="236">
        <v>440.85199999999998</v>
      </c>
      <c r="J8" s="237">
        <v>324.72399999999999</v>
      </c>
      <c r="K8" s="236">
        <v>17311.447</v>
      </c>
      <c r="L8" s="236">
        <v>13840.954999999998</v>
      </c>
      <c r="M8" s="236">
        <v>13011.421</v>
      </c>
    </row>
    <row r="9" spans="1:13">
      <c r="A9" s="229" t="s">
        <v>171</v>
      </c>
      <c r="B9" s="235">
        <v>57367.145000000004</v>
      </c>
      <c r="C9" s="236">
        <v>94659.486000000004</v>
      </c>
      <c r="D9" s="237">
        <v>93630.160999999993</v>
      </c>
      <c r="E9" s="235">
        <v>2726.3469999999998</v>
      </c>
      <c r="F9" s="236">
        <v>3787.64</v>
      </c>
      <c r="G9" s="237">
        <v>3640.3759999999997</v>
      </c>
      <c r="H9" s="235">
        <v>2095.085</v>
      </c>
      <c r="I9" s="236">
        <v>3496.3130000000001</v>
      </c>
      <c r="J9" s="237">
        <v>3363.9850000000001</v>
      </c>
      <c r="K9" s="236">
        <v>54640.798000000003</v>
      </c>
      <c r="L9" s="236">
        <v>90871.846000000005</v>
      </c>
      <c r="M9" s="236">
        <v>89989.784999999989</v>
      </c>
    </row>
    <row r="10" spans="1:13">
      <c r="A10" s="229" t="s">
        <v>88</v>
      </c>
      <c r="B10" s="235">
        <v>0</v>
      </c>
      <c r="C10" s="236">
        <v>0</v>
      </c>
      <c r="D10" s="237">
        <v>0</v>
      </c>
      <c r="E10" s="235">
        <v>0</v>
      </c>
      <c r="F10" s="236">
        <v>0</v>
      </c>
      <c r="G10" s="237">
        <v>0</v>
      </c>
      <c r="H10" s="235">
        <v>0</v>
      </c>
      <c r="I10" s="236">
        <v>0</v>
      </c>
      <c r="J10" s="237">
        <v>0</v>
      </c>
      <c r="K10" s="236">
        <v>0</v>
      </c>
      <c r="L10" s="236">
        <v>0</v>
      </c>
      <c r="M10" s="236">
        <v>0</v>
      </c>
    </row>
    <row r="11" spans="1:13">
      <c r="A11" s="229" t="s">
        <v>89</v>
      </c>
      <c r="B11" s="235">
        <v>0</v>
      </c>
      <c r="C11" s="236">
        <v>0</v>
      </c>
      <c r="D11" s="237">
        <v>0</v>
      </c>
      <c r="E11" s="235">
        <v>0</v>
      </c>
      <c r="F11" s="236">
        <v>0</v>
      </c>
      <c r="G11" s="237">
        <v>0</v>
      </c>
      <c r="H11" s="235">
        <v>0</v>
      </c>
      <c r="I11" s="236">
        <v>0</v>
      </c>
      <c r="J11" s="237">
        <v>0</v>
      </c>
      <c r="K11" s="236">
        <v>0</v>
      </c>
      <c r="L11" s="236">
        <v>0</v>
      </c>
      <c r="M11" s="236">
        <v>0</v>
      </c>
    </row>
    <row r="12" spans="1:13">
      <c r="A12" s="229" t="s">
        <v>90</v>
      </c>
      <c r="B12" s="235">
        <v>0</v>
      </c>
      <c r="C12" s="236">
        <v>0</v>
      </c>
      <c r="D12" s="237">
        <v>0</v>
      </c>
      <c r="E12" s="235">
        <v>0</v>
      </c>
      <c r="F12" s="236">
        <v>0</v>
      </c>
      <c r="G12" s="237">
        <v>0</v>
      </c>
      <c r="H12" s="235">
        <v>0</v>
      </c>
      <c r="I12" s="236">
        <v>0</v>
      </c>
      <c r="J12" s="237">
        <v>0</v>
      </c>
      <c r="K12" s="236">
        <v>0</v>
      </c>
      <c r="L12" s="236">
        <v>0</v>
      </c>
      <c r="M12" s="236">
        <v>0</v>
      </c>
    </row>
    <row r="13" spans="1:13">
      <c r="A13" s="230" t="s">
        <v>91</v>
      </c>
      <c r="B13" s="235">
        <v>157571.85500000001</v>
      </c>
      <c r="C13" s="236">
        <v>167325.38499999995</v>
      </c>
      <c r="D13" s="237">
        <v>148045.53600000011</v>
      </c>
      <c r="E13" s="235">
        <v>17654.675999999999</v>
      </c>
      <c r="F13" s="236">
        <v>17840.61</v>
      </c>
      <c r="G13" s="237">
        <v>14900.115</v>
      </c>
      <c r="H13" s="235">
        <v>7333.9009999999989</v>
      </c>
      <c r="I13" s="236">
        <v>8832.0970000000016</v>
      </c>
      <c r="J13" s="237">
        <v>9519.1540000000005</v>
      </c>
      <c r="K13" s="236">
        <v>139917.179</v>
      </c>
      <c r="L13" s="236">
        <v>149484.77499999997</v>
      </c>
      <c r="M13" s="236">
        <v>133145.42100000012</v>
      </c>
    </row>
    <row r="14" spans="1:13" ht="24">
      <c r="A14" s="231" t="s">
        <v>164</v>
      </c>
      <c r="B14" s="232">
        <v>7625.9830000000002</v>
      </c>
      <c r="C14" s="233">
        <v>8028.3719999999994</v>
      </c>
      <c r="D14" s="234">
        <v>8396.1110000000008</v>
      </c>
      <c r="E14" s="232">
        <v>634.33899999999994</v>
      </c>
      <c r="F14" s="233">
        <v>674.78700000000003</v>
      </c>
      <c r="G14" s="234">
        <v>682.58899999999994</v>
      </c>
      <c r="H14" s="232">
        <v>112.125</v>
      </c>
      <c r="I14" s="233">
        <v>144.05099999999999</v>
      </c>
      <c r="J14" s="234">
        <v>157.565</v>
      </c>
      <c r="K14" s="233">
        <v>6991.6440000000002</v>
      </c>
      <c r="L14" s="233">
        <v>7353.5849999999991</v>
      </c>
      <c r="M14" s="233">
        <v>7713.5220000000008</v>
      </c>
    </row>
    <row r="15" spans="1:13" s="13" customFormat="1" ht="11.25">
      <c r="M15" s="12"/>
    </row>
    <row r="16" spans="1:13" ht="11.25" customHeight="1">
      <c r="A16" s="22" t="s">
        <v>87</v>
      </c>
      <c r="B16" s="27">
        <f>SUM(B8:D8)/$B$6</f>
        <v>6.3733486084013566E-2</v>
      </c>
      <c r="C16" s="22"/>
      <c r="D16" s="22"/>
      <c r="E16" s="22"/>
      <c r="F16" s="22"/>
      <c r="G16" s="22"/>
      <c r="H16" s="22"/>
      <c r="I16" s="22"/>
      <c r="J16" s="22"/>
      <c r="K16" s="22"/>
      <c r="L16" s="22"/>
      <c r="M16" s="22"/>
    </row>
    <row r="17" spans="1:19" ht="12" customHeight="1">
      <c r="A17" s="22" t="s">
        <v>171</v>
      </c>
      <c r="B17" s="27">
        <f t="shared" ref="B17:B22" si="1">SUM(B9:D9)/$B$6</f>
        <v>0.30970203694304899</v>
      </c>
      <c r="C17" s="22"/>
      <c r="D17" s="22"/>
      <c r="E17" s="49"/>
      <c r="F17" s="49"/>
      <c r="G17" s="49"/>
      <c r="H17" s="49"/>
      <c r="I17" s="49"/>
      <c r="J17" s="49"/>
      <c r="K17" s="49"/>
      <c r="L17" s="49"/>
      <c r="M17" s="49"/>
    </row>
    <row r="18" spans="1:19">
      <c r="A18" s="22" t="s">
        <v>88</v>
      </c>
      <c r="B18" s="27">
        <f t="shared" si="1"/>
        <v>0</v>
      </c>
      <c r="C18" s="49"/>
      <c r="D18" s="49"/>
      <c r="E18" s="49"/>
      <c r="F18" s="49"/>
      <c r="G18" s="49"/>
      <c r="H18" s="49"/>
      <c r="I18" s="49"/>
      <c r="J18" s="49"/>
      <c r="K18" s="49"/>
      <c r="L18" s="49"/>
      <c r="M18" s="49"/>
    </row>
    <row r="19" spans="1:19">
      <c r="A19" s="22" t="s">
        <v>89</v>
      </c>
      <c r="B19" s="27">
        <f t="shared" si="1"/>
        <v>0</v>
      </c>
      <c r="C19" s="22"/>
      <c r="D19" s="22"/>
      <c r="E19" s="22"/>
      <c r="F19" s="22"/>
      <c r="G19" s="22"/>
      <c r="H19" s="22"/>
      <c r="I19" s="22"/>
      <c r="J19" s="22"/>
      <c r="K19" s="22"/>
      <c r="L19" s="22"/>
      <c r="M19" s="22"/>
    </row>
    <row r="20" spans="1:19">
      <c r="A20" s="22" t="s">
        <v>90</v>
      </c>
      <c r="B20" s="27">
        <f t="shared" si="1"/>
        <v>0</v>
      </c>
      <c r="C20" s="22"/>
      <c r="D20" s="22"/>
      <c r="E20" s="22"/>
      <c r="F20" s="22"/>
      <c r="G20" s="22"/>
      <c r="H20" s="22"/>
      <c r="I20" s="22"/>
      <c r="J20" s="22"/>
      <c r="K20" s="22"/>
      <c r="L20" s="22"/>
      <c r="M20" s="22"/>
    </row>
    <row r="21" spans="1:19">
      <c r="A21" s="22" t="s">
        <v>91</v>
      </c>
      <c r="B21" s="27">
        <f t="shared" si="1"/>
        <v>0.59624380784350617</v>
      </c>
      <c r="C21" s="22"/>
      <c r="D21" s="22"/>
      <c r="E21" s="22"/>
      <c r="F21" s="22"/>
      <c r="G21" s="22"/>
      <c r="H21" s="22"/>
      <c r="I21" s="22"/>
      <c r="J21" s="22"/>
      <c r="K21" s="22"/>
      <c r="L21" s="22"/>
      <c r="M21" s="22"/>
    </row>
    <row r="22" spans="1:19">
      <c r="A22" s="22" t="s">
        <v>164</v>
      </c>
      <c r="B22" s="27">
        <f t="shared" si="1"/>
        <v>3.0320669129431373E-2</v>
      </c>
      <c r="C22" s="22"/>
      <c r="D22" s="22"/>
      <c r="E22" s="22"/>
      <c r="F22" s="22"/>
      <c r="G22" s="22"/>
      <c r="H22" s="50"/>
      <c r="I22" s="22"/>
      <c r="J22" s="22"/>
      <c r="K22" s="22"/>
      <c r="L22" s="22"/>
      <c r="M22" s="22"/>
    </row>
    <row r="23" spans="1:19" ht="7.5" customHeight="1">
      <c r="C23" s="22"/>
      <c r="D23" s="22"/>
      <c r="E23" s="22"/>
      <c r="F23" s="22"/>
      <c r="G23" s="22"/>
      <c r="H23" s="22"/>
      <c r="I23" s="22"/>
      <c r="J23" s="22"/>
      <c r="K23" s="22"/>
      <c r="L23" s="22"/>
      <c r="M23" s="22"/>
    </row>
    <row r="24" spans="1:19" s="6" customFormat="1" ht="15">
      <c r="A24" s="91"/>
      <c r="B24" s="77"/>
      <c r="C24" s="77"/>
      <c r="D24" s="77"/>
      <c r="N24" s="9"/>
      <c r="O24" s="9"/>
      <c r="P24" s="9"/>
      <c r="Q24" s="9"/>
      <c r="R24" s="9"/>
      <c r="S24" s="9"/>
    </row>
    <row r="25" spans="1:19" ht="4.5" customHeight="1"/>
    <row r="26" spans="1:19" ht="13.5" customHeight="1">
      <c r="A26" s="467" t="str">
        <f>'3.1'!A4</f>
        <v>2025</v>
      </c>
      <c r="B26" s="460" t="s">
        <v>19</v>
      </c>
      <c r="C26" s="459"/>
      <c r="D26" s="461"/>
      <c r="E26" s="460" t="s">
        <v>192</v>
      </c>
      <c r="F26" s="459"/>
      <c r="G26" s="461"/>
      <c r="H26" s="460" t="s">
        <v>194</v>
      </c>
      <c r="I26" s="459"/>
      <c r="J26" s="461"/>
      <c r="K26" s="459" t="s">
        <v>6</v>
      </c>
      <c r="L26" s="459"/>
      <c r="M26" s="459"/>
    </row>
    <row r="27" spans="1:19" ht="12.75" customHeight="1">
      <c r="A27" s="468"/>
      <c r="B27" s="455" t="s">
        <v>103</v>
      </c>
      <c r="C27" s="456"/>
      <c r="D27" s="457"/>
      <c r="E27" s="465" t="s">
        <v>103</v>
      </c>
      <c r="F27" s="462"/>
      <c r="G27" s="466"/>
      <c r="H27" s="465" t="s">
        <v>103</v>
      </c>
      <c r="I27" s="462"/>
      <c r="J27" s="466"/>
      <c r="K27" s="462" t="s">
        <v>103</v>
      </c>
      <c r="L27" s="462"/>
      <c r="M27" s="462"/>
    </row>
    <row r="28" spans="1:19" ht="12.75" customHeight="1">
      <c r="A28" s="223"/>
      <c r="B28" s="310" t="s">
        <v>69</v>
      </c>
      <c r="C28" s="309" t="s">
        <v>70</v>
      </c>
      <c r="D28" s="314" t="s">
        <v>71</v>
      </c>
      <c r="E28" s="310" t="s">
        <v>69</v>
      </c>
      <c r="F28" s="309" t="s">
        <v>70</v>
      </c>
      <c r="G28" s="314" t="s">
        <v>71</v>
      </c>
      <c r="H28" s="310" t="s">
        <v>69</v>
      </c>
      <c r="I28" s="309" t="s">
        <v>70</v>
      </c>
      <c r="J28" s="314" t="s">
        <v>71</v>
      </c>
      <c r="K28" s="309" t="s">
        <v>69</v>
      </c>
      <c r="L28" s="309" t="s">
        <v>70</v>
      </c>
      <c r="M28" s="309" t="s">
        <v>71</v>
      </c>
    </row>
    <row r="29" spans="1:19" ht="12.75" customHeight="1">
      <c r="A29" s="463" t="s">
        <v>149</v>
      </c>
      <c r="B29" s="447">
        <f>SUM(B30:D30)</f>
        <v>657659.78500000003</v>
      </c>
      <c r="C29" s="444"/>
      <c r="D29" s="448"/>
      <c r="E29" s="447">
        <f>SUM(E30:G30)</f>
        <v>45421.020999999986</v>
      </c>
      <c r="F29" s="444"/>
      <c r="G29" s="448"/>
      <c r="H29" s="447">
        <f>SUM(H30:J30)</f>
        <v>5546.1890000000003</v>
      </c>
      <c r="I29" s="444"/>
      <c r="J29" s="448"/>
      <c r="K29" s="444">
        <f>SUM(K30:M30)</f>
        <v>612238.76399999997</v>
      </c>
      <c r="L29" s="444"/>
      <c r="M29" s="444"/>
    </row>
    <row r="30" spans="1:19" ht="12.75" customHeight="1">
      <c r="A30" s="464"/>
      <c r="B30" s="219">
        <f>SUM(B31:B33)</f>
        <v>220576.22399999993</v>
      </c>
      <c r="C30" s="226">
        <f t="shared" ref="C30:M30" si="2">SUM(C31:C33)</f>
        <v>213251.73999999993</v>
      </c>
      <c r="D30" s="221">
        <f t="shared" si="2"/>
        <v>223831.82100000014</v>
      </c>
      <c r="E30" s="219">
        <f t="shared" si="2"/>
        <v>15371.154000000006</v>
      </c>
      <c r="F30" s="226">
        <f t="shared" si="2"/>
        <v>14535.390999999989</v>
      </c>
      <c r="G30" s="221">
        <f t="shared" si="2"/>
        <v>15514.475999999991</v>
      </c>
      <c r="H30" s="219">
        <f t="shared" si="2"/>
        <v>1847.2170000000001</v>
      </c>
      <c r="I30" s="226">
        <f t="shared" si="2"/>
        <v>1817.7209999999998</v>
      </c>
      <c r="J30" s="221">
        <f t="shared" si="2"/>
        <v>1881.2510000000004</v>
      </c>
      <c r="K30" s="226">
        <f t="shared" si="2"/>
        <v>205205.06999999992</v>
      </c>
      <c r="L30" s="226">
        <f t="shared" si="2"/>
        <v>198716.34899999993</v>
      </c>
      <c r="M30" s="226">
        <f t="shared" si="2"/>
        <v>208317.34500000015</v>
      </c>
    </row>
    <row r="31" spans="1:19" ht="12.75" customHeight="1">
      <c r="A31" s="229" t="s">
        <v>100</v>
      </c>
      <c r="B31" s="216">
        <v>5801.1629999999996</v>
      </c>
      <c r="C31" s="7">
        <v>5596.4960000000001</v>
      </c>
      <c r="D31" s="213">
        <v>6167.4260000000004</v>
      </c>
      <c r="E31" s="216">
        <v>402.66799999999995</v>
      </c>
      <c r="F31" s="7">
        <v>367.08599999999996</v>
      </c>
      <c r="G31" s="213">
        <v>741.46299999999997</v>
      </c>
      <c r="H31" s="216">
        <v>0</v>
      </c>
      <c r="I31" s="7">
        <v>0</v>
      </c>
      <c r="J31" s="213">
        <v>0</v>
      </c>
      <c r="K31" s="7">
        <v>5398.4949999999999</v>
      </c>
      <c r="L31" s="7">
        <v>5229.41</v>
      </c>
      <c r="M31" s="7">
        <v>5425.9630000000006</v>
      </c>
    </row>
    <row r="32" spans="1:19" ht="12.75" customHeight="1">
      <c r="A32" s="229" t="s">
        <v>101</v>
      </c>
      <c r="B32" s="216">
        <v>9640.4480000000003</v>
      </c>
      <c r="C32" s="7">
        <v>9912.3179999999993</v>
      </c>
      <c r="D32" s="213">
        <v>9455.0950000000048</v>
      </c>
      <c r="E32" s="216">
        <v>692.29099999999994</v>
      </c>
      <c r="F32" s="7">
        <v>667.49099999999999</v>
      </c>
      <c r="G32" s="213">
        <v>692.52499999999986</v>
      </c>
      <c r="H32" s="216">
        <v>258.65699999999998</v>
      </c>
      <c r="I32" s="7">
        <v>311.28299999999996</v>
      </c>
      <c r="J32" s="213">
        <v>282.98700000000002</v>
      </c>
      <c r="K32" s="7">
        <v>8948.1570000000011</v>
      </c>
      <c r="L32" s="7">
        <v>9244.8269999999993</v>
      </c>
      <c r="M32" s="7">
        <v>8762.5700000000052</v>
      </c>
    </row>
    <row r="33" spans="1:19" ht="13.5" customHeight="1">
      <c r="A33" s="231" t="s">
        <v>102</v>
      </c>
      <c r="B33" s="217">
        <v>205134.61299999992</v>
      </c>
      <c r="C33" s="212">
        <v>197742.92599999992</v>
      </c>
      <c r="D33" s="214">
        <v>208209.30000000013</v>
      </c>
      <c r="E33" s="217">
        <v>14276.195000000007</v>
      </c>
      <c r="F33" s="212">
        <v>13500.813999999989</v>
      </c>
      <c r="G33" s="214">
        <v>14080.487999999992</v>
      </c>
      <c r="H33" s="217">
        <v>1588.5600000000002</v>
      </c>
      <c r="I33" s="212">
        <v>1506.4379999999999</v>
      </c>
      <c r="J33" s="214">
        <v>1598.2640000000004</v>
      </c>
      <c r="K33" s="212">
        <v>190858.41799999992</v>
      </c>
      <c r="L33" s="212">
        <v>184242.11199999994</v>
      </c>
      <c r="M33" s="212">
        <v>194128.81200000015</v>
      </c>
    </row>
    <row r="34" spans="1:19" s="13" customFormat="1" ht="11.25">
      <c r="M34" s="12"/>
    </row>
    <row r="35" spans="1:19" s="13" customFormat="1" ht="11.25"/>
    <row r="36" spans="1:19" s="6" customFormat="1" ht="12" customHeight="1"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9"/>
      <c r="O36" s="9"/>
      <c r="P36" s="9"/>
      <c r="Q36" s="9"/>
      <c r="R36" s="9"/>
      <c r="S36" s="9"/>
    </row>
    <row r="37" spans="1:19" s="6" customFormat="1">
      <c r="A37" s="83" t="s">
        <v>100</v>
      </c>
      <c r="B37" s="27">
        <f>SUM(B31:D31)/$B$29</f>
        <v>2.6708467509534581E-2</v>
      </c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9"/>
      <c r="O37" s="9"/>
      <c r="P37" s="9"/>
      <c r="Q37" s="9"/>
      <c r="R37" s="9"/>
      <c r="S37" s="9"/>
    </row>
    <row r="38" spans="1:19">
      <c r="A38" s="22" t="s">
        <v>101</v>
      </c>
      <c r="B38" s="27">
        <f>SUM(B32:D32)/$B$29</f>
        <v>4.4107700762028502E-2</v>
      </c>
    </row>
    <row r="39" spans="1:19">
      <c r="A39" s="22" t="s">
        <v>102</v>
      </c>
      <c r="B39" s="27">
        <f>SUM(B33:D33)/$B$29</f>
        <v>0.92918383172843688</v>
      </c>
    </row>
    <row r="53" spans="1:13">
      <c r="C53" s="22"/>
      <c r="D53" s="22"/>
      <c r="E53" s="22"/>
      <c r="F53" s="22"/>
      <c r="G53" s="22"/>
      <c r="H53" s="22"/>
      <c r="I53" s="22"/>
      <c r="J53" s="22"/>
      <c r="K53" s="22"/>
      <c r="L53" s="22"/>
      <c r="M53" s="22"/>
    </row>
    <row r="54" spans="1:13"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2"/>
    </row>
    <row r="55" spans="1:13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</row>
    <row r="56" spans="1:13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  <c r="L56" s="22"/>
      <c r="M56" s="22"/>
    </row>
    <row r="57" spans="1:13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  <c r="L57" s="22"/>
      <c r="M57" s="22"/>
    </row>
    <row r="58" spans="1:13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  <c r="L58" s="22"/>
      <c r="M58" s="22"/>
    </row>
    <row r="59" spans="1:13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  <c r="L59" s="22"/>
      <c r="M59" s="22"/>
    </row>
    <row r="60" spans="1:13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  <c r="L60" s="22"/>
      <c r="M60" s="22"/>
    </row>
    <row r="61" spans="1:13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  <c r="L61" s="22"/>
      <c r="M61" s="22"/>
    </row>
    <row r="62" spans="1:13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  <c r="L62" s="22"/>
      <c r="M62" s="22"/>
    </row>
    <row r="63" spans="1:13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  <c r="L63" s="22"/>
      <c r="M63" s="22"/>
    </row>
    <row r="64" spans="1:13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  <c r="L64" s="22"/>
      <c r="M64" s="22"/>
    </row>
    <row r="65" spans="1:13">
      <c r="A65" s="22"/>
      <c r="B65" s="22"/>
      <c r="C65" s="22"/>
      <c r="D65" s="22"/>
      <c r="E65" s="22"/>
      <c r="F65" s="22"/>
      <c r="G65" s="22"/>
      <c r="H65" s="22"/>
      <c r="I65" s="22"/>
      <c r="J65" s="22"/>
      <c r="K65" s="22"/>
      <c r="L65" s="22"/>
      <c r="M65" s="22"/>
    </row>
    <row r="66" spans="1:13">
      <c r="A66" s="22"/>
      <c r="B66" s="22"/>
      <c r="C66" s="22"/>
      <c r="D66" s="22"/>
      <c r="E66" s="22"/>
      <c r="F66" s="22"/>
      <c r="G66" s="22"/>
      <c r="H66" s="22"/>
      <c r="I66" s="22"/>
      <c r="J66" s="22"/>
      <c r="K66" s="22"/>
      <c r="L66" s="22"/>
      <c r="M66" s="22"/>
    </row>
    <row r="67" spans="1:13">
      <c r="A67" s="22"/>
      <c r="B67" s="22"/>
      <c r="C67" s="22"/>
      <c r="D67" s="22"/>
      <c r="E67" s="22"/>
      <c r="F67" s="22"/>
      <c r="G67" s="22"/>
      <c r="H67" s="22"/>
      <c r="I67" s="22"/>
      <c r="J67" s="22"/>
      <c r="K67" s="22"/>
      <c r="L67" s="22"/>
      <c r="M67" s="22"/>
    </row>
    <row r="68" spans="1:13">
      <c r="A68" s="22"/>
      <c r="B68" s="22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</row>
    <row r="69" spans="1:13">
      <c r="A69" s="22"/>
      <c r="B69" s="22"/>
      <c r="C69" s="22"/>
      <c r="D69" s="22"/>
      <c r="E69" s="22"/>
      <c r="F69" s="22"/>
      <c r="G69" s="22"/>
      <c r="H69" s="22"/>
      <c r="I69" s="22"/>
      <c r="J69" s="22"/>
      <c r="K69" s="22"/>
      <c r="L69" s="22"/>
      <c r="M69" s="22"/>
    </row>
    <row r="70" spans="1:13">
      <c r="A70" s="22"/>
      <c r="B70" s="22"/>
      <c r="C70" s="22"/>
      <c r="D70" s="22"/>
      <c r="E70" s="22"/>
      <c r="F70" s="22"/>
      <c r="G70" s="22"/>
      <c r="H70" s="22"/>
      <c r="I70" s="22"/>
      <c r="J70" s="22"/>
      <c r="K70" s="22"/>
      <c r="L70" s="22"/>
      <c r="M70" s="22"/>
    </row>
  </sheetData>
  <mergeCells count="28">
    <mergeCell ref="K6:M6"/>
    <mergeCell ref="K26:M26"/>
    <mergeCell ref="A29:A30"/>
    <mergeCell ref="B29:D29"/>
    <mergeCell ref="E29:G29"/>
    <mergeCell ref="H29:J29"/>
    <mergeCell ref="K29:M29"/>
    <mergeCell ref="A26:A27"/>
    <mergeCell ref="B27:D27"/>
    <mergeCell ref="E27:G27"/>
    <mergeCell ref="H27:J27"/>
    <mergeCell ref="K27:M27"/>
    <mergeCell ref="B26:D26"/>
    <mergeCell ref="E26:G26"/>
    <mergeCell ref="H26:J26"/>
    <mergeCell ref="A3:A4"/>
    <mergeCell ref="A6:A7"/>
    <mergeCell ref="B6:D6"/>
    <mergeCell ref="E6:G6"/>
    <mergeCell ref="H6:J6"/>
    <mergeCell ref="E4:G4"/>
    <mergeCell ref="H4:J4"/>
    <mergeCell ref="K4:M4"/>
    <mergeCell ref="K3:M3"/>
    <mergeCell ref="E3:G3"/>
    <mergeCell ref="B3:D3"/>
    <mergeCell ref="H3:J3"/>
    <mergeCell ref="B4:D4"/>
  </mergeCells>
  <phoneticPr fontId="25" type="noConversion"/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List20"/>
  <dimension ref="A1:M37"/>
  <sheetViews>
    <sheetView showGridLines="0" zoomScaleNormal="100" zoomScaleSheetLayoutView="100" workbookViewId="0"/>
  </sheetViews>
  <sheetFormatPr defaultColWidth="9.140625" defaultRowHeight="12"/>
  <cols>
    <col min="1" max="1" width="34.28515625" style="9" customWidth="1"/>
    <col min="2" max="13" width="9.140625" style="9" customWidth="1"/>
    <col min="14" max="15" width="8.28515625" style="9" customWidth="1"/>
    <col min="16" max="16384" width="9.140625" style="9"/>
  </cols>
  <sheetData>
    <row r="1" spans="1:13" s="6" customFormat="1" ht="18">
      <c r="A1" s="222" t="s">
        <v>384</v>
      </c>
      <c r="B1" s="107"/>
      <c r="C1" s="107"/>
      <c r="D1" s="107"/>
      <c r="M1" s="169" t="str">
        <f>'3.1'!N1</f>
        <v>IV. čtvrtletí 2025</v>
      </c>
    </row>
    <row r="2" spans="1:13" ht="6" customHeight="1">
      <c r="B2" s="473"/>
      <c r="C2" s="473"/>
      <c r="D2" s="473"/>
      <c r="E2" s="474"/>
      <c r="F2" s="473"/>
      <c r="G2" s="473"/>
      <c r="H2" s="473"/>
      <c r="I2" s="473"/>
      <c r="J2" s="473"/>
    </row>
    <row r="3" spans="1:13" ht="16.5" customHeight="1">
      <c r="A3" s="478" t="str">
        <f>'3.1'!A4</f>
        <v>2025</v>
      </c>
      <c r="B3" s="475" t="s">
        <v>169</v>
      </c>
      <c r="C3" s="476"/>
      <c r="D3" s="477"/>
      <c r="E3" s="475" t="s">
        <v>175</v>
      </c>
      <c r="F3" s="476"/>
      <c r="G3" s="477"/>
      <c r="H3" s="475" t="s">
        <v>170</v>
      </c>
      <c r="I3" s="476"/>
      <c r="J3" s="477"/>
      <c r="K3" s="470" t="s">
        <v>166</v>
      </c>
      <c r="L3" s="470"/>
      <c r="M3" s="470"/>
    </row>
    <row r="4" spans="1:13">
      <c r="A4" s="479"/>
      <c r="B4" s="310" t="s">
        <v>69</v>
      </c>
      <c r="C4" s="309" t="s">
        <v>70</v>
      </c>
      <c r="D4" s="314" t="s">
        <v>71</v>
      </c>
      <c r="E4" s="310" t="s">
        <v>69</v>
      </c>
      <c r="F4" s="309" t="s">
        <v>70</v>
      </c>
      <c r="G4" s="314" t="s">
        <v>71</v>
      </c>
      <c r="H4" s="310" t="s">
        <v>69</v>
      </c>
      <c r="I4" s="309" t="s">
        <v>70</v>
      </c>
      <c r="J4" s="314" t="s">
        <v>71</v>
      </c>
      <c r="K4" s="309" t="s">
        <v>69</v>
      </c>
      <c r="L4" s="309" t="s">
        <v>70</v>
      </c>
      <c r="M4" s="309" t="s">
        <v>71</v>
      </c>
    </row>
    <row r="5" spans="1:13" ht="12.75" customHeight="1">
      <c r="A5" s="480" t="s">
        <v>204</v>
      </c>
      <c r="B5" s="447">
        <f>SUM(B6:D6)</f>
        <v>548.5566530000001</v>
      </c>
      <c r="C5" s="444"/>
      <c r="D5" s="448"/>
      <c r="E5" s="447">
        <f>SUM(E6:G6)</f>
        <v>369.58981299999999</v>
      </c>
      <c r="F5" s="444"/>
      <c r="G5" s="448"/>
      <c r="H5" s="447">
        <f>SUM(H6:J6)</f>
        <v>2157.7198039999998</v>
      </c>
      <c r="I5" s="444"/>
      <c r="J5" s="448"/>
      <c r="K5" s="444">
        <f>SUM(K6:M6)</f>
        <v>3075.8662699999995</v>
      </c>
      <c r="L5" s="444"/>
      <c r="M5" s="444"/>
    </row>
    <row r="6" spans="1:13">
      <c r="A6" s="481"/>
      <c r="B6" s="241">
        <f>SUM(B7:B18)</f>
        <v>164.92850900000005</v>
      </c>
      <c r="C6" s="239">
        <f t="shared" ref="C6:M6" si="0">SUM(C7:C18)</f>
        <v>182.63843099999997</v>
      </c>
      <c r="D6" s="240">
        <f t="shared" si="0"/>
        <v>200.98971299999999</v>
      </c>
      <c r="E6" s="241">
        <f t="shared" si="0"/>
        <v>111.93074799999999</v>
      </c>
      <c r="F6" s="239">
        <f t="shared" si="0"/>
        <v>122.42363700000001</v>
      </c>
      <c r="G6" s="240">
        <f t="shared" si="0"/>
        <v>135.23542799999998</v>
      </c>
      <c r="H6" s="241">
        <f t="shared" si="0"/>
        <v>551.62078599999995</v>
      </c>
      <c r="I6" s="239">
        <f t="shared" si="0"/>
        <v>748.79353100000003</v>
      </c>
      <c r="J6" s="240">
        <f t="shared" si="0"/>
        <v>857.30548699999986</v>
      </c>
      <c r="K6" s="239">
        <f t="shared" si="0"/>
        <v>828.48004300000002</v>
      </c>
      <c r="L6" s="239">
        <f t="shared" si="0"/>
        <v>1053.855599</v>
      </c>
      <c r="M6" s="239">
        <f t="shared" si="0"/>
        <v>1193.5306279999998</v>
      </c>
    </row>
    <row r="7" spans="1:13">
      <c r="A7" s="209" t="s">
        <v>150</v>
      </c>
      <c r="B7" s="216">
        <v>1.7249960000000002</v>
      </c>
      <c r="C7" s="7">
        <v>1.779061</v>
      </c>
      <c r="D7" s="213">
        <v>1.8838569999999999</v>
      </c>
      <c r="E7" s="216">
        <v>7.2404359999999999</v>
      </c>
      <c r="F7" s="7">
        <v>6.8443809999999994</v>
      </c>
      <c r="G7" s="213">
        <v>8.9934989999999999</v>
      </c>
      <c r="H7" s="216">
        <v>127.240769</v>
      </c>
      <c r="I7" s="7">
        <v>165.799498</v>
      </c>
      <c r="J7" s="213">
        <v>180.063185</v>
      </c>
      <c r="K7" s="7">
        <v>136.20620099999999</v>
      </c>
      <c r="L7" s="7">
        <v>174.42294000000001</v>
      </c>
      <c r="M7" s="7">
        <v>190.940541</v>
      </c>
    </row>
    <row r="8" spans="1:13">
      <c r="A8" s="209" t="s">
        <v>149</v>
      </c>
      <c r="B8" s="216">
        <v>102.07946399999999</v>
      </c>
      <c r="C8" s="7">
        <v>99.556673999999973</v>
      </c>
      <c r="D8" s="213">
        <v>105.03225599999998</v>
      </c>
      <c r="E8" s="216">
        <v>56.468059999999994</v>
      </c>
      <c r="F8" s="7">
        <v>55.114616000000012</v>
      </c>
      <c r="G8" s="213">
        <v>58.105970999999997</v>
      </c>
      <c r="H8" s="216">
        <v>3.7870920000000003</v>
      </c>
      <c r="I8" s="7">
        <v>4.0492309999999998</v>
      </c>
      <c r="J8" s="213">
        <v>3.8832579999999997</v>
      </c>
      <c r="K8" s="7">
        <v>162.33461599999998</v>
      </c>
      <c r="L8" s="7">
        <v>158.72052099999999</v>
      </c>
      <c r="M8" s="7">
        <v>167.02148499999998</v>
      </c>
    </row>
    <row r="9" spans="1:13">
      <c r="A9" s="209" t="s">
        <v>148</v>
      </c>
      <c r="B9" s="216">
        <v>0</v>
      </c>
      <c r="C9" s="7">
        <v>0</v>
      </c>
      <c r="D9" s="213">
        <v>2.1019999999999997E-3</v>
      </c>
      <c r="E9" s="216">
        <v>0</v>
      </c>
      <c r="F9" s="7">
        <v>0</v>
      </c>
      <c r="G9" s="213">
        <v>4.6912000000000002E-2</v>
      </c>
      <c r="H9" s="216">
        <v>46.615096000000001</v>
      </c>
      <c r="I9" s="7">
        <v>61.193237000000003</v>
      </c>
      <c r="J9" s="213">
        <v>66.036174000000003</v>
      </c>
      <c r="K9" s="7">
        <v>46.615096000000001</v>
      </c>
      <c r="L9" s="7">
        <v>61.193237000000003</v>
      </c>
      <c r="M9" s="7">
        <v>66.085188000000002</v>
      </c>
    </row>
    <row r="10" spans="1:13">
      <c r="A10" s="209" t="s">
        <v>147</v>
      </c>
      <c r="B10" s="216">
        <v>1.1601569999999999</v>
      </c>
      <c r="C10" s="7">
        <v>1.2403710000000001</v>
      </c>
      <c r="D10" s="213">
        <v>1.2324360000000001</v>
      </c>
      <c r="E10" s="216">
        <v>0.54420399999999991</v>
      </c>
      <c r="F10" s="7">
        <v>0.54720399999999991</v>
      </c>
      <c r="G10" s="213">
        <v>0.633884</v>
      </c>
      <c r="H10" s="216">
        <v>274.88087000000002</v>
      </c>
      <c r="I10" s="7">
        <v>387.90978299999995</v>
      </c>
      <c r="J10" s="213">
        <v>465.00499699999995</v>
      </c>
      <c r="K10" s="7">
        <v>276.58523100000002</v>
      </c>
      <c r="L10" s="7">
        <v>389.69735799999995</v>
      </c>
      <c r="M10" s="7">
        <v>466.87131699999992</v>
      </c>
    </row>
    <row r="11" spans="1:13">
      <c r="A11" s="209" t="s">
        <v>146</v>
      </c>
      <c r="B11" s="216">
        <v>0</v>
      </c>
      <c r="C11" s="7">
        <v>0</v>
      </c>
      <c r="D11" s="213">
        <v>0</v>
      </c>
      <c r="E11" s="216">
        <v>0</v>
      </c>
      <c r="F11" s="7">
        <v>0</v>
      </c>
      <c r="G11" s="213">
        <v>0</v>
      </c>
      <c r="H11" s="216">
        <v>0</v>
      </c>
      <c r="I11" s="7">
        <v>0</v>
      </c>
      <c r="J11" s="213">
        <v>0</v>
      </c>
      <c r="K11" s="7">
        <v>0</v>
      </c>
      <c r="L11" s="7">
        <v>0</v>
      </c>
      <c r="M11" s="7">
        <v>0</v>
      </c>
    </row>
    <row r="12" spans="1:13">
      <c r="A12" s="209" t="s">
        <v>145</v>
      </c>
      <c r="B12" s="216">
        <v>4.9673000000000002E-2</v>
      </c>
      <c r="C12" s="7">
        <v>2.5349999999999999E-3</v>
      </c>
      <c r="D12" s="213">
        <v>7.5799999999999999E-4</v>
      </c>
      <c r="E12" s="216">
        <v>0.59694100000000005</v>
      </c>
      <c r="F12" s="7">
        <v>1.7672190000000001</v>
      </c>
      <c r="G12" s="213">
        <v>1.9100329999999999</v>
      </c>
      <c r="H12" s="216">
        <v>1.0243499999999999</v>
      </c>
      <c r="I12" s="7">
        <v>0.91160000000000008</v>
      </c>
      <c r="J12" s="213">
        <v>1.8099499999999999</v>
      </c>
      <c r="K12" s="7">
        <v>1.6709639999999999</v>
      </c>
      <c r="L12" s="7">
        <v>2.6813540000000002</v>
      </c>
      <c r="M12" s="7">
        <v>3.7207409999999999</v>
      </c>
    </row>
    <row r="13" spans="1:13">
      <c r="A13" s="209" t="s">
        <v>144</v>
      </c>
      <c r="B13" s="216">
        <v>0</v>
      </c>
      <c r="C13" s="7">
        <v>0</v>
      </c>
      <c r="D13" s="213">
        <v>0</v>
      </c>
      <c r="E13" s="216">
        <v>0.129</v>
      </c>
      <c r="F13" s="7">
        <v>0.74399999999999999</v>
      </c>
      <c r="G13" s="213">
        <v>0.69299999999999995</v>
      </c>
      <c r="H13" s="216">
        <v>7.9768000000000006E-2</v>
      </c>
      <c r="I13" s="7">
        <v>0.24368099999999998</v>
      </c>
      <c r="J13" s="213">
        <v>0.23226899999999998</v>
      </c>
      <c r="K13" s="7">
        <v>0.20876800000000001</v>
      </c>
      <c r="L13" s="7">
        <v>0.98768100000000003</v>
      </c>
      <c r="M13" s="7">
        <v>0.9252689999999999</v>
      </c>
    </row>
    <row r="14" spans="1:13">
      <c r="A14" s="209" t="s">
        <v>143</v>
      </c>
      <c r="B14" s="216">
        <v>0.15537000000000001</v>
      </c>
      <c r="C14" s="7">
        <v>0.14130199999999998</v>
      </c>
      <c r="D14" s="213">
        <v>0.179809</v>
      </c>
      <c r="E14" s="216">
        <v>1.5376969999999999</v>
      </c>
      <c r="F14" s="7">
        <v>0.58834500000000001</v>
      </c>
      <c r="G14" s="213">
        <v>0</v>
      </c>
      <c r="H14" s="216">
        <v>12.985646999999998</v>
      </c>
      <c r="I14" s="7">
        <v>19.158318999999999</v>
      </c>
      <c r="J14" s="213">
        <v>18.955012999999997</v>
      </c>
      <c r="K14" s="7">
        <v>14.678713999999998</v>
      </c>
      <c r="L14" s="7">
        <v>19.887965999999999</v>
      </c>
      <c r="M14" s="7">
        <v>19.134821999999996</v>
      </c>
    </row>
    <row r="15" spans="1:13">
      <c r="A15" s="209" t="s">
        <v>142</v>
      </c>
      <c r="B15" s="216">
        <v>0.51673199999999986</v>
      </c>
      <c r="C15" s="7">
        <v>0.59818000000000005</v>
      </c>
      <c r="D15" s="213">
        <v>0.64971199999999985</v>
      </c>
      <c r="E15" s="216">
        <v>3.5859970000000003</v>
      </c>
      <c r="F15" s="7">
        <v>4.1147339999999994</v>
      </c>
      <c r="G15" s="213">
        <v>4.501341</v>
      </c>
      <c r="H15" s="216">
        <v>16.422929</v>
      </c>
      <c r="I15" s="7">
        <v>15.780135999999999</v>
      </c>
      <c r="J15" s="213">
        <v>21.681729999999998</v>
      </c>
      <c r="K15" s="7">
        <v>20.525658</v>
      </c>
      <c r="L15" s="7">
        <v>20.493049999999997</v>
      </c>
      <c r="M15" s="7">
        <v>26.832782999999999</v>
      </c>
    </row>
    <row r="16" spans="1:13">
      <c r="A16" s="209" t="s">
        <v>14</v>
      </c>
      <c r="B16" s="216">
        <v>0</v>
      </c>
      <c r="C16" s="7">
        <v>0</v>
      </c>
      <c r="D16" s="213">
        <v>0</v>
      </c>
      <c r="E16" s="216">
        <v>0</v>
      </c>
      <c r="F16" s="7">
        <v>0</v>
      </c>
      <c r="G16" s="213">
        <v>0</v>
      </c>
      <c r="H16" s="216">
        <v>0</v>
      </c>
      <c r="I16" s="7">
        <v>0</v>
      </c>
      <c r="J16" s="213">
        <v>0</v>
      </c>
      <c r="K16" s="7">
        <v>0</v>
      </c>
      <c r="L16" s="7">
        <v>0</v>
      </c>
      <c r="M16" s="7">
        <v>0</v>
      </c>
    </row>
    <row r="17" spans="1:13">
      <c r="A17" s="209" t="s">
        <v>141</v>
      </c>
      <c r="B17" s="216">
        <v>0.36381999999999998</v>
      </c>
      <c r="C17" s="7">
        <v>0.34727999999999998</v>
      </c>
      <c r="D17" s="213">
        <v>0.37666899999999998</v>
      </c>
      <c r="E17" s="216">
        <v>0.10440600000000001</v>
      </c>
      <c r="F17" s="7">
        <v>8.8491E-2</v>
      </c>
      <c r="G17" s="213">
        <v>9.1283000000000003E-2</v>
      </c>
      <c r="H17" s="216">
        <v>0.318305</v>
      </c>
      <c r="I17" s="7">
        <v>0.29489699999999996</v>
      </c>
      <c r="J17" s="213">
        <v>0.24509700000000001</v>
      </c>
      <c r="K17" s="7">
        <v>0.78653099999999998</v>
      </c>
      <c r="L17" s="7">
        <v>0.73066799999999987</v>
      </c>
      <c r="M17" s="7">
        <v>0.71304900000000004</v>
      </c>
    </row>
    <row r="18" spans="1:13">
      <c r="A18" s="209" t="s">
        <v>140</v>
      </c>
      <c r="B18" s="216">
        <v>58.878297000000039</v>
      </c>
      <c r="C18" s="7">
        <v>78.973027999999999</v>
      </c>
      <c r="D18" s="213">
        <v>91.632114000000001</v>
      </c>
      <c r="E18" s="216">
        <v>41.724007000000007</v>
      </c>
      <c r="F18" s="7">
        <v>52.614646999999991</v>
      </c>
      <c r="G18" s="213">
        <v>60.25950499999999</v>
      </c>
      <c r="H18" s="216">
        <v>68.265960000000007</v>
      </c>
      <c r="I18" s="7">
        <v>93.45314900000001</v>
      </c>
      <c r="J18" s="213">
        <v>99.393813999999963</v>
      </c>
      <c r="K18" s="7">
        <v>168.86826400000007</v>
      </c>
      <c r="L18" s="7">
        <v>225.04082399999999</v>
      </c>
      <c r="M18" s="7">
        <v>251.28543299999995</v>
      </c>
    </row>
    <row r="19" spans="1:13" s="6" customFormat="1" ht="13.5" customHeight="1">
      <c r="A19" s="242" t="s">
        <v>229</v>
      </c>
      <c r="B19" s="243">
        <v>487.33935000000037</v>
      </c>
      <c r="C19" s="244">
        <v>490.04335000000043</v>
      </c>
      <c r="D19" s="245">
        <v>486.44935000000049</v>
      </c>
      <c r="E19" s="243">
        <v>381.94769999999988</v>
      </c>
      <c r="F19" s="244">
        <v>379.37369999999981</v>
      </c>
      <c r="G19" s="245">
        <v>373.63969999999983</v>
      </c>
      <c r="H19" s="243">
        <v>8768.9283000000032</v>
      </c>
      <c r="I19" s="244">
        <v>8768.9283000000032</v>
      </c>
      <c r="J19" s="245">
        <v>8777.1167000000041</v>
      </c>
      <c r="K19" s="244">
        <v>9638.215350000004</v>
      </c>
      <c r="L19" s="244">
        <v>9638.3453500000032</v>
      </c>
      <c r="M19" s="244">
        <v>9637.2057500000046</v>
      </c>
    </row>
    <row r="20" spans="1:13" s="6" customFormat="1" ht="13.5" customHeight="1">
      <c r="A20" s="238" t="s">
        <v>230</v>
      </c>
      <c r="B20" s="217">
        <v>840.02621999999928</v>
      </c>
      <c r="C20" s="212">
        <v>841.70191999999918</v>
      </c>
      <c r="D20" s="214">
        <v>840.68195999999944</v>
      </c>
      <c r="E20" s="217">
        <v>1086.8040000000001</v>
      </c>
      <c r="F20" s="212">
        <v>1084.7069999999999</v>
      </c>
      <c r="G20" s="214">
        <v>1045.078</v>
      </c>
      <c r="H20" s="217">
        <v>15890.505500000001</v>
      </c>
      <c r="I20" s="212">
        <v>15965.205499999998</v>
      </c>
      <c r="J20" s="214">
        <v>15928.838500000002</v>
      </c>
      <c r="K20" s="212">
        <v>17817.335719999999</v>
      </c>
      <c r="L20" s="212">
        <v>17891.614419999998</v>
      </c>
      <c r="M20" s="212">
        <v>17814.598460000001</v>
      </c>
    </row>
    <row r="21" spans="1:13">
      <c r="M21" s="12"/>
    </row>
    <row r="25" spans="1:13" ht="12" customHeight="1">
      <c r="I25" s="9" t="s">
        <v>249</v>
      </c>
      <c r="J25" s="76" t="s">
        <v>416</v>
      </c>
      <c r="K25" s="76" t="s">
        <v>250</v>
      </c>
    </row>
    <row r="26" spans="1:13">
      <c r="H26" s="9" t="s">
        <v>150</v>
      </c>
      <c r="I26" s="19">
        <f>SUM(B7:D7)</f>
        <v>5.3879140000000003</v>
      </c>
      <c r="J26" s="19">
        <f t="shared" ref="J26:J37" si="1">SUM(E7:G7)</f>
        <v>23.078316000000001</v>
      </c>
      <c r="K26" s="19">
        <f t="shared" ref="K26:K37" si="2">SUM(H7:J7)</f>
        <v>473.10345199999995</v>
      </c>
      <c r="L26" s="19"/>
    </row>
    <row r="27" spans="1:13">
      <c r="H27" s="9" t="s">
        <v>149</v>
      </c>
      <c r="I27" s="19">
        <f t="shared" ref="I27:I37" si="3">SUM(B8:D8)</f>
        <v>306.66839399999992</v>
      </c>
      <c r="J27" s="19">
        <f t="shared" si="1"/>
        <v>169.688647</v>
      </c>
      <c r="K27" s="19">
        <f t="shared" si="2"/>
        <v>11.719581</v>
      </c>
      <c r="L27" s="19"/>
    </row>
    <row r="28" spans="1:13">
      <c r="H28" s="9" t="s">
        <v>148</v>
      </c>
      <c r="I28" s="19">
        <f t="shared" si="3"/>
        <v>2.1019999999999997E-3</v>
      </c>
      <c r="J28" s="19">
        <f t="shared" si="1"/>
        <v>4.6912000000000002E-2</v>
      </c>
      <c r="K28" s="19">
        <f t="shared" si="2"/>
        <v>173.84450700000002</v>
      </c>
      <c r="L28" s="19"/>
    </row>
    <row r="29" spans="1:13">
      <c r="H29" s="9" t="s">
        <v>147</v>
      </c>
      <c r="I29" s="19">
        <f t="shared" si="3"/>
        <v>3.6329640000000003</v>
      </c>
      <c r="J29" s="19">
        <f t="shared" si="1"/>
        <v>1.725292</v>
      </c>
      <c r="K29" s="19">
        <f t="shared" si="2"/>
        <v>1127.79565</v>
      </c>
      <c r="L29" s="19"/>
    </row>
    <row r="30" spans="1:13">
      <c r="H30" s="9" t="s">
        <v>146</v>
      </c>
      <c r="I30" s="19">
        <f t="shared" si="3"/>
        <v>0</v>
      </c>
      <c r="J30" s="19">
        <f t="shared" si="1"/>
        <v>0</v>
      </c>
      <c r="K30" s="19">
        <f t="shared" si="2"/>
        <v>0</v>
      </c>
      <c r="L30" s="19"/>
    </row>
    <row r="31" spans="1:13">
      <c r="H31" s="9" t="s">
        <v>145</v>
      </c>
      <c r="I31" s="19">
        <f t="shared" si="3"/>
        <v>5.2966000000000006E-2</v>
      </c>
      <c r="J31" s="19">
        <f t="shared" si="1"/>
        <v>4.2741930000000004</v>
      </c>
      <c r="K31" s="19">
        <f t="shared" si="2"/>
        <v>3.7458999999999998</v>
      </c>
      <c r="L31" s="19"/>
    </row>
    <row r="32" spans="1:13">
      <c r="H32" s="9" t="s">
        <v>144</v>
      </c>
      <c r="I32" s="19">
        <f t="shared" si="3"/>
        <v>0</v>
      </c>
      <c r="J32" s="19">
        <f t="shared" si="1"/>
        <v>1.5659999999999998</v>
      </c>
      <c r="K32" s="19">
        <f t="shared" si="2"/>
        <v>0.55571799999999993</v>
      </c>
      <c r="L32" s="19"/>
    </row>
    <row r="33" spans="8:12">
      <c r="H33" s="9" t="s">
        <v>143</v>
      </c>
      <c r="I33" s="19">
        <f t="shared" si="3"/>
        <v>0.47648099999999999</v>
      </c>
      <c r="J33" s="19">
        <f t="shared" si="1"/>
        <v>2.126042</v>
      </c>
      <c r="K33" s="19">
        <f t="shared" si="2"/>
        <v>51.098979</v>
      </c>
      <c r="L33" s="19"/>
    </row>
    <row r="34" spans="8:12">
      <c r="H34" s="9" t="s">
        <v>142</v>
      </c>
      <c r="I34" s="19">
        <f t="shared" si="3"/>
        <v>1.7646239999999997</v>
      </c>
      <c r="J34" s="19">
        <f t="shared" si="1"/>
        <v>12.202071999999999</v>
      </c>
      <c r="K34" s="19">
        <f t="shared" si="2"/>
        <v>53.884794999999997</v>
      </c>
      <c r="L34" s="19"/>
    </row>
    <row r="35" spans="8:12">
      <c r="H35" s="9" t="s">
        <v>14</v>
      </c>
      <c r="I35" s="19">
        <f t="shared" si="3"/>
        <v>0</v>
      </c>
      <c r="J35" s="19">
        <f t="shared" si="1"/>
        <v>0</v>
      </c>
      <c r="K35" s="19">
        <f t="shared" si="2"/>
        <v>0</v>
      </c>
      <c r="L35" s="19"/>
    </row>
    <row r="36" spans="8:12">
      <c r="H36" s="9" t="s">
        <v>141</v>
      </c>
      <c r="I36" s="19">
        <f t="shared" si="3"/>
        <v>1.087769</v>
      </c>
      <c r="J36" s="19">
        <f t="shared" si="1"/>
        <v>0.28417999999999999</v>
      </c>
      <c r="K36" s="19">
        <f t="shared" si="2"/>
        <v>0.85829900000000003</v>
      </c>
      <c r="L36" s="19"/>
    </row>
    <row r="37" spans="8:12">
      <c r="H37" s="9" t="s">
        <v>140</v>
      </c>
      <c r="I37" s="19">
        <f t="shared" si="3"/>
        <v>229.48343900000003</v>
      </c>
      <c r="J37" s="19">
        <f t="shared" si="1"/>
        <v>154.59815899999998</v>
      </c>
      <c r="K37" s="19">
        <f t="shared" si="2"/>
        <v>261.11292299999997</v>
      </c>
      <c r="L37" s="19"/>
    </row>
  </sheetData>
  <mergeCells count="13">
    <mergeCell ref="H5:J5"/>
    <mergeCell ref="K5:M5"/>
    <mergeCell ref="A3:A4"/>
    <mergeCell ref="A5:A6"/>
    <mergeCell ref="B5:D5"/>
    <mergeCell ref="B3:D3"/>
    <mergeCell ref="E3:G3"/>
    <mergeCell ref="E5:G5"/>
    <mergeCell ref="B2:D2"/>
    <mergeCell ref="E2:G2"/>
    <mergeCell ref="H2:J2"/>
    <mergeCell ref="H3:J3"/>
    <mergeCell ref="K3:M3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7"/>
  <dimension ref="A1:M33"/>
  <sheetViews>
    <sheetView showGridLines="0" zoomScaleNormal="100" zoomScaleSheetLayoutView="100" workbookViewId="0"/>
  </sheetViews>
  <sheetFormatPr defaultColWidth="9.140625" defaultRowHeight="12"/>
  <cols>
    <col min="1" max="1" width="22.42578125" style="9" customWidth="1"/>
    <col min="2" max="2" width="10" style="9" customWidth="1"/>
    <col min="3" max="13" width="10.140625" style="9" customWidth="1"/>
    <col min="14" max="14" width="11.7109375" style="9" customWidth="1"/>
    <col min="15" max="16384" width="9.140625" style="9"/>
  </cols>
  <sheetData>
    <row r="1" spans="1:13" s="6" customFormat="1" ht="20.25">
      <c r="A1" s="246" t="s">
        <v>378</v>
      </c>
      <c r="M1" s="169" t="str">
        <f>'3.1'!N1</f>
        <v>IV. čtvrtletí 2025</v>
      </c>
    </row>
    <row r="2" spans="1:13" ht="6" customHeight="1"/>
    <row r="3" spans="1:13">
      <c r="A3" s="488" t="str">
        <f>'3.1'!A4</f>
        <v>2025</v>
      </c>
      <c r="B3" s="490" t="s">
        <v>179</v>
      </c>
      <c r="C3" s="470"/>
      <c r="D3" s="471"/>
      <c r="E3" s="490" t="s">
        <v>181</v>
      </c>
      <c r="F3" s="470"/>
      <c r="G3" s="471"/>
      <c r="H3" s="490" t="s">
        <v>182</v>
      </c>
      <c r="I3" s="470"/>
      <c r="J3" s="471"/>
      <c r="K3" s="470" t="s">
        <v>183</v>
      </c>
      <c r="L3" s="470"/>
      <c r="M3" s="470"/>
    </row>
    <row r="4" spans="1:13">
      <c r="A4" s="489"/>
      <c r="B4" s="310" t="s">
        <v>60</v>
      </c>
      <c r="C4" s="309" t="s">
        <v>61</v>
      </c>
      <c r="D4" s="314" t="s">
        <v>62</v>
      </c>
      <c r="E4" s="310" t="s">
        <v>63</v>
      </c>
      <c r="F4" s="309" t="s">
        <v>64</v>
      </c>
      <c r="G4" s="314" t="s">
        <v>65</v>
      </c>
      <c r="H4" s="310" t="s">
        <v>66</v>
      </c>
      <c r="I4" s="309" t="s">
        <v>67</v>
      </c>
      <c r="J4" s="314" t="s">
        <v>68</v>
      </c>
      <c r="K4" s="309" t="s">
        <v>69</v>
      </c>
      <c r="L4" s="309" t="s">
        <v>70</v>
      </c>
      <c r="M4" s="309" t="s">
        <v>71</v>
      </c>
    </row>
    <row r="5" spans="1:13">
      <c r="A5" s="480" t="s">
        <v>10</v>
      </c>
      <c r="B5" s="482">
        <f>D6</f>
        <v>23025.968290300698</v>
      </c>
      <c r="C5" s="483"/>
      <c r="D5" s="484"/>
      <c r="E5" s="485">
        <f>G6</f>
        <v>23267.033753000975</v>
      </c>
      <c r="F5" s="486"/>
      <c r="G5" s="487"/>
      <c r="H5" s="485">
        <f>J6</f>
        <v>23481.069071101207</v>
      </c>
      <c r="I5" s="486"/>
      <c r="J5" s="487"/>
      <c r="K5" s="486">
        <f>M6</f>
        <v>23602.250950401514</v>
      </c>
      <c r="L5" s="486"/>
      <c r="M5" s="486"/>
    </row>
    <row r="6" spans="1:13">
      <c r="A6" s="481"/>
      <c r="B6" s="256">
        <f>SUM(B7:B14)</f>
        <v>23131.219135200576</v>
      </c>
      <c r="C6" s="250">
        <f t="shared" ref="C6:M6" si="0">SUM(C7:C14)</f>
        <v>23194.578360100641</v>
      </c>
      <c r="D6" s="252">
        <f t="shared" si="0"/>
        <v>23025.968290300698</v>
      </c>
      <c r="E6" s="259">
        <f t="shared" si="0"/>
        <v>23129.479939200792</v>
      </c>
      <c r="F6" s="251">
        <f t="shared" si="0"/>
        <v>23211.380748200874</v>
      </c>
      <c r="G6" s="255">
        <f t="shared" si="0"/>
        <v>23267.033753000975</v>
      </c>
      <c r="H6" s="259">
        <f t="shared" si="0"/>
        <v>23324.144840101031</v>
      </c>
      <c r="I6" s="251">
        <f t="shared" si="0"/>
        <v>23381.298734101129</v>
      </c>
      <c r="J6" s="255">
        <f t="shared" si="0"/>
        <v>23481.069071101207</v>
      </c>
      <c r="K6" s="251">
        <f t="shared" si="0"/>
        <v>23551.552563301291</v>
      </c>
      <c r="L6" s="251">
        <f t="shared" si="0"/>
        <v>23618.011628201391</v>
      </c>
      <c r="M6" s="251">
        <f t="shared" si="0"/>
        <v>23602.250950401514</v>
      </c>
    </row>
    <row r="7" spans="1:13">
      <c r="A7" s="209" t="s">
        <v>0</v>
      </c>
      <c r="B7" s="257">
        <v>4318</v>
      </c>
      <c r="C7" s="247">
        <v>4332</v>
      </c>
      <c r="D7" s="253">
        <v>4332</v>
      </c>
      <c r="E7" s="257">
        <v>4332</v>
      </c>
      <c r="F7" s="247">
        <v>4332</v>
      </c>
      <c r="G7" s="253">
        <v>4332</v>
      </c>
      <c r="H7" s="257">
        <v>4346</v>
      </c>
      <c r="I7" s="247">
        <v>4346</v>
      </c>
      <c r="J7" s="253">
        <v>4346</v>
      </c>
      <c r="K7" s="247">
        <v>4346</v>
      </c>
      <c r="L7" s="247">
        <v>4346</v>
      </c>
      <c r="M7" s="247">
        <v>4346</v>
      </c>
    </row>
    <row r="8" spans="1:13">
      <c r="A8" s="209" t="s">
        <v>15</v>
      </c>
      <c r="B8" s="257">
        <v>9450.6716000000015</v>
      </c>
      <c r="C8" s="247">
        <v>9450.6716000000015</v>
      </c>
      <c r="D8" s="253">
        <v>9229.5596000000005</v>
      </c>
      <c r="E8" s="257">
        <v>9229.5596000000005</v>
      </c>
      <c r="F8" s="247">
        <v>9229.5596000000005</v>
      </c>
      <c r="G8" s="253">
        <v>9213.4595999999983</v>
      </c>
      <c r="H8" s="257">
        <v>9213.4595999999983</v>
      </c>
      <c r="I8" s="247">
        <v>9217.9595999999983</v>
      </c>
      <c r="J8" s="253">
        <v>9217.9595999999983</v>
      </c>
      <c r="K8" s="247">
        <v>9217.9595999999983</v>
      </c>
      <c r="L8" s="247">
        <v>9217.9595999999983</v>
      </c>
      <c r="M8" s="247">
        <v>9222.257999999998</v>
      </c>
    </row>
    <row r="9" spans="1:13">
      <c r="A9" s="209" t="s">
        <v>16</v>
      </c>
      <c r="B9" s="257">
        <v>1363.4</v>
      </c>
      <c r="C9" s="247">
        <v>1363.4</v>
      </c>
      <c r="D9" s="253">
        <v>1363.4</v>
      </c>
      <c r="E9" s="257">
        <v>1363.4</v>
      </c>
      <c r="F9" s="247">
        <v>1363.4</v>
      </c>
      <c r="G9" s="253">
        <v>1363.4</v>
      </c>
      <c r="H9" s="257">
        <v>1363.4</v>
      </c>
      <c r="I9" s="247">
        <v>1363.4</v>
      </c>
      <c r="J9" s="253">
        <v>1363.4</v>
      </c>
      <c r="K9" s="247">
        <v>1363.4</v>
      </c>
      <c r="L9" s="247">
        <v>1363.4</v>
      </c>
      <c r="M9" s="247">
        <v>1363.4</v>
      </c>
    </row>
    <row r="10" spans="1:13">
      <c r="A10" s="209" t="s">
        <v>17</v>
      </c>
      <c r="B10" s="257">
        <v>1253.1826600000006</v>
      </c>
      <c r="C10" s="247">
        <v>1267.1108600000005</v>
      </c>
      <c r="D10" s="253">
        <v>1273.8088600000003</v>
      </c>
      <c r="E10" s="257">
        <v>1336.1308600000007</v>
      </c>
      <c r="F10" s="247">
        <v>1369.4388601000007</v>
      </c>
      <c r="G10" s="253">
        <v>1384.520860000001</v>
      </c>
      <c r="H10" s="257">
        <v>1391.1360601000008</v>
      </c>
      <c r="I10" s="247">
        <v>1396.580060100001</v>
      </c>
      <c r="J10" s="253">
        <v>1427.266460100001</v>
      </c>
      <c r="K10" s="247">
        <v>1470.4094601000006</v>
      </c>
      <c r="L10" s="247">
        <v>1472.2548601000005</v>
      </c>
      <c r="M10" s="247">
        <v>1472.1028601</v>
      </c>
    </row>
    <row r="11" spans="1:13">
      <c r="A11" s="209" t="s">
        <v>3</v>
      </c>
      <c r="B11" s="257">
        <v>1118.753539999997</v>
      </c>
      <c r="C11" s="247">
        <v>1118.6485399999967</v>
      </c>
      <c r="D11" s="253">
        <v>1118.5335399999967</v>
      </c>
      <c r="E11" s="257">
        <v>1118.4357399999969</v>
      </c>
      <c r="F11" s="247">
        <v>1118.7007399999968</v>
      </c>
      <c r="G11" s="253">
        <v>1118.7035399999968</v>
      </c>
      <c r="H11" s="257">
        <v>1118.552539999997</v>
      </c>
      <c r="I11" s="247">
        <v>1118.3565399999968</v>
      </c>
      <c r="J11" s="253">
        <v>1117.9397399999971</v>
      </c>
      <c r="K11" s="247">
        <v>1116.8507399999971</v>
      </c>
      <c r="L11" s="247">
        <v>1116.7927399999971</v>
      </c>
      <c r="M11" s="247">
        <v>1116.2137399999974</v>
      </c>
    </row>
    <row r="12" spans="1:13">
      <c r="A12" s="209" t="s">
        <v>18</v>
      </c>
      <c r="B12" s="257">
        <v>1171.5</v>
      </c>
      <c r="C12" s="247">
        <v>1171.5</v>
      </c>
      <c r="D12" s="253">
        <v>1171.5</v>
      </c>
      <c r="E12" s="257">
        <v>1171.5</v>
      </c>
      <c r="F12" s="247">
        <v>1171.5</v>
      </c>
      <c r="G12" s="253">
        <v>1171.5</v>
      </c>
      <c r="H12" s="257">
        <v>1171.5</v>
      </c>
      <c r="I12" s="247">
        <v>1171.5</v>
      </c>
      <c r="J12" s="253">
        <v>1171.5</v>
      </c>
      <c r="K12" s="247">
        <v>1171.5</v>
      </c>
      <c r="L12" s="247">
        <v>1171.5</v>
      </c>
      <c r="M12" s="247">
        <v>1171.5</v>
      </c>
    </row>
    <row r="13" spans="1:13">
      <c r="A13" s="209" t="s">
        <v>1</v>
      </c>
      <c r="B13" s="257">
        <v>364.95738500000004</v>
      </c>
      <c r="C13" s="247">
        <v>364.96238500000004</v>
      </c>
      <c r="D13" s="253">
        <v>364.96738500000004</v>
      </c>
      <c r="E13" s="257">
        <v>364.95238500000005</v>
      </c>
      <c r="F13" s="247">
        <v>364.93698500000005</v>
      </c>
      <c r="G13" s="253">
        <v>369.20198500000004</v>
      </c>
      <c r="H13" s="257">
        <v>369.19998500000003</v>
      </c>
      <c r="I13" s="247">
        <v>369.19998500000003</v>
      </c>
      <c r="J13" s="253">
        <v>371.54998500000005</v>
      </c>
      <c r="K13" s="247">
        <v>371.23598500000003</v>
      </c>
      <c r="L13" s="247">
        <v>371.23598500000003</v>
      </c>
      <c r="M13" s="247">
        <v>368.93598500000002</v>
      </c>
    </row>
    <row r="14" spans="1:13">
      <c r="A14" s="210" t="s">
        <v>2</v>
      </c>
      <c r="B14" s="258">
        <v>4090.7539502005734</v>
      </c>
      <c r="C14" s="249">
        <v>4126.2849751006443</v>
      </c>
      <c r="D14" s="254">
        <v>4172.1989053007037</v>
      </c>
      <c r="E14" s="258">
        <v>4213.5013542007937</v>
      </c>
      <c r="F14" s="249">
        <v>4261.8445631008763</v>
      </c>
      <c r="G14" s="254">
        <v>4314.2477680009797</v>
      </c>
      <c r="H14" s="258">
        <v>4350.8966550010327</v>
      </c>
      <c r="I14" s="249">
        <v>4398.3025490011341</v>
      </c>
      <c r="J14" s="254">
        <v>4465.4532860012077</v>
      </c>
      <c r="K14" s="249">
        <v>4494.1967782012944</v>
      </c>
      <c r="L14" s="249">
        <v>4558.8684431013971</v>
      </c>
      <c r="M14" s="249">
        <v>4541.8403653015193</v>
      </c>
    </row>
    <row r="15" spans="1:13">
      <c r="M15" s="12"/>
    </row>
    <row r="16" spans="1:13" ht="3.75" customHeight="1"/>
    <row r="17" spans="1:10">
      <c r="A17" s="364" t="str">
        <f>'3.1'!A4</f>
        <v>2025</v>
      </c>
      <c r="B17" s="248" t="s">
        <v>7</v>
      </c>
      <c r="C17" s="248" t="s">
        <v>20</v>
      </c>
      <c r="D17" s="248" t="s">
        <v>21</v>
      </c>
      <c r="E17" s="248" t="s">
        <v>22</v>
      </c>
      <c r="F17" s="248" t="s">
        <v>43</v>
      </c>
      <c r="G17" s="248" t="s">
        <v>44</v>
      </c>
      <c r="H17" s="248" t="s">
        <v>45</v>
      </c>
      <c r="I17" s="248" t="s">
        <v>46</v>
      </c>
      <c r="J17" s="248" t="s">
        <v>53</v>
      </c>
    </row>
    <row r="18" spans="1:10">
      <c r="A18" s="359" t="s">
        <v>10</v>
      </c>
      <c r="B18" s="307">
        <f>SUM(B19:B32)</f>
        <v>4346</v>
      </c>
      <c r="C18" s="307">
        <f t="shared" ref="C18:I18" si="1">SUM(C19:C32)</f>
        <v>9222.2580000000016</v>
      </c>
      <c r="D18" s="307">
        <f t="shared" si="1"/>
        <v>1363.4</v>
      </c>
      <c r="E18" s="307">
        <f t="shared" si="1"/>
        <v>1472.1028600999998</v>
      </c>
      <c r="F18" s="307">
        <f t="shared" si="1"/>
        <v>1116.2137399999999</v>
      </c>
      <c r="G18" s="307">
        <f t="shared" si="1"/>
        <v>1171.5</v>
      </c>
      <c r="H18" s="307">
        <f t="shared" si="1"/>
        <v>368.93598499999996</v>
      </c>
      <c r="I18" s="307">
        <f t="shared" si="1"/>
        <v>4541.8403653000641</v>
      </c>
      <c r="J18" s="307">
        <f t="shared" ref="J18:J32" si="2">SUM(B18:I18)</f>
        <v>23602.250950400066</v>
      </c>
    </row>
    <row r="19" spans="1:10">
      <c r="A19" s="357" t="s">
        <v>233</v>
      </c>
      <c r="B19" s="7">
        <v>0</v>
      </c>
      <c r="C19" s="7">
        <v>17.440000000000001</v>
      </c>
      <c r="D19" s="7">
        <v>0</v>
      </c>
      <c r="E19" s="7">
        <v>79.290999999999968</v>
      </c>
      <c r="F19" s="7">
        <v>11.205999999999998</v>
      </c>
      <c r="G19" s="7">
        <v>0</v>
      </c>
      <c r="H19" s="7">
        <v>0</v>
      </c>
      <c r="I19" s="7">
        <v>103.99418999999972</v>
      </c>
      <c r="J19" s="7">
        <f t="shared" si="2"/>
        <v>211.93118999999967</v>
      </c>
    </row>
    <row r="20" spans="1:10">
      <c r="A20" s="357" t="s">
        <v>235</v>
      </c>
      <c r="B20" s="7">
        <v>2250</v>
      </c>
      <c r="C20" s="7">
        <v>216.0907</v>
      </c>
      <c r="D20" s="7">
        <v>0</v>
      </c>
      <c r="E20" s="7">
        <v>76.25200000000001</v>
      </c>
      <c r="F20" s="7">
        <v>176.0941500000001</v>
      </c>
      <c r="G20" s="7">
        <v>0</v>
      </c>
      <c r="H20" s="7">
        <v>0.01</v>
      </c>
      <c r="I20" s="7">
        <v>420.75210909999885</v>
      </c>
      <c r="J20" s="7">
        <f t="shared" si="2"/>
        <v>3139.1989590999992</v>
      </c>
    </row>
    <row r="21" spans="1:10">
      <c r="A21" s="357" t="s">
        <v>236</v>
      </c>
      <c r="B21" s="7">
        <v>0</v>
      </c>
      <c r="C21" s="7">
        <v>214.29999999999998</v>
      </c>
      <c r="D21" s="7">
        <v>118.5</v>
      </c>
      <c r="E21" s="7">
        <v>110.85600009999993</v>
      </c>
      <c r="F21" s="7">
        <v>35.223699999999994</v>
      </c>
      <c r="G21" s="7">
        <v>0</v>
      </c>
      <c r="H21" s="7">
        <v>8.4453049999999994</v>
      </c>
      <c r="I21" s="7">
        <v>727.44703819999654</v>
      </c>
      <c r="J21" s="7">
        <f t="shared" si="2"/>
        <v>1214.7720432999965</v>
      </c>
    </row>
    <row r="22" spans="1:10">
      <c r="A22" s="357" t="s">
        <v>237</v>
      </c>
      <c r="B22" s="7">
        <v>0</v>
      </c>
      <c r="C22" s="7">
        <v>539.35199999999998</v>
      </c>
      <c r="D22" s="7">
        <v>400</v>
      </c>
      <c r="E22" s="7">
        <v>25.282999999999998</v>
      </c>
      <c r="F22" s="7">
        <v>7.9219999999999979</v>
      </c>
      <c r="G22" s="7">
        <v>0</v>
      </c>
      <c r="H22" s="7">
        <v>69.094999999999999</v>
      </c>
      <c r="I22" s="7">
        <v>84.316101999999802</v>
      </c>
      <c r="J22" s="7">
        <f t="shared" si="2"/>
        <v>1125.9681019999998</v>
      </c>
    </row>
    <row r="23" spans="1:10">
      <c r="A23" s="357" t="s">
        <v>234</v>
      </c>
      <c r="B23" s="7">
        <v>2096</v>
      </c>
      <c r="C23" s="7">
        <v>14.759</v>
      </c>
      <c r="D23" s="7">
        <v>0</v>
      </c>
      <c r="E23" s="7">
        <v>115.81340000000003</v>
      </c>
      <c r="F23" s="7">
        <v>17.311299999999999</v>
      </c>
      <c r="G23" s="7">
        <v>475</v>
      </c>
      <c r="H23" s="7">
        <v>11.955</v>
      </c>
      <c r="I23" s="7">
        <v>236.50380199999978</v>
      </c>
      <c r="J23" s="7">
        <f t="shared" si="2"/>
        <v>2967.3425019999995</v>
      </c>
    </row>
    <row r="24" spans="1:10">
      <c r="A24" s="357" t="s">
        <v>238</v>
      </c>
      <c r="B24" s="7">
        <v>0</v>
      </c>
      <c r="C24" s="7">
        <v>182.64700000000002</v>
      </c>
      <c r="D24" s="7">
        <v>0</v>
      </c>
      <c r="E24" s="7">
        <v>91.463400000000007</v>
      </c>
      <c r="F24" s="7">
        <v>30.591399999999968</v>
      </c>
      <c r="G24" s="7">
        <v>0</v>
      </c>
      <c r="H24" s="7">
        <v>10.223500000000001</v>
      </c>
      <c r="I24" s="7">
        <v>252.15164700000091</v>
      </c>
      <c r="J24" s="7">
        <f t="shared" si="2"/>
        <v>567.07694700000093</v>
      </c>
    </row>
    <row r="25" spans="1:10">
      <c r="A25" s="357" t="s">
        <v>239</v>
      </c>
      <c r="B25" s="7">
        <v>0</v>
      </c>
      <c r="C25" s="7">
        <v>6.2830000000000004</v>
      </c>
      <c r="D25" s="7">
        <v>0</v>
      </c>
      <c r="E25" s="7">
        <v>52.264000000000024</v>
      </c>
      <c r="F25" s="7">
        <v>25.617249999999981</v>
      </c>
      <c r="G25" s="7">
        <v>0</v>
      </c>
      <c r="H25" s="7">
        <v>48.840979999999995</v>
      </c>
      <c r="I25" s="7">
        <v>195.48933599999856</v>
      </c>
      <c r="J25" s="7">
        <f t="shared" si="2"/>
        <v>328.4945659999986</v>
      </c>
    </row>
    <row r="26" spans="1:10">
      <c r="A26" s="357" t="s">
        <v>240</v>
      </c>
      <c r="B26" s="7">
        <v>0</v>
      </c>
      <c r="C26" s="7">
        <v>1073.1604000000002</v>
      </c>
      <c r="D26" s="7">
        <v>0</v>
      </c>
      <c r="E26" s="7">
        <v>181.32789999999994</v>
      </c>
      <c r="F26" s="7">
        <v>18.459399999999984</v>
      </c>
      <c r="G26" s="7">
        <v>0</v>
      </c>
      <c r="H26" s="7">
        <v>41.750199999999985</v>
      </c>
      <c r="I26" s="7">
        <v>291.95125400004764</v>
      </c>
      <c r="J26" s="7">
        <f t="shared" si="2"/>
        <v>1606.6491540000477</v>
      </c>
    </row>
    <row r="27" spans="1:10">
      <c r="A27" s="357" t="s">
        <v>241</v>
      </c>
      <c r="B27" s="7">
        <v>0</v>
      </c>
      <c r="C27" s="7">
        <v>70.628200000000007</v>
      </c>
      <c r="D27" s="7">
        <v>0</v>
      </c>
      <c r="E27" s="7">
        <v>184.20899999999983</v>
      </c>
      <c r="F27" s="7">
        <v>12.860039999999991</v>
      </c>
      <c r="G27" s="7">
        <v>650</v>
      </c>
      <c r="H27" s="7">
        <v>57.189999999999984</v>
      </c>
      <c r="I27" s="7">
        <v>258.92206399999634</v>
      </c>
      <c r="J27" s="7">
        <f t="shared" si="2"/>
        <v>1233.809303999996</v>
      </c>
    </row>
    <row r="28" spans="1:10">
      <c r="A28" s="357" t="s">
        <v>242</v>
      </c>
      <c r="B28" s="7">
        <v>0</v>
      </c>
      <c r="C28" s="7">
        <v>1293.7099999999998</v>
      </c>
      <c r="D28" s="7">
        <v>0</v>
      </c>
      <c r="E28" s="7">
        <v>83.58150000000002</v>
      </c>
      <c r="F28" s="7">
        <v>30.086300000000023</v>
      </c>
      <c r="G28" s="7">
        <v>0</v>
      </c>
      <c r="H28" s="7">
        <v>22.965399999999999</v>
      </c>
      <c r="I28" s="7">
        <v>232.04460699999413</v>
      </c>
      <c r="J28" s="7">
        <f t="shared" si="2"/>
        <v>1662.3878069999939</v>
      </c>
    </row>
    <row r="29" spans="1:10">
      <c r="A29" s="357" t="s">
        <v>243</v>
      </c>
      <c r="B29" s="7">
        <v>0</v>
      </c>
      <c r="C29" s="7">
        <v>262.08500000000004</v>
      </c>
      <c r="D29" s="7">
        <v>0</v>
      </c>
      <c r="E29" s="7">
        <v>74.102500000000006</v>
      </c>
      <c r="F29" s="7">
        <v>21.674999999999997</v>
      </c>
      <c r="G29" s="7">
        <v>1.5</v>
      </c>
      <c r="H29" s="7">
        <v>5.3249999999999993</v>
      </c>
      <c r="I29" s="7">
        <v>385.50927499999761</v>
      </c>
      <c r="J29" s="7">
        <f t="shared" si="2"/>
        <v>750.19677499999761</v>
      </c>
    </row>
    <row r="30" spans="1:10">
      <c r="A30" s="357" t="s">
        <v>244</v>
      </c>
      <c r="B30" s="7">
        <v>0</v>
      </c>
      <c r="C30" s="7">
        <v>1151.7282</v>
      </c>
      <c r="D30" s="7">
        <v>0</v>
      </c>
      <c r="E30" s="7">
        <v>293.61535999999995</v>
      </c>
      <c r="F30" s="7">
        <v>644.98105999999996</v>
      </c>
      <c r="G30" s="7">
        <v>45</v>
      </c>
      <c r="H30" s="7">
        <v>6.0606</v>
      </c>
      <c r="I30" s="7">
        <v>664.45173000003615</v>
      </c>
      <c r="J30" s="7">
        <f t="shared" si="2"/>
        <v>2805.8369500000358</v>
      </c>
    </row>
    <row r="31" spans="1:10">
      <c r="A31" s="357" t="s">
        <v>245</v>
      </c>
      <c r="B31" s="7">
        <v>0</v>
      </c>
      <c r="C31" s="7">
        <v>4048.4124999999995</v>
      </c>
      <c r="D31" s="7">
        <v>844.9</v>
      </c>
      <c r="E31" s="7">
        <v>64.145400000000038</v>
      </c>
      <c r="F31" s="7">
        <v>76.429639999999992</v>
      </c>
      <c r="G31" s="7">
        <v>0</v>
      </c>
      <c r="H31" s="7">
        <v>86.8</v>
      </c>
      <c r="I31" s="7">
        <v>375.74909299999769</v>
      </c>
      <c r="J31" s="7">
        <f t="shared" si="2"/>
        <v>5496.4366329999975</v>
      </c>
    </row>
    <row r="32" spans="1:10">
      <c r="A32" s="358" t="s">
        <v>246</v>
      </c>
      <c r="B32" s="212">
        <v>0</v>
      </c>
      <c r="C32" s="212">
        <v>131.66200000000001</v>
      </c>
      <c r="D32" s="212">
        <v>0</v>
      </c>
      <c r="E32" s="212">
        <v>39.898400000000009</v>
      </c>
      <c r="F32" s="212">
        <v>7.7565</v>
      </c>
      <c r="G32" s="212">
        <v>0</v>
      </c>
      <c r="H32" s="212">
        <v>0.27500000000000002</v>
      </c>
      <c r="I32" s="212">
        <v>312.55811800000038</v>
      </c>
      <c r="J32" s="212">
        <f t="shared" si="2"/>
        <v>492.15001800000039</v>
      </c>
    </row>
    <row r="33" spans="10:10">
      <c r="J33" s="12"/>
    </row>
  </sheetData>
  <sortState xmlns:xlrd2="http://schemas.microsoft.com/office/spreadsheetml/2017/richdata2" ref="A19:J32">
    <sortCondition ref="A18"/>
  </sortState>
  <mergeCells count="10">
    <mergeCell ref="A3:A4"/>
    <mergeCell ref="B3:D3"/>
    <mergeCell ref="E3:G3"/>
    <mergeCell ref="H3:J3"/>
    <mergeCell ref="K3:M3"/>
    <mergeCell ref="A5:A6"/>
    <mergeCell ref="B5:D5"/>
    <mergeCell ref="E5:G5"/>
    <mergeCell ref="H5:J5"/>
    <mergeCell ref="K5:M5"/>
  </mergeCells>
  <conditionalFormatting sqref="B5:D14">
    <cfRule type="expression" dxfId="25" priority="4">
      <formula>SEARCH($B$3,$M$1)</formula>
    </cfRule>
  </conditionalFormatting>
  <conditionalFormatting sqref="B5:G14">
    <cfRule type="expression" dxfId="24" priority="3">
      <formula>SEARCH($E$3,$M$1)</formula>
    </cfRule>
  </conditionalFormatting>
  <conditionalFormatting sqref="B5:J14">
    <cfRule type="expression" dxfId="23" priority="2">
      <formula>SEARCH($H$3,$M$1)</formula>
    </cfRule>
  </conditionalFormatting>
  <conditionalFormatting sqref="B5:M14">
    <cfRule type="expression" dxfId="22" priority="1">
      <formula>SEARCH($K$3,$M$1)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13"/>
  <dimension ref="A1:J41"/>
  <sheetViews>
    <sheetView showGridLines="0" zoomScaleNormal="100" zoomScaleSheetLayoutView="115" workbookViewId="0"/>
  </sheetViews>
  <sheetFormatPr defaultColWidth="9.140625" defaultRowHeight="12"/>
  <cols>
    <col min="1" max="1" width="18.5703125" style="9" customWidth="1"/>
    <col min="2" max="9" width="13.7109375" style="9" customWidth="1"/>
    <col min="10" max="10" width="15.7109375" style="9" customWidth="1"/>
    <col min="11" max="16384" width="9.140625" style="9"/>
  </cols>
  <sheetData>
    <row r="1" spans="1:10" ht="20.25">
      <c r="A1" s="246" t="s">
        <v>379</v>
      </c>
      <c r="J1" s="169" t="str">
        <f>'3.1'!N1</f>
        <v>IV. čtvrtletí 2025</v>
      </c>
    </row>
    <row r="2" spans="1:10" s="6" customFormat="1" ht="18">
      <c r="A2" s="222" t="str">
        <f>"6.1 Výroba elektřiny v krajích ČR podle technologie elektráren za "&amp;LEFT(J1,SEARCH(" ",J1)-1)&amp;" čtvrtletí [MWh]"</f>
        <v>6.1 Výroba elektřiny v krajích ČR podle technologie elektráren za IV. čtvrtletí [MWh]</v>
      </c>
    </row>
    <row r="3" spans="1:10" ht="6" customHeight="1"/>
    <row r="4" spans="1:10">
      <c r="A4" s="365" t="str">
        <f>'3.1'!A4</f>
        <v>2025</v>
      </c>
      <c r="B4" s="261" t="s">
        <v>7</v>
      </c>
      <c r="C4" s="261" t="s">
        <v>20</v>
      </c>
      <c r="D4" s="261" t="s">
        <v>21</v>
      </c>
      <c r="E4" s="261" t="s">
        <v>22</v>
      </c>
      <c r="F4" s="261" t="s">
        <v>43</v>
      </c>
      <c r="G4" s="261" t="s">
        <v>44</v>
      </c>
      <c r="H4" s="261" t="s">
        <v>45</v>
      </c>
      <c r="I4" s="261" t="s">
        <v>46</v>
      </c>
      <c r="J4" s="261" t="s">
        <v>53</v>
      </c>
    </row>
    <row r="5" spans="1:10">
      <c r="A5" s="263" t="s">
        <v>10</v>
      </c>
      <c r="B5" s="264">
        <f>SUM(B6:B19)</f>
        <v>8643069.1300000008</v>
      </c>
      <c r="C5" s="264">
        <f t="shared" ref="C5:I5" si="0">SUM(C6:C19)</f>
        <v>8905071.5929999985</v>
      </c>
      <c r="D5" s="264">
        <f t="shared" si="0"/>
        <v>397800.44</v>
      </c>
      <c r="E5" s="264">
        <f t="shared" si="0"/>
        <v>1096546.3629999999</v>
      </c>
      <c r="F5" s="264">
        <f t="shared" si="0"/>
        <v>415471.23320881225</v>
      </c>
      <c r="G5" s="264">
        <f t="shared" si="0"/>
        <v>268649.80000000005</v>
      </c>
      <c r="H5" s="264">
        <f t="shared" si="0"/>
        <v>197594.41268729311</v>
      </c>
      <c r="I5" s="264">
        <f t="shared" si="0"/>
        <v>466428.41549095733</v>
      </c>
      <c r="J5" s="264">
        <f t="shared" ref="J5:J19" si="1">SUM(B5:I5)</f>
        <v>20390631.387387067</v>
      </c>
    </row>
    <row r="6" spans="1:10">
      <c r="A6" s="355" t="s">
        <v>233</v>
      </c>
      <c r="B6" s="19">
        <v>0</v>
      </c>
      <c r="C6" s="19">
        <v>30142.455999999998</v>
      </c>
      <c r="D6" s="19">
        <v>0</v>
      </c>
      <c r="E6" s="19">
        <v>29935.038999999997</v>
      </c>
      <c r="F6" s="19">
        <v>8782.3263499999994</v>
      </c>
      <c r="G6" s="19">
        <v>0</v>
      </c>
      <c r="H6" s="19">
        <v>0</v>
      </c>
      <c r="I6" s="19">
        <v>9410.9677979763237</v>
      </c>
      <c r="J6" s="19">
        <f t="shared" si="1"/>
        <v>78270.78914797632</v>
      </c>
    </row>
    <row r="7" spans="1:10">
      <c r="A7" s="355" t="s">
        <v>235</v>
      </c>
      <c r="B7" s="19">
        <v>4807044.9800000004</v>
      </c>
      <c r="C7" s="19">
        <v>111883.28100000002</v>
      </c>
      <c r="D7" s="19">
        <v>0</v>
      </c>
      <c r="E7" s="19">
        <v>80673.281999999977</v>
      </c>
      <c r="F7" s="19">
        <v>31355.284950616326</v>
      </c>
      <c r="G7" s="19">
        <v>0</v>
      </c>
      <c r="H7" s="19">
        <v>0</v>
      </c>
      <c r="I7" s="19">
        <v>47769.374699208041</v>
      </c>
      <c r="J7" s="19">
        <f t="shared" si="1"/>
        <v>5078726.2026498253</v>
      </c>
    </row>
    <row r="8" spans="1:10">
      <c r="A8" s="355" t="s">
        <v>236</v>
      </c>
      <c r="B8" s="19">
        <v>0</v>
      </c>
      <c r="C8" s="19">
        <v>120976.75199999999</v>
      </c>
      <c r="D8" s="19">
        <v>124362.9</v>
      </c>
      <c r="E8" s="19">
        <v>93059.778999999864</v>
      </c>
      <c r="F8" s="19">
        <v>14468.513735491224</v>
      </c>
      <c r="G8" s="19">
        <v>0</v>
      </c>
      <c r="H8" s="19">
        <v>3457.1197612679266</v>
      </c>
      <c r="I8" s="19">
        <v>82982.078751294903</v>
      </c>
      <c r="J8" s="19">
        <f t="shared" si="1"/>
        <v>439307.14324805385</v>
      </c>
    </row>
    <row r="9" spans="1:10">
      <c r="A9" s="355" t="s">
        <v>237</v>
      </c>
      <c r="B9" s="19">
        <v>0</v>
      </c>
      <c r="C9" s="19">
        <v>293993.283</v>
      </c>
      <c r="D9" s="19">
        <v>86949.22</v>
      </c>
      <c r="E9" s="19">
        <v>20072.429000000004</v>
      </c>
      <c r="F9" s="19">
        <v>4692.0217319700041</v>
      </c>
      <c r="G9" s="19">
        <v>0</v>
      </c>
      <c r="H9" s="19">
        <v>34562.480550000007</v>
      </c>
      <c r="I9" s="19">
        <v>6135.5534302165997</v>
      </c>
      <c r="J9" s="19">
        <f t="shared" si="1"/>
        <v>446404.98771218664</v>
      </c>
    </row>
    <row r="10" spans="1:10">
      <c r="A10" s="355" t="s">
        <v>234</v>
      </c>
      <c r="B10" s="19">
        <v>3836024.1500000004</v>
      </c>
      <c r="C10" s="19">
        <v>12679.59</v>
      </c>
      <c r="D10" s="19">
        <v>0</v>
      </c>
      <c r="E10" s="19">
        <v>135685.54299999992</v>
      </c>
      <c r="F10" s="19">
        <v>9966.6584112694691</v>
      </c>
      <c r="G10" s="19">
        <v>105638.58</v>
      </c>
      <c r="H10" s="19">
        <v>5466.1686364830621</v>
      </c>
      <c r="I10" s="19">
        <v>24655.404836449015</v>
      </c>
      <c r="J10" s="19">
        <f t="shared" si="1"/>
        <v>4130116.0948842019</v>
      </c>
    </row>
    <row r="11" spans="1:10">
      <c r="A11" s="355" t="s">
        <v>238</v>
      </c>
      <c r="B11" s="19">
        <v>0</v>
      </c>
      <c r="C11" s="19">
        <v>147437.853</v>
      </c>
      <c r="D11" s="19">
        <v>0</v>
      </c>
      <c r="E11" s="19">
        <v>92920.148000000074</v>
      </c>
      <c r="F11" s="19">
        <v>22549.472844173069</v>
      </c>
      <c r="G11" s="19">
        <v>0</v>
      </c>
      <c r="H11" s="19">
        <v>4368.9511272918244</v>
      </c>
      <c r="I11" s="19">
        <v>24321.628840703575</v>
      </c>
      <c r="J11" s="19">
        <f t="shared" si="1"/>
        <v>291598.05381216854</v>
      </c>
    </row>
    <row r="12" spans="1:10">
      <c r="A12" s="355" t="s">
        <v>239</v>
      </c>
      <c r="B12" s="19">
        <v>0</v>
      </c>
      <c r="C12" s="19">
        <v>7168.009</v>
      </c>
      <c r="D12" s="19">
        <v>0</v>
      </c>
      <c r="E12" s="19">
        <v>39963.565000000017</v>
      </c>
      <c r="F12" s="19">
        <v>21242.140978704247</v>
      </c>
      <c r="G12" s="19">
        <v>0</v>
      </c>
      <c r="H12" s="19">
        <v>40494.730154639336</v>
      </c>
      <c r="I12" s="19">
        <v>17501.613107331515</v>
      </c>
      <c r="J12" s="19">
        <f t="shared" si="1"/>
        <v>126370.05824067512</v>
      </c>
    </row>
    <row r="13" spans="1:10">
      <c r="A13" s="355" t="s">
        <v>240</v>
      </c>
      <c r="B13" s="19">
        <v>0</v>
      </c>
      <c r="C13" s="19">
        <v>431446.25800000003</v>
      </c>
      <c r="D13" s="19">
        <v>0</v>
      </c>
      <c r="E13" s="19">
        <v>144676.15700000018</v>
      </c>
      <c r="F13" s="19">
        <v>11213.605816768013</v>
      </c>
      <c r="G13" s="19">
        <v>0</v>
      </c>
      <c r="H13" s="19">
        <v>28164.50616738903</v>
      </c>
      <c r="I13" s="19">
        <v>30025.265865762922</v>
      </c>
      <c r="J13" s="19">
        <f t="shared" si="1"/>
        <v>645525.79284992022</v>
      </c>
    </row>
    <row r="14" spans="1:10">
      <c r="A14" s="355" t="s">
        <v>241</v>
      </c>
      <c r="B14" s="19">
        <v>0</v>
      </c>
      <c r="C14" s="19">
        <v>63245.159999999996</v>
      </c>
      <c r="D14" s="19">
        <v>0</v>
      </c>
      <c r="E14" s="19">
        <v>92491.18499999991</v>
      </c>
      <c r="F14" s="19">
        <v>8259.1336911040053</v>
      </c>
      <c r="G14" s="19">
        <v>147166.77000000002</v>
      </c>
      <c r="H14" s="19">
        <v>25017.181820000013</v>
      </c>
      <c r="I14" s="19">
        <v>26008.462075576455</v>
      </c>
      <c r="J14" s="19">
        <f t="shared" si="1"/>
        <v>362187.89258668042</v>
      </c>
    </row>
    <row r="15" spans="1:10">
      <c r="A15" s="355" t="s">
        <v>242</v>
      </c>
      <c r="B15" s="19">
        <v>0</v>
      </c>
      <c r="C15" s="19">
        <v>960637.61899999995</v>
      </c>
      <c r="D15" s="19">
        <v>0</v>
      </c>
      <c r="E15" s="19">
        <v>89780.623999999996</v>
      </c>
      <c r="F15" s="19">
        <v>11520.88921863014</v>
      </c>
      <c r="G15" s="19">
        <v>0</v>
      </c>
      <c r="H15" s="19">
        <v>4433.0538176734044</v>
      </c>
      <c r="I15" s="19">
        <v>23693.921892750033</v>
      </c>
      <c r="J15" s="19">
        <f t="shared" si="1"/>
        <v>1090066.1079290535</v>
      </c>
    </row>
    <row r="16" spans="1:10">
      <c r="A16" s="355" t="s">
        <v>243</v>
      </c>
      <c r="B16" s="19">
        <v>0</v>
      </c>
      <c r="C16" s="19">
        <v>186933.20300000001</v>
      </c>
      <c r="D16" s="19">
        <v>0</v>
      </c>
      <c r="E16" s="19">
        <v>69015.678000000014</v>
      </c>
      <c r="F16" s="19">
        <v>14904.82448122562</v>
      </c>
      <c r="G16" s="19">
        <v>0</v>
      </c>
      <c r="H16" s="19">
        <v>1947.3509999999999</v>
      </c>
      <c r="I16" s="19">
        <v>37472.891661305446</v>
      </c>
      <c r="J16" s="19">
        <f t="shared" si="1"/>
        <v>310273.9481425311</v>
      </c>
    </row>
    <row r="17" spans="1:10">
      <c r="A17" s="355" t="s">
        <v>244</v>
      </c>
      <c r="B17" s="19">
        <v>0</v>
      </c>
      <c r="C17" s="19">
        <v>1203277.0319999994</v>
      </c>
      <c r="D17" s="19">
        <v>0</v>
      </c>
      <c r="E17" s="19">
        <v>115850.53599999991</v>
      </c>
      <c r="F17" s="19">
        <v>181865.19532086214</v>
      </c>
      <c r="G17" s="19">
        <v>15844.45</v>
      </c>
      <c r="H17" s="19">
        <v>1812.4697025485166</v>
      </c>
      <c r="I17" s="19">
        <v>69683.469759092899</v>
      </c>
      <c r="J17" s="19">
        <f t="shared" si="1"/>
        <v>1588333.1527825028</v>
      </c>
    </row>
    <row r="18" spans="1:10">
      <c r="A18" s="355" t="s">
        <v>245</v>
      </c>
      <c r="B18" s="19">
        <v>0</v>
      </c>
      <c r="C18" s="19">
        <v>5277941.7999999989</v>
      </c>
      <c r="D18" s="19">
        <v>186488.32000000001</v>
      </c>
      <c r="E18" s="19">
        <v>49634.269999999982</v>
      </c>
      <c r="F18" s="19">
        <v>67750.726061962632</v>
      </c>
      <c r="G18" s="19">
        <v>0</v>
      </c>
      <c r="H18" s="19">
        <v>47848.933950000006</v>
      </c>
      <c r="I18" s="19">
        <v>33699.648390533323</v>
      </c>
      <c r="J18" s="19">
        <f t="shared" si="1"/>
        <v>5663363.6984024951</v>
      </c>
    </row>
    <row r="19" spans="1:10">
      <c r="A19" s="356" t="s">
        <v>246</v>
      </c>
      <c r="B19" s="199">
        <v>0</v>
      </c>
      <c r="C19" s="199">
        <v>57309.296999999999</v>
      </c>
      <c r="D19" s="199">
        <v>0</v>
      </c>
      <c r="E19" s="199">
        <v>42788.128000000033</v>
      </c>
      <c r="F19" s="199">
        <v>6900.4396160352408</v>
      </c>
      <c r="G19" s="199">
        <v>0</v>
      </c>
      <c r="H19" s="199">
        <v>21.466000000000001</v>
      </c>
      <c r="I19" s="199">
        <v>33068.134382756267</v>
      </c>
      <c r="J19" s="199">
        <f t="shared" si="1"/>
        <v>140087.46499879155</v>
      </c>
    </row>
    <row r="20" spans="1:10">
      <c r="J20" s="12"/>
    </row>
    <row r="21" spans="1:10" ht="11.25" customHeight="1"/>
    <row r="22" spans="1:10" s="6" customFormat="1" ht="18">
      <c r="A22" s="222" t="str">
        <f>"6.2 Spotřeba elektřiny netto v krajích ČR podle kategorie spotřeb za "&amp;LEFT(J1,SEARCH(" ",J1)-1)&amp;" čtvrtletí [MWh]"</f>
        <v>6.2 Spotřeba elektřiny netto v krajích ČR podle kategorie spotřeb za IV. čtvrtletí [MWh]</v>
      </c>
      <c r="H22" s="45"/>
    </row>
    <row r="23" spans="1:10" ht="7.5" customHeight="1"/>
    <row r="24" spans="1:10">
      <c r="A24" s="365" t="str">
        <f>'3.1'!A4</f>
        <v>2025</v>
      </c>
      <c r="B24" s="260" t="s">
        <v>8</v>
      </c>
      <c r="C24" s="260" t="s">
        <v>9</v>
      </c>
      <c r="D24" s="260" t="s">
        <v>132</v>
      </c>
      <c r="E24" s="260" t="s">
        <v>130</v>
      </c>
      <c r="F24" s="260" t="s">
        <v>53</v>
      </c>
    </row>
    <row r="25" spans="1:10">
      <c r="A25" s="265" t="s">
        <v>10</v>
      </c>
      <c r="B25" s="264">
        <f>SUM(B26:B39)</f>
        <v>1788782.334</v>
      </c>
      <c r="C25" s="264">
        <f>SUM(C26:C39)</f>
        <v>5611211.3920000028</v>
      </c>
      <c r="D25" s="264">
        <f>SUM(D26:D39)</f>
        <v>2119959.04056508</v>
      </c>
      <c r="E25" s="264">
        <f>SUM(E26:E39)</f>
        <v>4909380.1072333716</v>
      </c>
      <c r="F25" s="264">
        <f t="shared" ref="F25:F39" si="2">SUM(B25:E25)</f>
        <v>14429332.873798454</v>
      </c>
    </row>
    <row r="26" spans="1:10" ht="13.5" customHeight="1">
      <c r="A26" s="56" t="s">
        <v>233</v>
      </c>
      <c r="B26" s="19">
        <v>36434.084000000003</v>
      </c>
      <c r="C26" s="19">
        <v>778092.83599999989</v>
      </c>
      <c r="D26" s="19">
        <v>311971.18681577465</v>
      </c>
      <c r="E26" s="19">
        <v>480354.29257220175</v>
      </c>
      <c r="F26" s="19">
        <f t="shared" si="2"/>
        <v>1606852.3993879762</v>
      </c>
    </row>
    <row r="27" spans="1:10">
      <c r="A27" s="56" t="s">
        <v>235</v>
      </c>
      <c r="B27" s="19">
        <v>28141.323000000004</v>
      </c>
      <c r="C27" s="19">
        <v>270464.07299999997</v>
      </c>
      <c r="D27" s="19">
        <v>141901.01590187353</v>
      </c>
      <c r="E27" s="19">
        <v>348676.36089335248</v>
      </c>
      <c r="F27" s="19">
        <f t="shared" si="2"/>
        <v>789182.77279522596</v>
      </c>
    </row>
    <row r="28" spans="1:10">
      <c r="A28" s="56" t="s">
        <v>236</v>
      </c>
      <c r="B28" s="19">
        <v>133530.43799999999</v>
      </c>
      <c r="C28" s="19">
        <v>610076.21700000297</v>
      </c>
      <c r="D28" s="19">
        <v>196465.96330315742</v>
      </c>
      <c r="E28" s="19">
        <v>478215.79543728661</v>
      </c>
      <c r="F28" s="19">
        <f t="shared" si="2"/>
        <v>1418288.413740447</v>
      </c>
    </row>
    <row r="29" spans="1:10">
      <c r="A29" s="56" t="s">
        <v>237</v>
      </c>
      <c r="B29" s="19">
        <v>39046.021000000001</v>
      </c>
      <c r="C29" s="19">
        <v>123636.495</v>
      </c>
      <c r="D29" s="19">
        <v>66305.59770707479</v>
      </c>
      <c r="E29" s="19">
        <v>124299.37308511183</v>
      </c>
      <c r="F29" s="19">
        <f t="shared" si="2"/>
        <v>353287.48679218662</v>
      </c>
    </row>
    <row r="30" spans="1:10">
      <c r="A30" s="56" t="s">
        <v>234</v>
      </c>
      <c r="B30" s="19">
        <v>62946.455000000002</v>
      </c>
      <c r="C30" s="19">
        <v>290866.81200000003</v>
      </c>
      <c r="D30" s="19">
        <v>124528.08469774266</v>
      </c>
      <c r="E30" s="19">
        <v>227738.46848267602</v>
      </c>
      <c r="F30" s="19">
        <f t="shared" si="2"/>
        <v>706079.82018041867</v>
      </c>
    </row>
    <row r="31" spans="1:10">
      <c r="A31" s="56" t="s">
        <v>238</v>
      </c>
      <c r="B31" s="19">
        <v>139306.93399999998</v>
      </c>
      <c r="C31" s="19">
        <v>309673.83100000001</v>
      </c>
      <c r="D31" s="19">
        <v>131099.75899222275</v>
      </c>
      <c r="E31" s="19">
        <v>298753.71289994585</v>
      </c>
      <c r="F31" s="19">
        <f t="shared" si="2"/>
        <v>878834.23689216864</v>
      </c>
    </row>
    <row r="32" spans="1:10">
      <c r="A32" s="56" t="s">
        <v>239</v>
      </c>
      <c r="B32" s="19">
        <v>13458.415000000001</v>
      </c>
      <c r="C32" s="19">
        <v>306080.86600000004</v>
      </c>
      <c r="D32" s="19">
        <v>91435.603765219639</v>
      </c>
      <c r="E32" s="19">
        <v>233279.49469545553</v>
      </c>
      <c r="F32" s="19">
        <f t="shared" si="2"/>
        <v>644254.37946067518</v>
      </c>
    </row>
    <row r="33" spans="1:6">
      <c r="A33" s="56" t="s">
        <v>240</v>
      </c>
      <c r="B33" s="19">
        <v>366184.01699999999</v>
      </c>
      <c r="C33" s="19">
        <v>586150.60400000005</v>
      </c>
      <c r="D33" s="19">
        <v>181224.25410886799</v>
      </c>
      <c r="E33" s="19">
        <v>443265.45597245212</v>
      </c>
      <c r="F33" s="19">
        <f t="shared" si="2"/>
        <v>1576824.3310813203</v>
      </c>
    </row>
    <row r="34" spans="1:6">
      <c r="A34" s="56" t="s">
        <v>241</v>
      </c>
      <c r="B34" s="19">
        <v>87872.637000000002</v>
      </c>
      <c r="C34" s="19">
        <v>373519.97600000002</v>
      </c>
      <c r="D34" s="19">
        <v>109913.3981636282</v>
      </c>
      <c r="E34" s="19">
        <v>258322.86449991254</v>
      </c>
      <c r="F34" s="19">
        <f t="shared" si="2"/>
        <v>829628.87566354079</v>
      </c>
    </row>
    <row r="35" spans="1:6">
      <c r="A35" s="56" t="s">
        <v>242</v>
      </c>
      <c r="B35" s="19">
        <v>59007.452999999994</v>
      </c>
      <c r="C35" s="19">
        <v>242959.886</v>
      </c>
      <c r="D35" s="19">
        <v>102162.76938112166</v>
      </c>
      <c r="E35" s="19">
        <v>236684.87009793209</v>
      </c>
      <c r="F35" s="19">
        <f t="shared" si="2"/>
        <v>640814.97847905371</v>
      </c>
    </row>
    <row r="36" spans="1:6">
      <c r="A36" s="56" t="s">
        <v>243</v>
      </c>
      <c r="B36" s="19">
        <v>38424.398000000001</v>
      </c>
      <c r="C36" s="19">
        <v>366716.97100000002</v>
      </c>
      <c r="D36" s="19">
        <v>128790.43634082288</v>
      </c>
      <c r="E36" s="19">
        <v>292712.19232170808</v>
      </c>
      <c r="F36" s="19">
        <f t="shared" si="2"/>
        <v>826643.99766253098</v>
      </c>
    </row>
    <row r="37" spans="1:6">
      <c r="A37" s="56" t="s">
        <v>244</v>
      </c>
      <c r="B37" s="19">
        <v>169939.83100000001</v>
      </c>
      <c r="C37" s="19">
        <v>726385.66300000006</v>
      </c>
      <c r="D37" s="19">
        <v>279997.22027597664</v>
      </c>
      <c r="E37" s="19">
        <v>909576.35223652457</v>
      </c>
      <c r="F37" s="19">
        <f t="shared" si="2"/>
        <v>2085899.0665125013</v>
      </c>
    </row>
    <row r="38" spans="1:6">
      <c r="A38" s="56" t="s">
        <v>245</v>
      </c>
      <c r="B38" s="19">
        <v>483501.25599999999</v>
      </c>
      <c r="C38" s="19">
        <v>388307.85800000001</v>
      </c>
      <c r="D38" s="19">
        <v>145742.94714111558</v>
      </c>
      <c r="E38" s="19">
        <v>344133.8316113805</v>
      </c>
      <c r="F38" s="19">
        <f t="shared" si="2"/>
        <v>1361685.8927524961</v>
      </c>
    </row>
    <row r="39" spans="1:6">
      <c r="A39" s="354" t="s">
        <v>246</v>
      </c>
      <c r="B39" s="199">
        <v>130989.07199999999</v>
      </c>
      <c r="C39" s="199">
        <v>238279.304</v>
      </c>
      <c r="D39" s="199">
        <v>108420.80397048169</v>
      </c>
      <c r="E39" s="199">
        <v>233367.04242743191</v>
      </c>
      <c r="F39" s="199">
        <f t="shared" si="2"/>
        <v>711056.22239791357</v>
      </c>
    </row>
    <row r="40" spans="1:6">
      <c r="A40" s="491"/>
      <c r="B40" s="491"/>
      <c r="C40" s="491"/>
      <c r="D40" s="491"/>
      <c r="F40" s="12"/>
    </row>
    <row r="41" spans="1:6">
      <c r="A41" s="491"/>
      <c r="B41" s="491"/>
      <c r="C41" s="491"/>
      <c r="D41" s="491"/>
    </row>
  </sheetData>
  <sortState xmlns:xlrd2="http://schemas.microsoft.com/office/spreadsheetml/2017/richdata2" ref="A26:F39">
    <sortCondition ref="A25"/>
  </sortState>
  <mergeCells count="1">
    <mergeCell ref="A40:D41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List21"/>
  <dimension ref="A1:J19"/>
  <sheetViews>
    <sheetView showGridLines="0" zoomScaleNormal="100" zoomScaleSheetLayoutView="100" workbookViewId="0"/>
  </sheetViews>
  <sheetFormatPr defaultColWidth="9.140625" defaultRowHeight="12"/>
  <cols>
    <col min="1" max="1" width="19.28515625" style="9" customWidth="1"/>
    <col min="2" max="4" width="13.28515625" style="9" customWidth="1"/>
    <col min="5" max="7" width="13.5703125" style="9" customWidth="1"/>
    <col min="8" max="8" width="16.5703125" style="9" customWidth="1"/>
    <col min="9" max="9" width="13.5703125" style="9" customWidth="1"/>
    <col min="10" max="10" width="14.140625" style="9" customWidth="1"/>
    <col min="11" max="11" width="9.140625" style="9" bestFit="1" customWidth="1"/>
    <col min="12" max="13" width="9.140625" style="9" customWidth="1"/>
    <col min="14" max="14" width="10.5703125" style="9" customWidth="1"/>
    <col min="15" max="15" width="12.7109375" style="9" customWidth="1"/>
    <col min="16" max="16384" width="9.140625" style="9"/>
  </cols>
  <sheetData>
    <row r="1" spans="1:10" s="6" customFormat="1" ht="18">
      <c r="A1" s="222" t="str">
        <f>"6.3 Spotřeba elektřiny v krajích ČR podle sektorů národního hospodářství za "&amp;LEFT(J1,SEARCH(" ",J1)-1)&amp;" čtvrtletí [MWh]"</f>
        <v>6.3 Spotřeba elektřiny v krajích ČR podle sektorů národního hospodářství za IV. čtvrtletí [MWh]</v>
      </c>
      <c r="B1" s="46"/>
      <c r="J1" s="169" t="str">
        <f>'3.1'!N1</f>
        <v>IV. čtvrtletí 2025</v>
      </c>
    </row>
    <row r="2" spans="1:10" ht="6" customHeight="1">
      <c r="A2" s="17"/>
      <c r="B2" s="492"/>
      <c r="C2" s="492"/>
      <c r="D2" s="492"/>
      <c r="E2" s="492"/>
      <c r="F2" s="492"/>
      <c r="G2" s="492"/>
      <c r="H2" s="492"/>
      <c r="I2" s="492"/>
      <c r="J2" s="492"/>
    </row>
    <row r="3" spans="1:10" ht="36">
      <c r="A3" s="365" t="str">
        <f>'3.1'!A4</f>
        <v>2025</v>
      </c>
      <c r="B3" s="268" t="s">
        <v>95</v>
      </c>
      <c r="C3" s="268" t="s">
        <v>11</v>
      </c>
      <c r="D3" s="268" t="s">
        <v>12</v>
      </c>
      <c r="E3" s="268" t="s">
        <v>13</v>
      </c>
      <c r="F3" s="268" t="s">
        <v>295</v>
      </c>
      <c r="G3" s="268" t="s">
        <v>94</v>
      </c>
      <c r="H3" s="268" t="s">
        <v>47</v>
      </c>
      <c r="I3" s="268" t="s">
        <v>14</v>
      </c>
      <c r="J3" s="268" t="s">
        <v>53</v>
      </c>
    </row>
    <row r="4" spans="1:10">
      <c r="A4" s="263" t="s">
        <v>10</v>
      </c>
      <c r="B4" s="264">
        <f>SUM(B5:B18)</f>
        <v>4834402.0107524898</v>
      </c>
      <c r="C4" s="264">
        <f t="shared" ref="C4:I4" si="0">SUM(C5:C18)</f>
        <v>1263583.7924340467</v>
      </c>
      <c r="D4" s="264">
        <f t="shared" si="0"/>
        <v>206843.00814866499</v>
      </c>
      <c r="E4" s="264">
        <f t="shared" si="0"/>
        <v>130235.60064976501</v>
      </c>
      <c r="F4" s="264">
        <f t="shared" si="0"/>
        <v>248293.66824633902</v>
      </c>
      <c r="G4" s="264">
        <f t="shared" si="0"/>
        <v>4909722.7772333724</v>
      </c>
      <c r="H4" s="264">
        <f t="shared" si="0"/>
        <v>3554264.5649277521</v>
      </c>
      <c r="I4" s="264">
        <f t="shared" si="0"/>
        <v>55644.396406023057</v>
      </c>
      <c r="J4" s="264">
        <f t="shared" ref="J4:J18" si="1">SUM(B4:I4)</f>
        <v>15202989.818798454</v>
      </c>
    </row>
    <row r="5" spans="1:10">
      <c r="A5" s="355" t="s">
        <v>233</v>
      </c>
      <c r="B5" s="266">
        <v>79062.655742115996</v>
      </c>
      <c r="C5" s="266">
        <v>83577.847042321009</v>
      </c>
      <c r="D5" s="266">
        <v>99719.082083871006</v>
      </c>
      <c r="E5" s="266">
        <v>21166.161956025004</v>
      </c>
      <c r="F5" s="266">
        <v>2812.6899408260001</v>
      </c>
      <c r="G5" s="266">
        <v>480354.29257220175</v>
      </c>
      <c r="H5" s="266">
        <v>829360.46771708794</v>
      </c>
      <c r="I5" s="266">
        <v>11992.333333527647</v>
      </c>
      <c r="J5" s="19">
        <f t="shared" si="1"/>
        <v>1608045.5303879762</v>
      </c>
    </row>
    <row r="6" spans="1:10">
      <c r="A6" s="355" t="s">
        <v>235</v>
      </c>
      <c r="B6" s="266">
        <v>218970.52593600299</v>
      </c>
      <c r="C6" s="266">
        <v>23874.588871005999</v>
      </c>
      <c r="D6" s="266">
        <v>4510.2179772729996</v>
      </c>
      <c r="E6" s="266">
        <v>4874.0266327499994</v>
      </c>
      <c r="F6" s="266">
        <v>25919.065749256999</v>
      </c>
      <c r="G6" s="266">
        <v>348676.36089335248</v>
      </c>
      <c r="H6" s="266">
        <v>157610.24488294401</v>
      </c>
      <c r="I6" s="266">
        <v>7713.3678526405474</v>
      </c>
      <c r="J6" s="19">
        <f t="shared" si="1"/>
        <v>792148.39879522612</v>
      </c>
    </row>
    <row r="7" spans="1:10">
      <c r="A7" s="355" t="s">
        <v>236</v>
      </c>
      <c r="B7" s="266">
        <v>431602.59268957702</v>
      </c>
      <c r="C7" s="266">
        <v>82083.368694303994</v>
      </c>
      <c r="D7" s="266">
        <v>22018.199481641001</v>
      </c>
      <c r="E7" s="266">
        <v>18444.634419433001</v>
      </c>
      <c r="F7" s="266">
        <v>33265.931330978994</v>
      </c>
      <c r="G7" s="266">
        <v>478499.28143728658</v>
      </c>
      <c r="H7" s="266">
        <v>349520.63088090898</v>
      </c>
      <c r="I7" s="266">
        <v>9729.5278063164005</v>
      </c>
      <c r="J7" s="19">
        <f t="shared" si="1"/>
        <v>1425164.1667404461</v>
      </c>
    </row>
    <row r="8" spans="1:10">
      <c r="A8" s="355" t="s">
        <v>237</v>
      </c>
      <c r="B8" s="266">
        <v>100836.493</v>
      </c>
      <c r="C8" s="266">
        <v>78111.847000000009</v>
      </c>
      <c r="D8" s="266">
        <v>2443.415</v>
      </c>
      <c r="E8" s="266">
        <v>3858.6139999999996</v>
      </c>
      <c r="F8" s="266">
        <v>3289.2719999999999</v>
      </c>
      <c r="G8" s="266">
        <v>124299.37608511183</v>
      </c>
      <c r="H8" s="266">
        <v>97390.311999999991</v>
      </c>
      <c r="I8" s="266">
        <v>708.15670707479967</v>
      </c>
      <c r="J8" s="19">
        <f t="shared" si="1"/>
        <v>410937.48579218664</v>
      </c>
    </row>
    <row r="9" spans="1:10">
      <c r="A9" s="355" t="s">
        <v>234</v>
      </c>
      <c r="B9" s="266">
        <v>298124.96712010895</v>
      </c>
      <c r="C9" s="266">
        <v>22538.019739961001</v>
      </c>
      <c r="D9" s="266">
        <v>2732.7545832420001</v>
      </c>
      <c r="E9" s="266">
        <v>6874.2806631589992</v>
      </c>
      <c r="F9" s="266">
        <v>32372.133266322999</v>
      </c>
      <c r="G9" s="266">
        <v>227745.11948267603</v>
      </c>
      <c r="H9" s="266">
        <v>117912.512001333</v>
      </c>
      <c r="I9" s="266">
        <v>4917.8893236146578</v>
      </c>
      <c r="J9" s="19">
        <f t="shared" si="1"/>
        <v>713217.67618041777</v>
      </c>
    </row>
    <row r="10" spans="1:10">
      <c r="A10" s="355" t="s">
        <v>238</v>
      </c>
      <c r="B10" s="266">
        <v>299255.29700000002</v>
      </c>
      <c r="C10" s="266">
        <v>60011.641000000003</v>
      </c>
      <c r="D10" s="266">
        <v>8695.1370000000006</v>
      </c>
      <c r="E10" s="266">
        <v>8191.4120000000012</v>
      </c>
      <c r="F10" s="266">
        <v>17746.277999999998</v>
      </c>
      <c r="G10" s="266">
        <v>298766.59689994587</v>
      </c>
      <c r="H10" s="266">
        <v>227983.897</v>
      </c>
      <c r="I10" s="266">
        <v>1973.4189922227465</v>
      </c>
      <c r="J10" s="19">
        <f t="shared" si="1"/>
        <v>922623.67789216863</v>
      </c>
    </row>
    <row r="11" spans="1:10">
      <c r="A11" s="355" t="s">
        <v>239</v>
      </c>
      <c r="B11" s="266">
        <v>248706.81400000001</v>
      </c>
      <c r="C11" s="266">
        <v>34970.953999999998</v>
      </c>
      <c r="D11" s="266">
        <v>5889.826</v>
      </c>
      <c r="E11" s="266">
        <v>4982.8689999999997</v>
      </c>
      <c r="F11" s="266">
        <v>5058.1630000000005</v>
      </c>
      <c r="G11" s="266">
        <v>233279.49469545553</v>
      </c>
      <c r="H11" s="266">
        <v>117309.48200000002</v>
      </c>
      <c r="I11" s="266">
        <v>595.11676521964444</v>
      </c>
      <c r="J11" s="19">
        <f t="shared" si="1"/>
        <v>650792.71946067514</v>
      </c>
    </row>
    <row r="12" spans="1:10">
      <c r="A12" s="355" t="s">
        <v>240</v>
      </c>
      <c r="B12" s="266">
        <v>615304.41800000006</v>
      </c>
      <c r="C12" s="266">
        <v>377380.35299999994</v>
      </c>
      <c r="D12" s="266">
        <v>15238.563</v>
      </c>
      <c r="E12" s="266">
        <v>9683.5110000000022</v>
      </c>
      <c r="F12" s="266">
        <v>11831.092000000001</v>
      </c>
      <c r="G12" s="266">
        <v>443276.66097245214</v>
      </c>
      <c r="H12" s="266">
        <v>329262.17300000001</v>
      </c>
      <c r="I12" s="266">
        <v>4807.6541088679669</v>
      </c>
      <c r="J12" s="19">
        <f t="shared" si="1"/>
        <v>1806784.4250813201</v>
      </c>
    </row>
    <row r="13" spans="1:10">
      <c r="A13" s="355" t="s">
        <v>241</v>
      </c>
      <c r="B13" s="266">
        <v>317657.13672275806</v>
      </c>
      <c r="C13" s="266">
        <v>55881.719200013002</v>
      </c>
      <c r="D13" s="266">
        <v>5146.2652693749997</v>
      </c>
      <c r="E13" s="266">
        <v>8717.2354098780015</v>
      </c>
      <c r="F13" s="266">
        <v>15605.593885329001</v>
      </c>
      <c r="G13" s="266">
        <v>258322.86449991254</v>
      </c>
      <c r="H13" s="266">
        <v>168129.78473533501</v>
      </c>
      <c r="I13" s="266">
        <v>2069.1569409392059</v>
      </c>
      <c r="J13" s="19">
        <f t="shared" si="1"/>
        <v>831529.75666353991</v>
      </c>
    </row>
    <row r="14" spans="1:10">
      <c r="A14" s="355" t="s">
        <v>242</v>
      </c>
      <c r="B14" s="266">
        <v>233582.07200000001</v>
      </c>
      <c r="C14" s="266">
        <v>28919.693000000003</v>
      </c>
      <c r="D14" s="266">
        <v>5510.5330000000004</v>
      </c>
      <c r="E14" s="266">
        <v>6065.8300000000008</v>
      </c>
      <c r="F14" s="266">
        <v>18959.867000000002</v>
      </c>
      <c r="G14" s="266">
        <v>236688.45409793209</v>
      </c>
      <c r="H14" s="266">
        <v>123964.534</v>
      </c>
      <c r="I14" s="266">
        <v>2702.309381121655</v>
      </c>
      <c r="J14" s="19">
        <f t="shared" si="1"/>
        <v>656393.29247905372</v>
      </c>
    </row>
    <row r="15" spans="1:10">
      <c r="A15" s="355" t="s">
        <v>243</v>
      </c>
      <c r="B15" s="266">
        <v>266724.90100000001</v>
      </c>
      <c r="C15" s="266">
        <v>35907.887999999999</v>
      </c>
      <c r="D15" s="266">
        <v>8291.4530000000013</v>
      </c>
      <c r="E15" s="266">
        <v>4966.7259999999997</v>
      </c>
      <c r="F15" s="266">
        <v>20214.108</v>
      </c>
      <c r="G15" s="266">
        <v>292712.19232170808</v>
      </c>
      <c r="H15" s="266">
        <v>197473.77000000002</v>
      </c>
      <c r="I15" s="266">
        <v>1444.2843408228855</v>
      </c>
      <c r="J15" s="19">
        <f t="shared" si="1"/>
        <v>827735.32266253093</v>
      </c>
    </row>
    <row r="16" spans="1:10">
      <c r="A16" s="355" t="s">
        <v>244</v>
      </c>
      <c r="B16" s="266">
        <v>652755.03100000008</v>
      </c>
      <c r="C16" s="266">
        <v>125444.54399999999</v>
      </c>
      <c r="D16" s="266">
        <v>11787.418</v>
      </c>
      <c r="E16" s="266">
        <v>20385.844000000001</v>
      </c>
      <c r="F16" s="266">
        <v>38476.659000000007</v>
      </c>
      <c r="G16" s="266">
        <v>909601.20923652453</v>
      </c>
      <c r="H16" s="266">
        <v>475059.99400000006</v>
      </c>
      <c r="I16" s="266">
        <v>3504.2262759766409</v>
      </c>
      <c r="J16" s="19">
        <f t="shared" si="1"/>
        <v>2237014.9255125015</v>
      </c>
    </row>
    <row r="17" spans="1:10">
      <c r="A17" s="355" t="s">
        <v>245</v>
      </c>
      <c r="B17" s="266">
        <v>794713.19100000011</v>
      </c>
      <c r="C17" s="266">
        <v>107141.291</v>
      </c>
      <c r="D17" s="266">
        <v>10173.259</v>
      </c>
      <c r="E17" s="266">
        <v>8403.2489999999998</v>
      </c>
      <c r="F17" s="266">
        <v>9174.6659999999993</v>
      </c>
      <c r="G17" s="266">
        <v>344133.8316113805</v>
      </c>
      <c r="H17" s="266">
        <v>246828.43999999997</v>
      </c>
      <c r="I17" s="266">
        <v>1667.5531411155832</v>
      </c>
      <c r="J17" s="19">
        <f t="shared" si="1"/>
        <v>1522235.480752496</v>
      </c>
    </row>
    <row r="18" spans="1:10">
      <c r="A18" s="356" t="s">
        <v>246</v>
      </c>
      <c r="B18" s="267">
        <v>277105.91554192593</v>
      </c>
      <c r="C18" s="267">
        <v>147740.03788644201</v>
      </c>
      <c r="D18" s="267">
        <v>4686.8847532630007</v>
      </c>
      <c r="E18" s="267">
        <v>3621.20656852</v>
      </c>
      <c r="F18" s="267">
        <v>13568.149073625002</v>
      </c>
      <c r="G18" s="267">
        <v>233367.04242743191</v>
      </c>
      <c r="H18" s="267">
        <v>116458.32271014301</v>
      </c>
      <c r="I18" s="267">
        <v>1819.4014365626845</v>
      </c>
      <c r="J18" s="199">
        <f t="shared" si="1"/>
        <v>798366.96039791347</v>
      </c>
    </row>
    <row r="19" spans="1:10">
      <c r="A19" s="491"/>
      <c r="B19" s="491"/>
      <c r="C19" s="491"/>
      <c r="D19" s="491"/>
      <c r="E19" s="491"/>
      <c r="F19" s="491"/>
      <c r="G19" s="491"/>
      <c r="H19" s="491"/>
      <c r="J19" s="12"/>
    </row>
  </sheetData>
  <sortState xmlns:xlrd2="http://schemas.microsoft.com/office/spreadsheetml/2017/richdata2" ref="A5:J18">
    <sortCondition ref="A4"/>
  </sortState>
  <mergeCells count="2">
    <mergeCell ref="B2:J2"/>
    <mergeCell ref="A19:H19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4"/>
  <dimension ref="A1:N31"/>
  <sheetViews>
    <sheetView showGridLines="0" zoomScaleNormal="100" zoomScaleSheetLayoutView="85" workbookViewId="0"/>
  </sheetViews>
  <sheetFormatPr defaultColWidth="9.140625" defaultRowHeight="12"/>
  <cols>
    <col min="1" max="1" width="18" style="9" customWidth="1"/>
    <col min="2" max="13" width="9.5703125" style="9" customWidth="1"/>
    <col min="14" max="14" width="11" style="9" customWidth="1"/>
    <col min="15" max="15" width="12.7109375" style="9" customWidth="1"/>
    <col min="16" max="16384" width="9.140625" style="9"/>
  </cols>
  <sheetData>
    <row r="1" spans="1:14" s="6" customFormat="1" ht="18">
      <c r="A1" s="222" t="s">
        <v>386</v>
      </c>
      <c r="B1" s="46"/>
      <c r="N1" s="269" t="str">
        <f>'3.1'!N1</f>
        <v>IV. čtvrtletí 2025</v>
      </c>
    </row>
    <row r="2" spans="1:14" ht="6" customHeight="1"/>
    <row r="3" spans="1:14" ht="12.75" customHeight="1">
      <c r="A3" s="424" t="str">
        <f>'3.1'!A4</f>
        <v>2025</v>
      </c>
      <c r="B3" s="499" t="s">
        <v>179</v>
      </c>
      <c r="C3" s="495"/>
      <c r="D3" s="500"/>
      <c r="E3" s="499" t="s">
        <v>181</v>
      </c>
      <c r="F3" s="495"/>
      <c r="G3" s="500"/>
      <c r="H3" s="499" t="s">
        <v>182</v>
      </c>
      <c r="I3" s="495"/>
      <c r="J3" s="500"/>
      <c r="K3" s="499" t="s">
        <v>183</v>
      </c>
      <c r="L3" s="495"/>
      <c r="M3" s="500"/>
      <c r="N3" s="495" t="s">
        <v>53</v>
      </c>
    </row>
    <row r="4" spans="1:14">
      <c r="A4" s="425"/>
      <c r="B4" s="361" t="s">
        <v>60</v>
      </c>
      <c r="C4" s="362" t="s">
        <v>61</v>
      </c>
      <c r="D4" s="363" t="s">
        <v>62</v>
      </c>
      <c r="E4" s="361" t="s">
        <v>63</v>
      </c>
      <c r="F4" s="362" t="s">
        <v>64</v>
      </c>
      <c r="G4" s="363" t="s">
        <v>65</v>
      </c>
      <c r="H4" s="361" t="s">
        <v>66</v>
      </c>
      <c r="I4" s="362" t="s">
        <v>67</v>
      </c>
      <c r="J4" s="363" t="s">
        <v>68</v>
      </c>
      <c r="K4" s="361" t="s">
        <v>69</v>
      </c>
      <c r="L4" s="362" t="s">
        <v>70</v>
      </c>
      <c r="M4" s="363" t="s">
        <v>71</v>
      </c>
      <c r="N4" s="496"/>
    </row>
    <row r="5" spans="1:14" ht="12.75" customHeight="1">
      <c r="A5" s="493" t="s">
        <v>86</v>
      </c>
      <c r="B5" s="411">
        <f>SUM(B6:D6)</f>
        <v>14948466.316322733</v>
      </c>
      <c r="C5" s="412"/>
      <c r="D5" s="413"/>
      <c r="E5" s="411">
        <f>SUM(E6:G6)</f>
        <v>12522112.547108315</v>
      </c>
      <c r="F5" s="412"/>
      <c r="G5" s="413"/>
      <c r="H5" s="411">
        <f>SUM(H6:J6)</f>
        <v>11968521.289418384</v>
      </c>
      <c r="I5" s="412"/>
      <c r="J5" s="413"/>
      <c r="K5" s="411">
        <f>SUM(K6:M6)</f>
        <v>14429332.873798456</v>
      </c>
      <c r="L5" s="412"/>
      <c r="M5" s="413"/>
      <c r="N5" s="497">
        <f>SUM(B6:M6)</f>
        <v>53868433.026647881</v>
      </c>
    </row>
    <row r="6" spans="1:14">
      <c r="A6" s="494"/>
      <c r="B6" s="177">
        <f t="shared" ref="B6:M6" si="0">SUM(B7:B10)</f>
        <v>5301029.425554147</v>
      </c>
      <c r="C6" s="173">
        <f t="shared" si="0"/>
        <v>4853113.3948439453</v>
      </c>
      <c r="D6" s="176">
        <f t="shared" si="0"/>
        <v>4794323.4959246404</v>
      </c>
      <c r="E6" s="177">
        <f t="shared" si="0"/>
        <v>4234556.6145312665</v>
      </c>
      <c r="F6" s="173">
        <f t="shared" si="0"/>
        <v>4208760.2563396581</v>
      </c>
      <c r="G6" s="176">
        <f t="shared" si="0"/>
        <v>4078795.6762373885</v>
      </c>
      <c r="H6" s="177">
        <f t="shared" si="0"/>
        <v>3987766.8128255778</v>
      </c>
      <c r="I6" s="173">
        <f t="shared" si="0"/>
        <v>3920588.6725758119</v>
      </c>
      <c r="J6" s="176">
        <f t="shared" si="0"/>
        <v>4060165.8040169938</v>
      </c>
      <c r="K6" s="177">
        <f t="shared" si="0"/>
        <v>4608289.3203175645</v>
      </c>
      <c r="L6" s="173">
        <f t="shared" si="0"/>
        <v>4891112.0399665497</v>
      </c>
      <c r="M6" s="176">
        <f t="shared" si="0"/>
        <v>4929931.5135143418</v>
      </c>
      <c r="N6" s="498"/>
    </row>
    <row r="7" spans="1:14">
      <c r="A7" s="172" t="s">
        <v>8</v>
      </c>
      <c r="B7" s="274">
        <v>624281.48100000015</v>
      </c>
      <c r="C7" s="50">
        <v>544622.65</v>
      </c>
      <c r="D7" s="278">
        <v>653279.19100000011</v>
      </c>
      <c r="E7" s="274">
        <v>626094.70400000003</v>
      </c>
      <c r="F7" s="50">
        <v>629363.68800000008</v>
      </c>
      <c r="G7" s="278">
        <v>671531.18</v>
      </c>
      <c r="H7" s="274">
        <v>644729.92100000009</v>
      </c>
      <c r="I7" s="50">
        <v>588473.31599999999</v>
      </c>
      <c r="J7" s="278">
        <v>622595.20699999994</v>
      </c>
      <c r="K7" s="274">
        <v>637417.98499999999</v>
      </c>
      <c r="L7" s="50">
        <v>606600.78099999996</v>
      </c>
      <c r="M7" s="278">
        <v>544763.56799999997</v>
      </c>
      <c r="N7" s="19">
        <f>SUM(B7:M7)</f>
        <v>7393753.6720000003</v>
      </c>
    </row>
    <row r="8" spans="1:14">
      <c r="A8" s="172" t="s">
        <v>9</v>
      </c>
      <c r="B8" s="274">
        <v>1977159.3359999999</v>
      </c>
      <c r="C8" s="50">
        <v>1859755.1120000002</v>
      </c>
      <c r="D8" s="278">
        <v>1921958.3520000002</v>
      </c>
      <c r="E8" s="274">
        <v>1811519.5860000001</v>
      </c>
      <c r="F8" s="50">
        <v>1758330.9849999999</v>
      </c>
      <c r="G8" s="278">
        <v>1813358.7359999998</v>
      </c>
      <c r="H8" s="274">
        <v>1787474.4910000002</v>
      </c>
      <c r="I8" s="50">
        <v>1746251.2390000001</v>
      </c>
      <c r="J8" s="278">
        <v>1843739.497</v>
      </c>
      <c r="K8" s="274">
        <v>1935657.7050000001</v>
      </c>
      <c r="L8" s="50">
        <v>1929925.1610000001</v>
      </c>
      <c r="M8" s="278">
        <v>1745628.5260000031</v>
      </c>
      <c r="N8" s="19">
        <f t="shared" ref="N8:N30" si="1">SUM(B8:M8)</f>
        <v>22130758.726</v>
      </c>
    </row>
    <row r="9" spans="1:14">
      <c r="A9" s="172" t="s">
        <v>132</v>
      </c>
      <c r="B9" s="274">
        <v>805568.71357813757</v>
      </c>
      <c r="C9" s="50">
        <v>730465.12739207759</v>
      </c>
      <c r="D9" s="278">
        <v>696106.72616986267</v>
      </c>
      <c r="E9" s="274">
        <v>583144.76965557761</v>
      </c>
      <c r="F9" s="50">
        <v>571751.47099081846</v>
      </c>
      <c r="G9" s="278">
        <v>540066.07849227637</v>
      </c>
      <c r="H9" s="274">
        <v>537874.60998262488</v>
      </c>
      <c r="I9" s="50">
        <v>543545.27830624627</v>
      </c>
      <c r="J9" s="278">
        <v>559276.09524788952</v>
      </c>
      <c r="K9" s="274">
        <v>655527.39623004815</v>
      </c>
      <c r="L9" s="50">
        <v>721169.28645845561</v>
      </c>
      <c r="M9" s="278">
        <v>743262.35787657625</v>
      </c>
      <c r="N9" s="19">
        <f t="shared" si="1"/>
        <v>7687757.9103805916</v>
      </c>
    </row>
    <row r="10" spans="1:14">
      <c r="A10" s="172" t="s">
        <v>130</v>
      </c>
      <c r="B10" s="274">
        <v>1894019.8949760091</v>
      </c>
      <c r="C10" s="50">
        <v>1718270.5054518676</v>
      </c>
      <c r="D10" s="278">
        <v>1522979.2267547771</v>
      </c>
      <c r="E10" s="274">
        <v>1213797.5548756884</v>
      </c>
      <c r="F10" s="50">
        <v>1249314.1123488394</v>
      </c>
      <c r="G10" s="278">
        <v>1053839.6817451126</v>
      </c>
      <c r="H10" s="274">
        <v>1017687.7908429528</v>
      </c>
      <c r="I10" s="50">
        <v>1042318.8392695654</v>
      </c>
      <c r="J10" s="278">
        <v>1034555.0047691045</v>
      </c>
      <c r="K10" s="274">
        <v>1379686.2340875163</v>
      </c>
      <c r="L10" s="50">
        <v>1633416.8115080942</v>
      </c>
      <c r="M10" s="278">
        <v>1896277.061637762</v>
      </c>
      <c r="N10" s="19">
        <f t="shared" si="1"/>
        <v>16656162.718267288</v>
      </c>
    </row>
    <row r="11" spans="1:14">
      <c r="A11" s="265" t="s">
        <v>293</v>
      </c>
      <c r="B11" s="275">
        <f>SUM(B12:B15)</f>
        <v>3443497.2519149086</v>
      </c>
      <c r="C11" s="273">
        <f t="shared" ref="C11:M11" si="2">SUM(C12:C15)</f>
        <v>3151292.7369277952</v>
      </c>
      <c r="D11" s="279">
        <f t="shared" si="2"/>
        <v>3112908.5999045172</v>
      </c>
      <c r="E11" s="275">
        <f t="shared" si="2"/>
        <v>2748380.6789533873</v>
      </c>
      <c r="F11" s="273">
        <f t="shared" si="2"/>
        <v>2701655.3713809885</v>
      </c>
      <c r="G11" s="279">
        <f t="shared" si="2"/>
        <v>2606072.8584979307</v>
      </c>
      <c r="H11" s="275">
        <f t="shared" si="2"/>
        <v>2556172.8331430708</v>
      </c>
      <c r="I11" s="273">
        <f t="shared" si="2"/>
        <v>2504547.207273786</v>
      </c>
      <c r="J11" s="279">
        <f t="shared" si="2"/>
        <v>2621233.1106880642</v>
      </c>
      <c r="K11" s="275">
        <f t="shared" si="2"/>
        <v>2989031.3575419588</v>
      </c>
      <c r="L11" s="273">
        <f t="shared" si="2"/>
        <v>3167820.2873647381</v>
      </c>
      <c r="M11" s="279">
        <f t="shared" si="2"/>
        <v>3198220.4546017782</v>
      </c>
      <c r="N11" s="264">
        <f t="shared" si="1"/>
        <v>34800832.748192921</v>
      </c>
    </row>
    <row r="12" spans="1:14" ht="13.5" customHeight="1">
      <c r="A12" s="172" t="s">
        <v>8</v>
      </c>
      <c r="B12" s="276">
        <v>507199.39700000006</v>
      </c>
      <c r="C12" s="270">
        <v>430369.37800000003</v>
      </c>
      <c r="D12" s="280">
        <v>519511.67900000006</v>
      </c>
      <c r="E12" s="276">
        <v>499558.97200000001</v>
      </c>
      <c r="F12" s="270">
        <v>496046.484</v>
      </c>
      <c r="G12" s="280">
        <v>535306.94700000004</v>
      </c>
      <c r="H12" s="276">
        <v>508208.27</v>
      </c>
      <c r="I12" s="270">
        <v>462610.424</v>
      </c>
      <c r="J12" s="280">
        <v>489827.16</v>
      </c>
      <c r="K12" s="276">
        <v>514970.91</v>
      </c>
      <c r="L12" s="270">
        <v>488854.80200000003</v>
      </c>
      <c r="M12" s="280">
        <v>442659.09</v>
      </c>
      <c r="N12" s="271">
        <f t="shared" si="1"/>
        <v>5895123.5130000003</v>
      </c>
    </row>
    <row r="13" spans="1:14">
      <c r="A13" s="172" t="s">
        <v>9</v>
      </c>
      <c r="B13" s="274">
        <v>1218521.8799999999</v>
      </c>
      <c r="C13" s="50">
        <v>1155162.0860000001</v>
      </c>
      <c r="D13" s="278">
        <v>1192206.8610000003</v>
      </c>
      <c r="E13" s="274">
        <v>1103404.794</v>
      </c>
      <c r="F13" s="50">
        <v>1106312.6939999999</v>
      </c>
      <c r="G13" s="278">
        <v>1114208.3129999998</v>
      </c>
      <c r="H13" s="274">
        <v>1088778.4710000001</v>
      </c>
      <c r="I13" s="50">
        <v>1063866.8</v>
      </c>
      <c r="J13" s="278">
        <v>1139302.72</v>
      </c>
      <c r="K13" s="274">
        <v>1199170.899</v>
      </c>
      <c r="L13" s="50">
        <v>1193075.7779999999</v>
      </c>
      <c r="M13" s="278">
        <v>1053480.8940000001</v>
      </c>
      <c r="N13" s="19">
        <f t="shared" si="1"/>
        <v>13627492.189999999</v>
      </c>
    </row>
    <row r="14" spans="1:14">
      <c r="A14" s="172" t="s">
        <v>132</v>
      </c>
      <c r="B14" s="274">
        <v>480005.205904581</v>
      </c>
      <c r="C14" s="50">
        <v>436053.00094911747</v>
      </c>
      <c r="D14" s="278">
        <v>404809.31209440459</v>
      </c>
      <c r="E14" s="274">
        <v>346078.5573559748</v>
      </c>
      <c r="F14" s="50">
        <v>336998.34840180597</v>
      </c>
      <c r="G14" s="278">
        <v>316806.86195378593</v>
      </c>
      <c r="H14" s="274">
        <v>322340.98696741968</v>
      </c>
      <c r="I14" s="50">
        <v>324527.17049653205</v>
      </c>
      <c r="J14" s="278">
        <v>333901.82446840545</v>
      </c>
      <c r="K14" s="274">
        <v>391741.08892091835</v>
      </c>
      <c r="L14" s="50">
        <v>423329.39229075663</v>
      </c>
      <c r="M14" s="278">
        <v>445386.20262659428</v>
      </c>
      <c r="N14" s="19">
        <f t="shared" si="1"/>
        <v>4561977.9524302967</v>
      </c>
    </row>
    <row r="15" spans="1:14">
      <c r="A15" s="172" t="s">
        <v>130</v>
      </c>
      <c r="B15" s="274">
        <v>1237770.7690103278</v>
      </c>
      <c r="C15" s="50">
        <v>1129708.2719786779</v>
      </c>
      <c r="D15" s="278">
        <v>996380.7478101122</v>
      </c>
      <c r="E15" s="274">
        <v>799338.35559741245</v>
      </c>
      <c r="F15" s="50">
        <v>762297.84497918258</v>
      </c>
      <c r="G15" s="278">
        <v>639750.73654414515</v>
      </c>
      <c r="H15" s="274">
        <v>636845.10517565091</v>
      </c>
      <c r="I15" s="50">
        <v>653542.81277725392</v>
      </c>
      <c r="J15" s="278">
        <v>658201.40621965914</v>
      </c>
      <c r="K15" s="274">
        <v>883148.4596210405</v>
      </c>
      <c r="L15" s="50">
        <v>1062560.3150739812</v>
      </c>
      <c r="M15" s="278">
        <v>1256694.2679751837</v>
      </c>
      <c r="N15" s="19">
        <f t="shared" si="1"/>
        <v>10716239.092762629</v>
      </c>
    </row>
    <row r="16" spans="1:14">
      <c r="A16" s="265" t="s">
        <v>427</v>
      </c>
      <c r="B16" s="275">
        <f>SUM(B17:B20)</f>
        <v>1272931.6278115227</v>
      </c>
      <c r="C16" s="273">
        <f t="shared" ref="C16:M16" si="3">SUM(C17:C20)</f>
        <v>1168761.3042486643</v>
      </c>
      <c r="D16" s="279">
        <f t="shared" si="3"/>
        <v>1150382.1718529121</v>
      </c>
      <c r="E16" s="275">
        <f t="shared" si="3"/>
        <v>1013809.4761169074</v>
      </c>
      <c r="F16" s="273">
        <f t="shared" si="3"/>
        <v>1040824.8436469622</v>
      </c>
      <c r="G16" s="279">
        <f t="shared" si="3"/>
        <v>1012905.9189261459</v>
      </c>
      <c r="H16" s="275">
        <f t="shared" si="3"/>
        <v>975403.00419943326</v>
      </c>
      <c r="I16" s="273">
        <f t="shared" si="3"/>
        <v>961710.75598894525</v>
      </c>
      <c r="J16" s="279">
        <f t="shared" si="3"/>
        <v>982088.77665288444</v>
      </c>
      <c r="K16" s="275">
        <f t="shared" si="3"/>
        <v>1109992.4520282764</v>
      </c>
      <c r="L16" s="273">
        <f t="shared" si="3"/>
        <v>1176970.6100097755</v>
      </c>
      <c r="M16" s="279">
        <f t="shared" si="3"/>
        <v>1166136.206619415</v>
      </c>
      <c r="N16" s="264">
        <f t="shared" si="1"/>
        <v>13031917.148101844</v>
      </c>
    </row>
    <row r="17" spans="1:14">
      <c r="A17" s="172" t="s">
        <v>8</v>
      </c>
      <c r="B17" s="274">
        <v>108719.054</v>
      </c>
      <c r="C17" s="50">
        <v>104510.769</v>
      </c>
      <c r="D17" s="278">
        <v>122147.72200000001</v>
      </c>
      <c r="E17" s="274">
        <v>114678.652</v>
      </c>
      <c r="F17" s="50">
        <v>120756.174</v>
      </c>
      <c r="G17" s="278">
        <v>124906.61500000002</v>
      </c>
      <c r="H17" s="274">
        <v>125389.53300000001</v>
      </c>
      <c r="I17" s="50">
        <v>116329.81200000001</v>
      </c>
      <c r="J17" s="278">
        <v>122536.79399999999</v>
      </c>
      <c r="K17" s="274">
        <v>110804.897</v>
      </c>
      <c r="L17" s="50">
        <v>106083.046</v>
      </c>
      <c r="M17" s="278">
        <v>88975.505000000005</v>
      </c>
      <c r="N17" s="19">
        <f t="shared" si="1"/>
        <v>1365838.5729999999</v>
      </c>
    </row>
    <row r="18" spans="1:14">
      <c r="A18" s="172" t="s">
        <v>9</v>
      </c>
      <c r="B18" s="274">
        <v>480685.94999999995</v>
      </c>
      <c r="C18" s="50">
        <v>450701.087</v>
      </c>
      <c r="D18" s="278">
        <v>467244.98600000003</v>
      </c>
      <c r="E18" s="274">
        <v>461911.22900000005</v>
      </c>
      <c r="F18" s="50">
        <v>404036.26500000001</v>
      </c>
      <c r="G18" s="278">
        <v>443145.76499999996</v>
      </c>
      <c r="H18" s="274">
        <v>440943.99399999995</v>
      </c>
      <c r="I18" s="50">
        <v>427154.64600000001</v>
      </c>
      <c r="J18" s="278">
        <v>454804.87299999996</v>
      </c>
      <c r="K18" s="274">
        <v>477972.89899999998</v>
      </c>
      <c r="L18" s="50">
        <v>474417.86200000002</v>
      </c>
      <c r="M18" s="278">
        <v>421097.58400000306</v>
      </c>
      <c r="N18" s="19">
        <f t="shared" si="1"/>
        <v>5404117.1400000025</v>
      </c>
    </row>
    <row r="19" spans="1:14">
      <c r="A19" s="172" t="s">
        <v>132</v>
      </c>
      <c r="B19" s="274">
        <v>202181.21046602255</v>
      </c>
      <c r="C19" s="50">
        <v>185420.05274797324</v>
      </c>
      <c r="D19" s="278">
        <v>173673.91781995501</v>
      </c>
      <c r="E19" s="274">
        <v>145927.7197935232</v>
      </c>
      <c r="F19" s="50">
        <v>152981.26037563494</v>
      </c>
      <c r="G19" s="278">
        <v>148433.02459402522</v>
      </c>
      <c r="H19" s="274">
        <v>141926.98737864985</v>
      </c>
      <c r="I19" s="50">
        <v>146251.7688566338</v>
      </c>
      <c r="J19" s="278">
        <v>144746.58092727797</v>
      </c>
      <c r="K19" s="274">
        <v>168026.40642976502</v>
      </c>
      <c r="L19" s="50">
        <v>189704.34775619916</v>
      </c>
      <c r="M19" s="278">
        <v>189553.54190646583</v>
      </c>
      <c r="N19" s="19">
        <f t="shared" si="1"/>
        <v>1988826.8190521256</v>
      </c>
    </row>
    <row r="20" spans="1:14">
      <c r="A20" s="172" t="s">
        <v>130</v>
      </c>
      <c r="B20" s="274">
        <v>481345.41334550013</v>
      </c>
      <c r="C20" s="50">
        <v>428129.39550069103</v>
      </c>
      <c r="D20" s="278">
        <v>387315.54603295686</v>
      </c>
      <c r="E20" s="274">
        <v>291291.87532338419</v>
      </c>
      <c r="F20" s="50">
        <v>363051.14427132724</v>
      </c>
      <c r="G20" s="278">
        <v>296420.51433212071</v>
      </c>
      <c r="H20" s="274">
        <v>267142.48982078338</v>
      </c>
      <c r="I20" s="50">
        <v>271974.52913231147</v>
      </c>
      <c r="J20" s="278">
        <v>260000.52872560668</v>
      </c>
      <c r="K20" s="274">
        <v>353188.24959851144</v>
      </c>
      <c r="L20" s="50">
        <v>406765.3542535762</v>
      </c>
      <c r="M20" s="278">
        <v>466509.57571294595</v>
      </c>
      <c r="N20" s="19">
        <f t="shared" si="1"/>
        <v>4273134.6160497153</v>
      </c>
    </row>
    <row r="21" spans="1:14">
      <c r="A21" s="265" t="s">
        <v>56</v>
      </c>
      <c r="B21" s="275">
        <f>SUM(B22:B25)</f>
        <v>579533.25582771527</v>
      </c>
      <c r="C21" s="273">
        <f t="shared" ref="C21:M21" si="4">SUM(C22:C25)</f>
        <v>528018.33366748528</v>
      </c>
      <c r="D21" s="279">
        <f t="shared" si="4"/>
        <v>526242.69416721107</v>
      </c>
      <c r="E21" s="275">
        <f t="shared" si="4"/>
        <v>467712.03946097149</v>
      </c>
      <c r="F21" s="273">
        <f t="shared" si="4"/>
        <v>461940.15131170698</v>
      </c>
      <c r="G21" s="279">
        <f t="shared" si="4"/>
        <v>455276.15881331189</v>
      </c>
      <c r="H21" s="275">
        <f t="shared" si="4"/>
        <v>453152.75548307394</v>
      </c>
      <c r="I21" s="273">
        <f t="shared" si="4"/>
        <v>450142.28931308049</v>
      </c>
      <c r="J21" s="279">
        <f t="shared" si="4"/>
        <v>452089.80667604471</v>
      </c>
      <c r="K21" s="275">
        <f t="shared" si="4"/>
        <v>504217.75074732909</v>
      </c>
      <c r="L21" s="273">
        <f t="shared" si="4"/>
        <v>541608.03259203653</v>
      </c>
      <c r="M21" s="279">
        <f t="shared" si="4"/>
        <v>561197.83229314862</v>
      </c>
      <c r="N21" s="264">
        <f t="shared" si="1"/>
        <v>5981131.1003531162</v>
      </c>
    </row>
    <row r="22" spans="1:14">
      <c r="A22" s="172" t="s">
        <v>8</v>
      </c>
      <c r="B22" s="274">
        <v>8363.0300000000007</v>
      </c>
      <c r="C22" s="50">
        <v>9742.5030000000006</v>
      </c>
      <c r="D22" s="278">
        <v>11619.79</v>
      </c>
      <c r="E22" s="274">
        <v>11857.08</v>
      </c>
      <c r="F22" s="50">
        <v>12561.03</v>
      </c>
      <c r="G22" s="278">
        <v>11317.618</v>
      </c>
      <c r="H22" s="274">
        <v>11132.118</v>
      </c>
      <c r="I22" s="50">
        <v>9533.08</v>
      </c>
      <c r="J22" s="278">
        <v>10231.253000000001</v>
      </c>
      <c r="K22" s="274">
        <v>11642.178</v>
      </c>
      <c r="L22" s="50">
        <v>11662.933000000001</v>
      </c>
      <c r="M22" s="278">
        <v>13128.973</v>
      </c>
      <c r="N22" s="19">
        <f t="shared" si="1"/>
        <v>132791.58600000001</v>
      </c>
    </row>
    <row r="23" spans="1:14">
      <c r="A23" s="172" t="s">
        <v>9</v>
      </c>
      <c r="B23" s="274">
        <v>272993.48599999998</v>
      </c>
      <c r="C23" s="50">
        <v>248948.96900000001</v>
      </c>
      <c r="D23" s="278">
        <v>257812.32500000001</v>
      </c>
      <c r="E23" s="274">
        <v>241632.323</v>
      </c>
      <c r="F23" s="50">
        <v>243711.266</v>
      </c>
      <c r="G23" s="278">
        <v>251530.39799999999</v>
      </c>
      <c r="H23" s="274">
        <v>254778.666</v>
      </c>
      <c r="I23" s="50">
        <v>251105.83300000001</v>
      </c>
      <c r="J23" s="278">
        <v>244948.894</v>
      </c>
      <c r="K23" s="274">
        <v>253546.13699999999</v>
      </c>
      <c r="L23" s="50">
        <v>257796.68100000001</v>
      </c>
      <c r="M23" s="278">
        <v>266750.01799999998</v>
      </c>
      <c r="N23" s="19">
        <f t="shared" si="1"/>
        <v>3045554.9960000003</v>
      </c>
    </row>
    <row r="24" spans="1:14">
      <c r="A24" s="172" t="s">
        <v>132</v>
      </c>
      <c r="B24" s="274">
        <v>123273.02720753399</v>
      </c>
      <c r="C24" s="50">
        <v>108894.02369498677</v>
      </c>
      <c r="D24" s="278">
        <v>117527.64625550302</v>
      </c>
      <c r="E24" s="274">
        <v>91055.312506079586</v>
      </c>
      <c r="F24" s="50">
        <v>81702.732213377429</v>
      </c>
      <c r="G24" s="278">
        <v>74759.711944465191</v>
      </c>
      <c r="H24" s="274">
        <v>73541.77563655538</v>
      </c>
      <c r="I24" s="50">
        <v>72701.878953080362</v>
      </c>
      <c r="J24" s="278">
        <v>80556.589852206089</v>
      </c>
      <c r="K24" s="274">
        <v>95679.910879364761</v>
      </c>
      <c r="L24" s="50">
        <v>108057.27641149977</v>
      </c>
      <c r="M24" s="278">
        <v>108245.62334351616</v>
      </c>
      <c r="N24" s="19">
        <f t="shared" si="1"/>
        <v>1135995.5088981686</v>
      </c>
    </row>
    <row r="25" spans="1:14">
      <c r="A25" s="172" t="s">
        <v>130</v>
      </c>
      <c r="B25" s="274">
        <v>174903.71262018129</v>
      </c>
      <c r="C25" s="50">
        <v>160432.83797249853</v>
      </c>
      <c r="D25" s="278">
        <v>139282.93291170805</v>
      </c>
      <c r="E25" s="274">
        <v>123167.32395489189</v>
      </c>
      <c r="F25" s="50">
        <v>123965.12309832951</v>
      </c>
      <c r="G25" s="278">
        <v>117668.4308688467</v>
      </c>
      <c r="H25" s="274">
        <v>113700.19584651856</v>
      </c>
      <c r="I25" s="50">
        <v>116801.49736000012</v>
      </c>
      <c r="J25" s="278">
        <v>116353.06982383865</v>
      </c>
      <c r="K25" s="274">
        <v>143349.52486796436</v>
      </c>
      <c r="L25" s="50">
        <v>164091.14218053676</v>
      </c>
      <c r="M25" s="278">
        <v>173073.21794963253</v>
      </c>
      <c r="N25" s="19">
        <f t="shared" si="1"/>
        <v>1666789.0094549474</v>
      </c>
    </row>
    <row r="26" spans="1:14">
      <c r="A26" s="265" t="s">
        <v>254</v>
      </c>
      <c r="B26" s="275">
        <f>SUM(B27:B30)</f>
        <v>5067.2900000000009</v>
      </c>
      <c r="C26" s="273">
        <f t="shared" ref="C26:M26" si="5">SUM(C27:C30)</f>
        <v>5041.0200000000004</v>
      </c>
      <c r="D26" s="279">
        <f t="shared" si="5"/>
        <v>4790.0300000000007</v>
      </c>
      <c r="E26" s="275">
        <f t="shared" si="5"/>
        <v>4654.42</v>
      </c>
      <c r="F26" s="273">
        <f t="shared" si="5"/>
        <v>4339.8900000000003</v>
      </c>
      <c r="G26" s="279">
        <f t="shared" si="5"/>
        <v>4540.74</v>
      </c>
      <c r="H26" s="275">
        <f t="shared" si="5"/>
        <v>3038.2200000000003</v>
      </c>
      <c r="I26" s="273">
        <f t="shared" si="5"/>
        <v>4188.42</v>
      </c>
      <c r="J26" s="279">
        <f t="shared" si="5"/>
        <v>4754.1100000000006</v>
      </c>
      <c r="K26" s="275">
        <f t="shared" si="5"/>
        <v>5047.76</v>
      </c>
      <c r="L26" s="273">
        <f t="shared" si="5"/>
        <v>4713.1100000000006</v>
      </c>
      <c r="M26" s="279">
        <f t="shared" si="5"/>
        <v>4377.0199999999995</v>
      </c>
      <c r="N26" s="264">
        <f t="shared" si="1"/>
        <v>54552.03</v>
      </c>
    </row>
    <row r="27" spans="1:14">
      <c r="A27" s="172" t="s">
        <v>8</v>
      </c>
      <c r="B27" s="274">
        <v>0</v>
      </c>
      <c r="C27" s="50">
        <v>0</v>
      </c>
      <c r="D27" s="278">
        <v>0</v>
      </c>
      <c r="E27" s="274">
        <v>0</v>
      </c>
      <c r="F27" s="50">
        <v>0</v>
      </c>
      <c r="G27" s="278">
        <v>0</v>
      </c>
      <c r="H27" s="274">
        <v>0</v>
      </c>
      <c r="I27" s="50">
        <v>0</v>
      </c>
      <c r="J27" s="278">
        <v>0</v>
      </c>
      <c r="K27" s="274">
        <v>0</v>
      </c>
      <c r="L27" s="50">
        <v>0</v>
      </c>
      <c r="M27" s="278">
        <v>0</v>
      </c>
      <c r="N27" s="19">
        <f t="shared" si="1"/>
        <v>0</v>
      </c>
    </row>
    <row r="28" spans="1:14">
      <c r="A28" s="172" t="s">
        <v>9</v>
      </c>
      <c r="B28" s="274">
        <v>4958.0200000000004</v>
      </c>
      <c r="C28" s="50">
        <v>4942.97</v>
      </c>
      <c r="D28" s="278">
        <v>4694.18</v>
      </c>
      <c r="E28" s="274">
        <v>4571.24</v>
      </c>
      <c r="F28" s="50">
        <v>4270.76</v>
      </c>
      <c r="G28" s="278">
        <v>4474.26</v>
      </c>
      <c r="H28" s="274">
        <v>2973.36</v>
      </c>
      <c r="I28" s="50">
        <v>4123.96</v>
      </c>
      <c r="J28" s="278">
        <v>4683.01</v>
      </c>
      <c r="K28" s="274">
        <v>4967.7700000000004</v>
      </c>
      <c r="L28" s="50">
        <v>4634.84</v>
      </c>
      <c r="M28" s="278">
        <v>4300.03</v>
      </c>
      <c r="N28" s="19">
        <f t="shared" si="1"/>
        <v>53594.400000000009</v>
      </c>
    </row>
    <row r="29" spans="1:14">
      <c r="A29" s="172" t="s">
        <v>132</v>
      </c>
      <c r="B29" s="274">
        <v>109.27</v>
      </c>
      <c r="C29" s="50">
        <v>98.05</v>
      </c>
      <c r="D29" s="278">
        <v>95.85</v>
      </c>
      <c r="E29" s="274">
        <v>83.18</v>
      </c>
      <c r="F29" s="50">
        <v>69.13</v>
      </c>
      <c r="G29" s="278">
        <v>66.48</v>
      </c>
      <c r="H29" s="274">
        <v>64.86</v>
      </c>
      <c r="I29" s="50">
        <v>64.459999999999994</v>
      </c>
      <c r="J29" s="278">
        <v>71.099999999999994</v>
      </c>
      <c r="K29" s="274">
        <v>79.989999999999995</v>
      </c>
      <c r="L29" s="50">
        <v>78.27</v>
      </c>
      <c r="M29" s="278">
        <v>76.989999999999995</v>
      </c>
      <c r="N29" s="19">
        <f t="shared" si="1"/>
        <v>957.63</v>
      </c>
    </row>
    <row r="30" spans="1:14">
      <c r="A30" s="175" t="s">
        <v>130</v>
      </c>
      <c r="B30" s="277">
        <v>0</v>
      </c>
      <c r="C30" s="272">
        <v>0</v>
      </c>
      <c r="D30" s="281">
        <v>0</v>
      </c>
      <c r="E30" s="277">
        <v>0</v>
      </c>
      <c r="F30" s="272">
        <v>0</v>
      </c>
      <c r="G30" s="281">
        <v>0</v>
      </c>
      <c r="H30" s="277">
        <v>0</v>
      </c>
      <c r="I30" s="272">
        <v>0</v>
      </c>
      <c r="J30" s="281">
        <v>0</v>
      </c>
      <c r="K30" s="277">
        <v>0</v>
      </c>
      <c r="L30" s="272">
        <v>0</v>
      </c>
      <c r="M30" s="281">
        <v>0</v>
      </c>
      <c r="N30" s="199">
        <f t="shared" si="1"/>
        <v>0</v>
      </c>
    </row>
    <row r="31" spans="1:14">
      <c r="A31" s="17"/>
      <c r="B31" s="16"/>
      <c r="N31" s="282" t="s">
        <v>297</v>
      </c>
    </row>
  </sheetData>
  <mergeCells count="12">
    <mergeCell ref="A5:A6"/>
    <mergeCell ref="N3:N4"/>
    <mergeCell ref="B5:D5"/>
    <mergeCell ref="E5:G5"/>
    <mergeCell ref="H5:J5"/>
    <mergeCell ref="K5:M5"/>
    <mergeCell ref="N5:N6"/>
    <mergeCell ref="B3:D3"/>
    <mergeCell ref="E3:G3"/>
    <mergeCell ref="H3:J3"/>
    <mergeCell ref="K3:M3"/>
    <mergeCell ref="A3:A4"/>
  </mergeCells>
  <phoneticPr fontId="25" type="noConversion"/>
  <conditionalFormatting sqref="B5:D30">
    <cfRule type="expression" dxfId="21" priority="4">
      <formula>SEARCH($B$3,$N$1)</formula>
    </cfRule>
  </conditionalFormatting>
  <conditionalFormatting sqref="B5:G30">
    <cfRule type="expression" dxfId="20" priority="3">
      <formula>SEARCH($E$3,$N$1)</formula>
    </cfRule>
  </conditionalFormatting>
  <conditionalFormatting sqref="B5:J30">
    <cfRule type="expression" dxfId="19" priority="2">
      <formula>SEARCH($H$3,$N$1)</formula>
    </cfRule>
  </conditionalFormatting>
  <conditionalFormatting sqref="B5:M30">
    <cfRule type="expression" dxfId="18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15"/>
  <dimension ref="A1:T44"/>
  <sheetViews>
    <sheetView showGridLines="0" zoomScaleNormal="100" zoomScaleSheetLayoutView="100" workbookViewId="0"/>
  </sheetViews>
  <sheetFormatPr defaultColWidth="9.140625" defaultRowHeight="12"/>
  <cols>
    <col min="1" max="1" width="39.85546875" style="9" customWidth="1"/>
    <col min="2" max="2" width="7.85546875" style="9" customWidth="1"/>
    <col min="3" max="13" width="7.85546875" style="18" customWidth="1"/>
    <col min="14" max="14" width="10" style="18" customWidth="1"/>
    <col min="15" max="16384" width="9.140625" style="9"/>
  </cols>
  <sheetData>
    <row r="1" spans="1:20" s="6" customFormat="1" ht="18">
      <c r="A1" s="222" t="s">
        <v>387</v>
      </c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269" t="str">
        <f>'3.1'!N1</f>
        <v>IV. čtvrtletí 2025</v>
      </c>
      <c r="O1" s="9"/>
      <c r="P1" s="9"/>
      <c r="Q1" s="9"/>
      <c r="R1" s="9"/>
      <c r="S1" s="9"/>
      <c r="T1" s="9"/>
    </row>
    <row r="2" spans="1:20" ht="6" customHeight="1"/>
    <row r="3" spans="1:20">
      <c r="A3" s="424" t="str">
        <f>'3.1'!A4</f>
        <v>2025</v>
      </c>
      <c r="B3" s="499" t="s">
        <v>179</v>
      </c>
      <c r="C3" s="495"/>
      <c r="D3" s="500"/>
      <c r="E3" s="499" t="s">
        <v>181</v>
      </c>
      <c r="F3" s="495"/>
      <c r="G3" s="500"/>
      <c r="H3" s="499" t="s">
        <v>182</v>
      </c>
      <c r="I3" s="495"/>
      <c r="J3" s="500"/>
      <c r="K3" s="499" t="s">
        <v>183</v>
      </c>
      <c r="L3" s="495"/>
      <c r="M3" s="500"/>
      <c r="N3" s="495" t="s">
        <v>53</v>
      </c>
    </row>
    <row r="4" spans="1:20">
      <c r="A4" s="501"/>
      <c r="B4" s="361" t="s">
        <v>60</v>
      </c>
      <c r="C4" s="362" t="s">
        <v>61</v>
      </c>
      <c r="D4" s="363" t="s">
        <v>62</v>
      </c>
      <c r="E4" s="361" t="s">
        <v>63</v>
      </c>
      <c r="F4" s="362" t="s">
        <v>64</v>
      </c>
      <c r="G4" s="363" t="s">
        <v>65</v>
      </c>
      <c r="H4" s="361" t="s">
        <v>66</v>
      </c>
      <c r="I4" s="362" t="s">
        <v>67</v>
      </c>
      <c r="J4" s="363" t="s">
        <v>68</v>
      </c>
      <c r="K4" s="361" t="s">
        <v>69</v>
      </c>
      <c r="L4" s="362" t="s">
        <v>70</v>
      </c>
      <c r="M4" s="363" t="s">
        <v>71</v>
      </c>
      <c r="N4" s="492" t="s">
        <v>53</v>
      </c>
    </row>
    <row r="5" spans="1:20" ht="12.75" customHeight="1">
      <c r="A5" s="493" t="s">
        <v>96</v>
      </c>
      <c r="B5" s="411">
        <f>SUM(B6:D6)</f>
        <v>18956.29412100001</v>
      </c>
      <c r="C5" s="412"/>
      <c r="D5" s="413"/>
      <c r="E5" s="411">
        <f>SUM(E6:G6)</f>
        <v>14685.915937999998</v>
      </c>
      <c r="F5" s="412"/>
      <c r="G5" s="413"/>
      <c r="H5" s="411">
        <f>SUM(H6:J6)</f>
        <v>14803.718331</v>
      </c>
      <c r="I5" s="412"/>
      <c r="J5" s="413"/>
      <c r="K5" s="411">
        <f>SUM(K6:M6)</f>
        <v>18838.027902000009</v>
      </c>
      <c r="L5" s="412"/>
      <c r="M5" s="413"/>
      <c r="N5" s="497">
        <f>SUM(N7:N9)</f>
        <v>67283.956292000017</v>
      </c>
    </row>
    <row r="6" spans="1:20">
      <c r="A6" s="494"/>
      <c r="B6" s="177">
        <f>SUM(B7:B9)</f>
        <v>6881.5650409999998</v>
      </c>
      <c r="C6" s="173">
        <f t="shared" ref="C6:M6" si="0">SUM(C7:C9)</f>
        <v>6077.0279260000098</v>
      </c>
      <c r="D6" s="176">
        <f t="shared" si="0"/>
        <v>5997.7011540000003</v>
      </c>
      <c r="E6" s="177">
        <f t="shared" si="0"/>
        <v>5100.4877589999987</v>
      </c>
      <c r="F6" s="173">
        <f t="shared" si="0"/>
        <v>5089.3853099999997</v>
      </c>
      <c r="G6" s="176">
        <f t="shared" si="0"/>
        <v>4496.0428689999999</v>
      </c>
      <c r="H6" s="177">
        <f t="shared" si="0"/>
        <v>4974.630948</v>
      </c>
      <c r="I6" s="173">
        <f t="shared" si="0"/>
        <v>4882.4757829999999</v>
      </c>
      <c r="J6" s="176">
        <f t="shared" si="0"/>
        <v>4946.6116000000002</v>
      </c>
      <c r="K6" s="177">
        <f t="shared" si="0"/>
        <v>5806.2749329999997</v>
      </c>
      <c r="L6" s="173">
        <f t="shared" si="0"/>
        <v>6391.4456900000096</v>
      </c>
      <c r="M6" s="176">
        <f t="shared" si="0"/>
        <v>6640.3072790000006</v>
      </c>
      <c r="N6" s="498"/>
    </row>
    <row r="7" spans="1:20">
      <c r="A7" s="56" t="s">
        <v>25</v>
      </c>
      <c r="B7" s="286">
        <v>4919.0945750000001</v>
      </c>
      <c r="C7" s="283">
        <v>4573.5085750000098</v>
      </c>
      <c r="D7" s="285">
        <v>4691.6056500000004</v>
      </c>
      <c r="E7" s="286">
        <v>4093.2930249999999</v>
      </c>
      <c r="F7" s="283">
        <v>3784.0305750000002</v>
      </c>
      <c r="G7" s="285">
        <v>2860.2894999999999</v>
      </c>
      <c r="H7" s="286">
        <v>3722.7869000000001</v>
      </c>
      <c r="I7" s="283">
        <v>4012.8309250000002</v>
      </c>
      <c r="J7" s="285">
        <v>3649.6804999999999</v>
      </c>
      <c r="K7" s="286">
        <v>4267.2741249999999</v>
      </c>
      <c r="L7" s="283">
        <v>4779.5864750000101</v>
      </c>
      <c r="M7" s="285">
        <v>4672.086225</v>
      </c>
      <c r="N7" s="19">
        <f>SUM(B7:M7)</f>
        <v>50026.067050000027</v>
      </c>
    </row>
    <row r="8" spans="1:20">
      <c r="A8" s="56" t="s">
        <v>37</v>
      </c>
      <c r="B8" s="286">
        <v>68.6283999999999</v>
      </c>
      <c r="C8" s="50">
        <v>79.989604999999898</v>
      </c>
      <c r="D8" s="278">
        <v>39.481648999999997</v>
      </c>
      <c r="E8" s="274">
        <v>7.620908</v>
      </c>
      <c r="F8" s="50">
        <v>7.9599200000000101</v>
      </c>
      <c r="G8" s="278">
        <v>9.3776969999999995</v>
      </c>
      <c r="H8" s="274">
        <v>10.947224</v>
      </c>
      <c r="I8" s="50">
        <v>7.8347119999999997</v>
      </c>
      <c r="J8" s="278">
        <v>5.2329180000000104</v>
      </c>
      <c r="K8" s="274">
        <v>3.5533060000000098</v>
      </c>
      <c r="L8" s="50">
        <v>2.2732790000000098</v>
      </c>
      <c r="M8" s="278">
        <v>4.51987900000002</v>
      </c>
      <c r="N8" s="19">
        <f>SUM(B8:M8)</f>
        <v>247.41949699999989</v>
      </c>
    </row>
    <row r="9" spans="1:20">
      <c r="A9" s="56" t="s">
        <v>40</v>
      </c>
      <c r="B9" s="286">
        <v>1893.8420659999999</v>
      </c>
      <c r="C9" s="50">
        <v>1423.5297459999999</v>
      </c>
      <c r="D9" s="278">
        <v>1266.6138550000001</v>
      </c>
      <c r="E9" s="274">
        <v>999.57382599999903</v>
      </c>
      <c r="F9" s="50">
        <v>1297.3948150000001</v>
      </c>
      <c r="G9" s="278">
        <v>1626.3756719999999</v>
      </c>
      <c r="H9" s="274">
        <v>1240.8968239999999</v>
      </c>
      <c r="I9" s="50">
        <v>861.81014600000003</v>
      </c>
      <c r="J9" s="278">
        <v>1291.6981820000001</v>
      </c>
      <c r="K9" s="274">
        <v>1535.447502</v>
      </c>
      <c r="L9" s="50">
        <v>1609.5859359999999</v>
      </c>
      <c r="M9" s="278">
        <v>1963.7011749999999</v>
      </c>
      <c r="N9" s="19">
        <f>SUM(B9:M9)</f>
        <v>17010.469744999995</v>
      </c>
    </row>
    <row r="10" spans="1:20" ht="12.75" customHeight="1">
      <c r="A10" s="493" t="s">
        <v>97</v>
      </c>
      <c r="B10" s="411">
        <f>SUM(B11:D11)</f>
        <v>-18956.294120999999</v>
      </c>
      <c r="C10" s="412"/>
      <c r="D10" s="413"/>
      <c r="E10" s="411">
        <f>SUM(E11:G11)</f>
        <v>-14685.915937999998</v>
      </c>
      <c r="F10" s="412"/>
      <c r="G10" s="413"/>
      <c r="H10" s="411">
        <f>SUM(H11:J11)</f>
        <v>-14803.718331000004</v>
      </c>
      <c r="I10" s="412"/>
      <c r="J10" s="413"/>
      <c r="K10" s="411">
        <f>SUM(K11:M11)</f>
        <v>-18838.027902000002</v>
      </c>
      <c r="L10" s="412"/>
      <c r="M10" s="413"/>
      <c r="N10" s="497">
        <f>SUM(N12:N17)</f>
        <v>-67283.956292000003</v>
      </c>
    </row>
    <row r="11" spans="1:20">
      <c r="A11" s="494"/>
      <c r="B11" s="177">
        <f>SUM(B12:B17)</f>
        <v>-6881.5650409999998</v>
      </c>
      <c r="C11" s="173">
        <f t="shared" ref="C11:M11" si="1">SUM(C12:C17)</f>
        <v>-6077.0279260000007</v>
      </c>
      <c r="D11" s="176">
        <f t="shared" si="1"/>
        <v>-5997.7011539999994</v>
      </c>
      <c r="E11" s="177">
        <f t="shared" si="1"/>
        <v>-5100.4877589999996</v>
      </c>
      <c r="F11" s="173">
        <f t="shared" si="1"/>
        <v>-5089.3853099999997</v>
      </c>
      <c r="G11" s="176">
        <f t="shared" si="1"/>
        <v>-4496.0428689999999</v>
      </c>
      <c r="H11" s="177">
        <f t="shared" si="1"/>
        <v>-4974.6309480000009</v>
      </c>
      <c r="I11" s="173">
        <f t="shared" si="1"/>
        <v>-4882.4757830000017</v>
      </c>
      <c r="J11" s="176">
        <f t="shared" si="1"/>
        <v>-4946.6116000000011</v>
      </c>
      <c r="K11" s="177">
        <f t="shared" si="1"/>
        <v>-5806.2749330000006</v>
      </c>
      <c r="L11" s="173">
        <f t="shared" si="1"/>
        <v>-6391.4456900000005</v>
      </c>
      <c r="M11" s="176">
        <f t="shared" si="1"/>
        <v>-6640.3072789999997</v>
      </c>
      <c r="N11" s="498"/>
    </row>
    <row r="12" spans="1:20">
      <c r="A12" s="56" t="s">
        <v>38</v>
      </c>
      <c r="B12" s="286">
        <v>-3839.8888080000002</v>
      </c>
      <c r="C12" s="50">
        <v>-3433.3634084999999</v>
      </c>
      <c r="D12" s="278">
        <v>-3396.5060950000002</v>
      </c>
      <c r="E12" s="274">
        <v>-3135.8938870000002</v>
      </c>
      <c r="F12" s="50">
        <v>-3160.3350759999998</v>
      </c>
      <c r="G12" s="278">
        <v>-3051.5944119999999</v>
      </c>
      <c r="H12" s="274">
        <v>-3072.7462740000001</v>
      </c>
      <c r="I12" s="50">
        <v>-2912.8873600000002</v>
      </c>
      <c r="J12" s="278">
        <v>-3178.9469610000001</v>
      </c>
      <c r="K12" s="274">
        <v>-3586.3380099999999</v>
      </c>
      <c r="L12" s="50">
        <v>-3765.082128</v>
      </c>
      <c r="M12" s="278">
        <v>-3841.0319760000002</v>
      </c>
      <c r="N12" s="19">
        <f t="shared" ref="N12:N17" si="2">SUM(B12:M12)</f>
        <v>-40374.614395500001</v>
      </c>
    </row>
    <row r="13" spans="1:20">
      <c r="A13" s="56" t="s">
        <v>39</v>
      </c>
      <c r="B13" s="286">
        <v>-2818.1643260000001</v>
      </c>
      <c r="C13" s="50">
        <v>-2434.9232780000002</v>
      </c>
      <c r="D13" s="278">
        <v>-2386.7784529999999</v>
      </c>
      <c r="E13" s="274">
        <v>-1769.2091419999999</v>
      </c>
      <c r="F13" s="50">
        <v>-1718.35906</v>
      </c>
      <c r="G13" s="278">
        <v>-1281.176737</v>
      </c>
      <c r="H13" s="274">
        <v>-1699.5075850000001</v>
      </c>
      <c r="I13" s="50">
        <v>-1735.6631440000001</v>
      </c>
      <c r="J13" s="278">
        <v>-1576.3202220000001</v>
      </c>
      <c r="K13" s="274">
        <v>-2016.418954</v>
      </c>
      <c r="L13" s="50">
        <v>-2397.7369819999999</v>
      </c>
      <c r="M13" s="278">
        <v>-2542.261133</v>
      </c>
      <c r="N13" s="19">
        <f t="shared" si="2"/>
        <v>-24376.519015999998</v>
      </c>
    </row>
    <row r="14" spans="1:20">
      <c r="A14" s="56" t="s">
        <v>41</v>
      </c>
      <c r="B14" s="286">
        <v>0</v>
      </c>
      <c r="C14" s="50">
        <v>0</v>
      </c>
      <c r="D14" s="278">
        <v>0</v>
      </c>
      <c r="E14" s="274">
        <v>0</v>
      </c>
      <c r="F14" s="50">
        <v>0</v>
      </c>
      <c r="G14" s="278">
        <v>0</v>
      </c>
      <c r="H14" s="274">
        <v>0</v>
      </c>
      <c r="I14" s="50">
        <v>0</v>
      </c>
      <c r="J14" s="278">
        <v>0</v>
      </c>
      <c r="K14" s="274">
        <v>0</v>
      </c>
      <c r="L14" s="50">
        <v>0</v>
      </c>
      <c r="M14" s="278">
        <v>0</v>
      </c>
      <c r="N14" s="19">
        <f t="shared" si="2"/>
        <v>0</v>
      </c>
    </row>
    <row r="15" spans="1:20">
      <c r="A15" s="56" t="s">
        <v>31</v>
      </c>
      <c r="B15" s="286">
        <v>-107.27379999999999</v>
      </c>
      <c r="C15" s="50">
        <v>-108.233</v>
      </c>
      <c r="D15" s="278">
        <v>-111.602875</v>
      </c>
      <c r="E15" s="274">
        <v>-108.48</v>
      </c>
      <c r="F15" s="50">
        <v>-108.52405</v>
      </c>
      <c r="G15" s="278">
        <v>-83.7065750000001</v>
      </c>
      <c r="H15" s="274">
        <v>-106.142475</v>
      </c>
      <c r="I15" s="50">
        <v>-137.638125</v>
      </c>
      <c r="J15" s="278">
        <v>-83.868825000000101</v>
      </c>
      <c r="K15" s="274">
        <v>-93.972125000000005</v>
      </c>
      <c r="L15" s="50">
        <v>-109.20927500000001</v>
      </c>
      <c r="M15" s="278">
        <v>-122.70542500000001</v>
      </c>
      <c r="N15" s="19">
        <f t="shared" si="2"/>
        <v>-1281.3565500000002</v>
      </c>
    </row>
    <row r="16" spans="1:20">
      <c r="A16" s="56" t="s">
        <v>206</v>
      </c>
      <c r="B16" s="286">
        <v>-13.868475</v>
      </c>
      <c r="C16" s="50">
        <v>-7.9377750000000002</v>
      </c>
      <c r="D16" s="278">
        <v>-18.787375000000001</v>
      </c>
      <c r="E16" s="274">
        <v>-13.823175000000001</v>
      </c>
      <c r="F16" s="50">
        <v>-18.469124999999998</v>
      </c>
      <c r="G16" s="278">
        <v>-19.435124999999999</v>
      </c>
      <c r="H16" s="274">
        <v>-20.105650000000001</v>
      </c>
      <c r="I16" s="50">
        <v>-18.8535</v>
      </c>
      <c r="J16" s="278">
        <v>-26.421900000000001</v>
      </c>
      <c r="K16" s="274">
        <v>-16.223825000000001</v>
      </c>
      <c r="L16" s="50">
        <v>-13.855024999999999</v>
      </c>
      <c r="M16" s="278">
        <v>-16.450225</v>
      </c>
      <c r="N16" s="19">
        <f t="shared" si="2"/>
        <v>-204.23117500000001</v>
      </c>
    </row>
    <row r="17" spans="1:14">
      <c r="A17" s="354" t="s">
        <v>93</v>
      </c>
      <c r="B17" s="287">
        <v>-102.369632</v>
      </c>
      <c r="C17" s="272">
        <v>-92.570464500000099</v>
      </c>
      <c r="D17" s="281">
        <v>-84.026356000000007</v>
      </c>
      <c r="E17" s="277">
        <v>-73.081554999999994</v>
      </c>
      <c r="F17" s="272">
        <v>-83.697998999999896</v>
      </c>
      <c r="G17" s="281">
        <v>-60.130020000000002</v>
      </c>
      <c r="H17" s="277">
        <v>-76.128964000000096</v>
      </c>
      <c r="I17" s="272">
        <v>-77.433654000000104</v>
      </c>
      <c r="J17" s="281">
        <v>-81.053692000000098</v>
      </c>
      <c r="K17" s="277">
        <v>-93.322018999999997</v>
      </c>
      <c r="L17" s="272">
        <v>-105.56228</v>
      </c>
      <c r="M17" s="281">
        <v>-117.85852</v>
      </c>
      <c r="N17" s="199">
        <f t="shared" si="2"/>
        <v>-1047.2351555000002</v>
      </c>
    </row>
    <row r="18" spans="1:14">
      <c r="B18" s="18"/>
      <c r="N18" s="282" t="s">
        <v>275</v>
      </c>
    </row>
    <row r="19" spans="1:14" ht="11.25" customHeight="1">
      <c r="B19" s="18"/>
      <c r="N19" s="14"/>
    </row>
    <row r="20" spans="1:14" ht="11.25" customHeight="1">
      <c r="B20" s="18"/>
      <c r="N20" s="14"/>
    </row>
    <row r="21" spans="1:14">
      <c r="A21" s="424" t="str">
        <f>'3.1'!A4</f>
        <v>2025</v>
      </c>
      <c r="B21" s="499" t="s">
        <v>179</v>
      </c>
      <c r="C21" s="495"/>
      <c r="D21" s="500"/>
      <c r="E21" s="499" t="s">
        <v>181</v>
      </c>
      <c r="F21" s="495"/>
      <c r="G21" s="500"/>
      <c r="H21" s="499" t="s">
        <v>182</v>
      </c>
      <c r="I21" s="495"/>
      <c r="J21" s="500"/>
      <c r="K21" s="499" t="s">
        <v>183</v>
      </c>
      <c r="L21" s="495"/>
      <c r="M21" s="500"/>
      <c r="N21" s="495" t="s">
        <v>53</v>
      </c>
    </row>
    <row r="22" spans="1:14">
      <c r="A22" s="501"/>
      <c r="B22" s="361" t="s">
        <v>60</v>
      </c>
      <c r="C22" s="362" t="s">
        <v>61</v>
      </c>
      <c r="D22" s="363" t="s">
        <v>62</v>
      </c>
      <c r="E22" s="361" t="s">
        <v>63</v>
      </c>
      <c r="F22" s="362" t="s">
        <v>64</v>
      </c>
      <c r="G22" s="363" t="s">
        <v>65</v>
      </c>
      <c r="H22" s="361" t="s">
        <v>66</v>
      </c>
      <c r="I22" s="362" t="s">
        <v>67</v>
      </c>
      <c r="J22" s="363" t="s">
        <v>68</v>
      </c>
      <c r="K22" s="361" t="s">
        <v>69</v>
      </c>
      <c r="L22" s="362" t="s">
        <v>70</v>
      </c>
      <c r="M22" s="363" t="s">
        <v>71</v>
      </c>
      <c r="N22" s="492" t="s">
        <v>53</v>
      </c>
    </row>
    <row r="23" spans="1:14" ht="12.75" customHeight="1">
      <c r="A23" s="493" t="s">
        <v>98</v>
      </c>
      <c r="B23" s="411">
        <f>SUM(B24:D24)</f>
        <v>17410.552192689996</v>
      </c>
      <c r="C23" s="412"/>
      <c r="D23" s="413"/>
      <c r="E23" s="411">
        <f>SUM(E24:G24)</f>
        <v>13969.787621559997</v>
      </c>
      <c r="F23" s="412"/>
      <c r="G23" s="413"/>
      <c r="H23" s="411">
        <f>SUM(H24:J24)</f>
        <v>13714.361205680001</v>
      </c>
      <c r="I23" s="412"/>
      <c r="J23" s="413"/>
      <c r="K23" s="411">
        <f>SUM(K24:M24)</f>
        <v>16699.69212268999</v>
      </c>
      <c r="L23" s="412"/>
      <c r="M23" s="413"/>
      <c r="N23" s="497">
        <f>SUM(N25:N29)</f>
        <v>61794.393142619978</v>
      </c>
    </row>
    <row r="24" spans="1:14">
      <c r="A24" s="494"/>
      <c r="B24" s="177">
        <f>SUM(B25:B29)</f>
        <v>6242.9081382899985</v>
      </c>
      <c r="C24" s="173">
        <f t="shared" ref="C24:M24" si="3">SUM(C25:C29)</f>
        <v>5687.7683053500004</v>
      </c>
      <c r="D24" s="176">
        <f t="shared" si="3"/>
        <v>5479.8757490499993</v>
      </c>
      <c r="E24" s="177">
        <f t="shared" si="3"/>
        <v>4762.537542959999</v>
      </c>
      <c r="F24" s="173">
        <f t="shared" si="3"/>
        <v>4672.8684835999993</v>
      </c>
      <c r="G24" s="176">
        <f t="shared" si="3"/>
        <v>4534.3815949999998</v>
      </c>
      <c r="H24" s="177">
        <f t="shared" si="3"/>
        <v>4566.5816690000001</v>
      </c>
      <c r="I24" s="173">
        <f t="shared" si="3"/>
        <v>4497.5454641999986</v>
      </c>
      <c r="J24" s="176">
        <f t="shared" si="3"/>
        <v>4650.2340724800015</v>
      </c>
      <c r="K24" s="177">
        <f t="shared" si="3"/>
        <v>5256.8907990000016</v>
      </c>
      <c r="L24" s="173">
        <f t="shared" si="3"/>
        <v>5650.2207959300003</v>
      </c>
      <c r="M24" s="176">
        <f t="shared" si="3"/>
        <v>5792.5805277599875</v>
      </c>
      <c r="N24" s="498">
        <f>SUM(N25:N29)</f>
        <v>61794.393142619978</v>
      </c>
    </row>
    <row r="25" spans="1:14">
      <c r="A25" s="56" t="s">
        <v>23</v>
      </c>
      <c r="B25" s="288">
        <v>3839.8888129999996</v>
      </c>
      <c r="C25" s="284">
        <v>3433.3634090000005</v>
      </c>
      <c r="D25" s="289">
        <v>3396.5060949999997</v>
      </c>
      <c r="E25" s="288">
        <v>3135.8938869999993</v>
      </c>
      <c r="F25" s="284">
        <v>3160.3350810000006</v>
      </c>
      <c r="G25" s="289">
        <v>3051.5944170000007</v>
      </c>
      <c r="H25" s="288">
        <v>3072.746279</v>
      </c>
      <c r="I25" s="284">
        <v>2912.8873599999993</v>
      </c>
      <c r="J25" s="289">
        <v>3178.9469610000001</v>
      </c>
      <c r="K25" s="288">
        <v>3586.3380150000003</v>
      </c>
      <c r="L25" s="284">
        <v>3765.0821329999994</v>
      </c>
      <c r="M25" s="289">
        <v>3841.0319809999996</v>
      </c>
      <c r="N25" s="19">
        <f>SUM(B25:M25)</f>
        <v>40374.614430999995</v>
      </c>
    </row>
    <row r="26" spans="1:14">
      <c r="A26" s="56" t="s">
        <v>24</v>
      </c>
      <c r="B26" s="288">
        <v>675.34004200000004</v>
      </c>
      <c r="C26" s="284">
        <v>594.99647999999956</v>
      </c>
      <c r="D26" s="289">
        <v>541.29897200000016</v>
      </c>
      <c r="E26" s="288">
        <v>438.69190200000003</v>
      </c>
      <c r="F26" s="284">
        <v>419.28484899999972</v>
      </c>
      <c r="G26" s="289">
        <v>437.87484399999943</v>
      </c>
      <c r="H26" s="288">
        <v>492.73515800000001</v>
      </c>
      <c r="I26" s="284">
        <v>498.911024</v>
      </c>
      <c r="J26" s="289">
        <v>475.90361600000006</v>
      </c>
      <c r="K26" s="288">
        <v>520.23192900000004</v>
      </c>
      <c r="L26" s="284">
        <v>581.66957100000002</v>
      </c>
      <c r="M26" s="289">
        <v>635.113292</v>
      </c>
      <c r="N26" s="19">
        <f>SUM(B26:M26)</f>
        <v>6312.0516789999983</v>
      </c>
    </row>
    <row r="27" spans="1:14">
      <c r="A27" s="56" t="s">
        <v>25</v>
      </c>
      <c r="B27" s="288">
        <v>1484.9175565199992</v>
      </c>
      <c r="C27" s="284">
        <v>1444.6027668499999</v>
      </c>
      <c r="D27" s="289">
        <v>1373.62375651</v>
      </c>
      <c r="E27" s="288">
        <v>1090.9910277699998</v>
      </c>
      <c r="F27" s="284">
        <v>1005.8896770199998</v>
      </c>
      <c r="G27" s="289">
        <v>981.90721609000002</v>
      </c>
      <c r="H27" s="288">
        <v>930.90354288000003</v>
      </c>
      <c r="I27" s="284">
        <v>968.79489925999951</v>
      </c>
      <c r="J27" s="289">
        <v>882.30443615000013</v>
      </c>
      <c r="K27" s="288">
        <v>1005.8483240000002</v>
      </c>
      <c r="L27" s="284">
        <v>1111.917316530001</v>
      </c>
      <c r="M27" s="289">
        <v>1153.9889193299882</v>
      </c>
      <c r="N27" s="19">
        <f>SUM(B27:M27)</f>
        <v>13435.689438909989</v>
      </c>
    </row>
    <row r="28" spans="1:14">
      <c r="A28" s="56" t="s">
        <v>26</v>
      </c>
      <c r="B28" s="288">
        <v>218.82381276999999</v>
      </c>
      <c r="C28" s="284">
        <v>172.93663749999999</v>
      </c>
      <c r="D28" s="289">
        <v>163.63228453999997</v>
      </c>
      <c r="E28" s="288">
        <v>96.865603189999987</v>
      </c>
      <c r="F28" s="284">
        <v>87.21436457999998</v>
      </c>
      <c r="G28" s="289">
        <v>62.807259910000006</v>
      </c>
      <c r="H28" s="288">
        <v>68.992219119999987</v>
      </c>
      <c r="I28" s="284">
        <v>116.84118394000001</v>
      </c>
      <c r="J28" s="289">
        <v>112.99070833</v>
      </c>
      <c r="K28" s="288">
        <v>144.352407</v>
      </c>
      <c r="L28" s="284">
        <v>188.43952340000001</v>
      </c>
      <c r="M28" s="289">
        <v>162.28051943000003</v>
      </c>
      <c r="N28" s="19">
        <f>SUM(B28:M28)</f>
        <v>1596.1765237099999</v>
      </c>
    </row>
    <row r="29" spans="1:14">
      <c r="A29" s="56" t="s">
        <v>40</v>
      </c>
      <c r="B29" s="288">
        <v>23.937913999999996</v>
      </c>
      <c r="C29" s="284">
        <v>41.869012000000005</v>
      </c>
      <c r="D29" s="289">
        <v>4.8146410000000008</v>
      </c>
      <c r="E29" s="288">
        <v>9.5122999999999985E-2</v>
      </c>
      <c r="F29" s="284">
        <v>0.144512</v>
      </c>
      <c r="G29" s="289">
        <v>0.19785800000000001</v>
      </c>
      <c r="H29" s="288">
        <v>1.2044699999999997</v>
      </c>
      <c r="I29" s="284">
        <v>0.110997</v>
      </c>
      <c r="J29" s="289">
        <v>8.8350999999999999E-2</v>
      </c>
      <c r="K29" s="288">
        <v>0.12012399999999999</v>
      </c>
      <c r="L29" s="284">
        <v>3.1122519999999998</v>
      </c>
      <c r="M29" s="289">
        <v>0.16581599999999999</v>
      </c>
      <c r="N29" s="19">
        <f>SUM(B29:M29)</f>
        <v>75.861070000000012</v>
      </c>
    </row>
    <row r="30" spans="1:14" ht="12.75" customHeight="1">
      <c r="A30" s="493" t="s">
        <v>99</v>
      </c>
      <c r="B30" s="411">
        <f>SUM(B31:D31)</f>
        <v>-17410.552192290001</v>
      </c>
      <c r="C30" s="412"/>
      <c r="D30" s="413"/>
      <c r="E30" s="411">
        <f>SUM(E31:G31)</f>
        <v>-13969.787611999996</v>
      </c>
      <c r="F30" s="412"/>
      <c r="G30" s="413"/>
      <c r="H30" s="411">
        <f>SUM(H31:J31)</f>
        <v>-13714.361215000001</v>
      </c>
      <c r="I30" s="412"/>
      <c r="J30" s="413"/>
      <c r="K30" s="411">
        <f>SUM(K31:M31)</f>
        <v>-16699.692122709999</v>
      </c>
      <c r="L30" s="412"/>
      <c r="M30" s="413"/>
      <c r="N30" s="497">
        <f>SUM(N32:N43)</f>
        <v>-61794.393141999986</v>
      </c>
    </row>
    <row r="31" spans="1:14">
      <c r="A31" s="494"/>
      <c r="B31" s="177">
        <f>SUM(B32:B43)</f>
        <v>-6242.9079902899994</v>
      </c>
      <c r="C31" s="173">
        <f t="shared" ref="C31:M31" si="4">SUM(C32:C43)</f>
        <v>-5687.7684530000006</v>
      </c>
      <c r="D31" s="176">
        <f t="shared" si="4"/>
        <v>-5479.8757490000007</v>
      </c>
      <c r="E31" s="177">
        <f t="shared" si="4"/>
        <v>-4762.5375429999995</v>
      </c>
      <c r="F31" s="173">
        <f t="shared" si="4"/>
        <v>-4672.8684839999969</v>
      </c>
      <c r="G31" s="176">
        <f t="shared" si="4"/>
        <v>-4534.3815849999992</v>
      </c>
      <c r="H31" s="177">
        <f t="shared" si="4"/>
        <v>-4566.5816589999995</v>
      </c>
      <c r="I31" s="173">
        <f t="shared" si="4"/>
        <v>-4497.5454840000002</v>
      </c>
      <c r="J31" s="176">
        <f t="shared" si="4"/>
        <v>-4650.2340720000002</v>
      </c>
      <c r="K31" s="177">
        <f t="shared" si="4"/>
        <v>-5256.8907989999998</v>
      </c>
      <c r="L31" s="173">
        <f t="shared" si="4"/>
        <v>-5650.2207959300022</v>
      </c>
      <c r="M31" s="176">
        <f t="shared" si="4"/>
        <v>-5792.5805277799982</v>
      </c>
      <c r="N31" s="498"/>
    </row>
    <row r="32" spans="1:14" ht="12" customHeight="1">
      <c r="A32" s="56" t="s">
        <v>27</v>
      </c>
      <c r="B32" s="288">
        <v>-68.628405000000001</v>
      </c>
      <c r="C32" s="284">
        <v>-79.989604999999983</v>
      </c>
      <c r="D32" s="289">
        <v>-39.481649000000004</v>
      </c>
      <c r="E32" s="288">
        <v>-7.6209130000000025</v>
      </c>
      <c r="F32" s="284">
        <v>-7.9599249999999904</v>
      </c>
      <c r="G32" s="289">
        <v>-9.3776969999999995</v>
      </c>
      <c r="H32" s="288">
        <v>-10.947224</v>
      </c>
      <c r="I32" s="284">
        <v>-7.8347170000000004</v>
      </c>
      <c r="J32" s="289">
        <v>-5.2329280000000002</v>
      </c>
      <c r="K32" s="288">
        <v>-3.5533110000000003</v>
      </c>
      <c r="L32" s="284">
        <v>-2.2732839999999999</v>
      </c>
      <c r="M32" s="289">
        <v>-4.5198789999999986</v>
      </c>
      <c r="N32" s="19">
        <f t="shared" ref="N32:N43" si="5">SUM(B32:M32)</f>
        <v>-247.41953699999999</v>
      </c>
    </row>
    <row r="33" spans="1:14">
      <c r="A33" s="56" t="s">
        <v>28</v>
      </c>
      <c r="B33" s="288">
        <v>-675.34004200000004</v>
      </c>
      <c r="C33" s="284">
        <v>-594.99648000000002</v>
      </c>
      <c r="D33" s="289">
        <v>-541.29897199999994</v>
      </c>
      <c r="E33" s="288">
        <v>-438.62846200000013</v>
      </c>
      <c r="F33" s="284">
        <v>-413.86336900000009</v>
      </c>
      <c r="G33" s="289">
        <v>-426.83835999999991</v>
      </c>
      <c r="H33" s="288">
        <v>-493.63194199999998</v>
      </c>
      <c r="I33" s="284">
        <v>-498.60812199999998</v>
      </c>
      <c r="J33" s="289">
        <v>-485.53145799999999</v>
      </c>
      <c r="K33" s="288">
        <v>-516.12204499999996</v>
      </c>
      <c r="L33" s="284">
        <v>-581.66957300000013</v>
      </c>
      <c r="M33" s="289">
        <v>-645.52285300000005</v>
      </c>
      <c r="N33" s="19">
        <f t="shared" si="5"/>
        <v>-6312.0516780000007</v>
      </c>
    </row>
    <row r="34" spans="1:14">
      <c r="A34" s="56" t="s">
        <v>39</v>
      </c>
      <c r="B34" s="288">
        <v>-1.523768</v>
      </c>
      <c r="C34" s="284">
        <v>-0.14043899999999998</v>
      </c>
      <c r="D34" s="289">
        <v>-6.5519720000000001</v>
      </c>
      <c r="E34" s="288">
        <v>-27.55885</v>
      </c>
      <c r="F34" s="284">
        <v>-29.355818000000003</v>
      </c>
      <c r="G34" s="289">
        <v>-31.488129000000001</v>
      </c>
      <c r="H34" s="288">
        <v>-27.25911</v>
      </c>
      <c r="I34" s="284">
        <v>-27.1907</v>
      </c>
      <c r="J34" s="289">
        <v>-27.336057</v>
      </c>
      <c r="K34" s="288">
        <v>-11.767719</v>
      </c>
      <c r="L34" s="284">
        <v>-16.214651</v>
      </c>
      <c r="M34" s="289">
        <v>-16.086496</v>
      </c>
      <c r="N34" s="19">
        <f t="shared" si="5"/>
        <v>-222.47370900000001</v>
      </c>
    </row>
    <row r="35" spans="1:14">
      <c r="A35" s="56" t="s">
        <v>29</v>
      </c>
      <c r="B35" s="288">
        <v>-625.72318842999994</v>
      </c>
      <c r="C35" s="284">
        <v>-550.26450968000006</v>
      </c>
      <c r="D35" s="289">
        <v>-631.53403686000001</v>
      </c>
      <c r="E35" s="288">
        <v>-600.13337165999997</v>
      </c>
      <c r="F35" s="284">
        <v>-587.15974279</v>
      </c>
      <c r="G35" s="289">
        <v>-603.18702682000003</v>
      </c>
      <c r="H35" s="288">
        <v>-595.68852498000001</v>
      </c>
      <c r="I35" s="284">
        <v>-559.64743776</v>
      </c>
      <c r="J35" s="289">
        <v>-592.21745755000006</v>
      </c>
      <c r="K35" s="288">
        <v>-620.39857156000005</v>
      </c>
      <c r="L35" s="284">
        <v>-603.44718699999999</v>
      </c>
      <c r="M35" s="289">
        <v>-564.38712094999994</v>
      </c>
      <c r="N35" s="19">
        <f t="shared" si="5"/>
        <v>-7133.7881760400005</v>
      </c>
    </row>
    <row r="36" spans="1:14">
      <c r="A36" s="56" t="s">
        <v>30</v>
      </c>
      <c r="B36" s="288">
        <v>-509.95216124000001</v>
      </c>
      <c r="C36" s="284">
        <v>-500.43539325000023</v>
      </c>
      <c r="D36" s="289">
        <v>-508.66615105000028</v>
      </c>
      <c r="E36" s="288">
        <v>-470.06533100999997</v>
      </c>
      <c r="F36" s="284">
        <v>-487.40939166999988</v>
      </c>
      <c r="G36" s="289">
        <v>-505.04325030999973</v>
      </c>
      <c r="H36" s="288">
        <v>-522.78480330000014</v>
      </c>
      <c r="I36" s="284">
        <v>-498.31622820000001</v>
      </c>
      <c r="J36" s="289">
        <v>-555.62836294999977</v>
      </c>
      <c r="K36" s="288">
        <v>-620.23541163000027</v>
      </c>
      <c r="L36" s="284">
        <v>-629.16396209999891</v>
      </c>
      <c r="M36" s="289">
        <v>-491.82701804000203</v>
      </c>
      <c r="N36" s="19">
        <f t="shared" si="5"/>
        <v>-6299.52746475</v>
      </c>
    </row>
    <row r="37" spans="1:14">
      <c r="A37" s="56" t="s">
        <v>31</v>
      </c>
      <c r="B37" s="288">
        <v>-5.8112330000000005</v>
      </c>
      <c r="C37" s="284">
        <v>-5.1275000000000004</v>
      </c>
      <c r="D37" s="289">
        <v>-8.113683</v>
      </c>
      <c r="E37" s="288">
        <v>-8.6706199999999995</v>
      </c>
      <c r="F37" s="284">
        <v>-3.6381200000000002</v>
      </c>
      <c r="G37" s="289">
        <v>-7.6561450000000004</v>
      </c>
      <c r="H37" s="288">
        <v>-7.4619530000000003</v>
      </c>
      <c r="I37" s="284">
        <v>-8.7061080000000004</v>
      </c>
      <c r="J37" s="289">
        <v>-9.0388199999999994</v>
      </c>
      <c r="K37" s="288">
        <v>-7.6420330000000005</v>
      </c>
      <c r="L37" s="284">
        <v>-7.4133430000000002</v>
      </c>
      <c r="M37" s="289">
        <v>-6.3846949999999998</v>
      </c>
      <c r="N37" s="19">
        <f t="shared" si="5"/>
        <v>-85.664252999999988</v>
      </c>
    </row>
    <row r="38" spans="1:14">
      <c r="A38" s="56" t="s">
        <v>32</v>
      </c>
      <c r="B38" s="288">
        <v>-113.32926959999999</v>
      </c>
      <c r="C38" s="284">
        <v>-93.628465600000027</v>
      </c>
      <c r="D38" s="289">
        <v>-100.46206524999998</v>
      </c>
      <c r="E38" s="288">
        <v>-89.416785750000003</v>
      </c>
      <c r="F38" s="284">
        <v>-100.88884705000001</v>
      </c>
      <c r="G38" s="289">
        <v>-110.85021780000004</v>
      </c>
      <c r="H38" s="288">
        <v>-98.940617000000032</v>
      </c>
      <c r="I38" s="284">
        <v>-96.48365934999994</v>
      </c>
      <c r="J38" s="289">
        <v>-97.613039950000015</v>
      </c>
      <c r="K38" s="288">
        <v>-92.055305550000014</v>
      </c>
      <c r="L38" s="284">
        <v>-92.742635000000007</v>
      </c>
      <c r="M38" s="289">
        <v>-72.389180649999972</v>
      </c>
      <c r="N38" s="19">
        <f t="shared" si="5"/>
        <v>-1158.8000885500001</v>
      </c>
    </row>
    <row r="39" spans="1:14">
      <c r="A39" s="56" t="s">
        <v>33</v>
      </c>
      <c r="B39" s="288">
        <v>-1395.9957188300002</v>
      </c>
      <c r="C39" s="284">
        <v>-1313.2889791499997</v>
      </c>
      <c r="D39" s="289">
        <v>-1361.9831279800001</v>
      </c>
      <c r="E39" s="288">
        <v>-1292.5392601299998</v>
      </c>
      <c r="F39" s="284">
        <v>-1233.9242518999968</v>
      </c>
      <c r="G39" s="289">
        <v>-1274.3147811299998</v>
      </c>
      <c r="H39" s="288">
        <v>-1234.4345820599997</v>
      </c>
      <c r="I39" s="284">
        <v>-1201.35334571</v>
      </c>
      <c r="J39" s="289">
        <v>-1245.9261765199999</v>
      </c>
      <c r="K39" s="288">
        <v>-1288.9856904400001</v>
      </c>
      <c r="L39" s="284">
        <v>-1281.8973320000002</v>
      </c>
      <c r="M39" s="289">
        <v>-1251.1527134100045</v>
      </c>
      <c r="N39" s="19">
        <f t="shared" si="5"/>
        <v>-15375.795959260004</v>
      </c>
    </row>
    <row r="40" spans="1:14">
      <c r="A40" s="56" t="s">
        <v>34</v>
      </c>
      <c r="B40" s="288">
        <v>-774.17729863708985</v>
      </c>
      <c r="C40" s="284">
        <v>-700.02772456164712</v>
      </c>
      <c r="D40" s="289">
        <v>-664.31687291660921</v>
      </c>
      <c r="E40" s="288">
        <v>-553.6531637225936</v>
      </c>
      <c r="F40" s="284">
        <v>-540.45244636381699</v>
      </c>
      <c r="G40" s="289">
        <v>-509.16248786995851</v>
      </c>
      <c r="H40" s="288">
        <v>-504.88374853060998</v>
      </c>
      <c r="I40" s="284">
        <v>-510.71777813297842</v>
      </c>
      <c r="J40" s="289">
        <v>-525.6624612026236</v>
      </c>
      <c r="K40" s="288">
        <v>-614.13223255648472</v>
      </c>
      <c r="L40" s="284">
        <v>-670.28245491600774</v>
      </c>
      <c r="M40" s="289">
        <v>-684.29515269503099</v>
      </c>
      <c r="N40" s="19">
        <f t="shared" si="5"/>
        <v>-7251.7638221054503</v>
      </c>
    </row>
    <row r="41" spans="1:14">
      <c r="A41" s="56" t="s">
        <v>35</v>
      </c>
      <c r="B41" s="288">
        <v>-1840.9610445529095</v>
      </c>
      <c r="C41" s="284">
        <v>-1640.8392697583531</v>
      </c>
      <c r="D41" s="289">
        <v>-1417.9002529433906</v>
      </c>
      <c r="E41" s="288">
        <v>-1102.7741817274066</v>
      </c>
      <c r="F41" s="284">
        <v>-1134.2925867261833</v>
      </c>
      <c r="G41" s="289">
        <v>-928.15768257004152</v>
      </c>
      <c r="H41" s="288">
        <v>-907.34337712939009</v>
      </c>
      <c r="I41" s="284">
        <v>-928.12502984702132</v>
      </c>
      <c r="J41" s="289">
        <v>-939.73934182737651</v>
      </c>
      <c r="K41" s="288">
        <v>-1291.8694702635153</v>
      </c>
      <c r="L41" s="284">
        <v>-1559.7038349139946</v>
      </c>
      <c r="M41" s="289">
        <v>-1827.9730600349603</v>
      </c>
      <c r="N41" s="19">
        <f t="shared" si="5"/>
        <v>-15519.679132294539</v>
      </c>
    </row>
    <row r="42" spans="1:14">
      <c r="A42" s="56" t="s">
        <v>36</v>
      </c>
      <c r="B42" s="288">
        <v>-9.7671960000000002</v>
      </c>
      <c r="C42" s="284">
        <v>-9.0265900000000006</v>
      </c>
      <c r="D42" s="289">
        <v>-7.3962650000000014</v>
      </c>
      <c r="E42" s="288">
        <v>-5.2587089999999987</v>
      </c>
      <c r="F42" s="284">
        <v>-4.4113170000000004</v>
      </c>
      <c r="G42" s="289">
        <v>-3.624393</v>
      </c>
      <c r="H42" s="288">
        <v>-3.5731739999999994</v>
      </c>
      <c r="I42" s="284">
        <v>-3.5228829999999998</v>
      </c>
      <c r="J42" s="289">
        <v>-3.7596080000000001</v>
      </c>
      <c r="K42" s="288">
        <v>-5.6857769999999999</v>
      </c>
      <c r="L42" s="284">
        <v>-7.7249840000000001</v>
      </c>
      <c r="M42" s="289">
        <v>-9.1646110000000007</v>
      </c>
      <c r="N42" s="19">
        <f t="shared" si="5"/>
        <v>-72.915507000000005</v>
      </c>
    </row>
    <row r="43" spans="1:14">
      <c r="A43" s="354" t="s">
        <v>93</v>
      </c>
      <c r="B43" s="287">
        <v>-221.69866500000001</v>
      </c>
      <c r="C43" s="272">
        <v>-200.00349699999998</v>
      </c>
      <c r="D43" s="281">
        <v>-192.17070100000001</v>
      </c>
      <c r="E43" s="277">
        <v>-166.21789500000003</v>
      </c>
      <c r="F43" s="272">
        <v>-129.51266849999999</v>
      </c>
      <c r="G43" s="281">
        <v>-124.68141450000002</v>
      </c>
      <c r="H43" s="277">
        <v>-159.63260299999999</v>
      </c>
      <c r="I43" s="272">
        <v>-157.03947500000004</v>
      </c>
      <c r="J43" s="281">
        <v>-162.548361</v>
      </c>
      <c r="K43" s="277">
        <v>-184.44323200000002</v>
      </c>
      <c r="L43" s="272">
        <v>-197.687555</v>
      </c>
      <c r="M43" s="281">
        <v>-218.877748</v>
      </c>
      <c r="N43" s="199">
        <f t="shared" si="5"/>
        <v>-2114.5138150000002</v>
      </c>
    </row>
    <row r="44" spans="1:14">
      <c r="N44" s="282" t="s">
        <v>297</v>
      </c>
    </row>
  </sheetData>
  <mergeCells count="36">
    <mergeCell ref="N30:N31"/>
    <mergeCell ref="N21:N22"/>
    <mergeCell ref="B23:D23"/>
    <mergeCell ref="E23:G23"/>
    <mergeCell ref="H23:J23"/>
    <mergeCell ref="K23:M23"/>
    <mergeCell ref="B21:D21"/>
    <mergeCell ref="E21:G21"/>
    <mergeCell ref="H21:J21"/>
    <mergeCell ref="K21:M21"/>
    <mergeCell ref="B30:D30"/>
    <mergeCell ref="E30:G30"/>
    <mergeCell ref="H30:J30"/>
    <mergeCell ref="K30:M30"/>
    <mergeCell ref="N23:N24"/>
    <mergeCell ref="A30:A31"/>
    <mergeCell ref="E10:G10"/>
    <mergeCell ref="H10:J10"/>
    <mergeCell ref="K10:M10"/>
    <mergeCell ref="A23:A24"/>
    <mergeCell ref="A21:A22"/>
    <mergeCell ref="A10:A11"/>
    <mergeCell ref="N10:N11"/>
    <mergeCell ref="N3:N4"/>
    <mergeCell ref="N5:N6"/>
    <mergeCell ref="B5:D5"/>
    <mergeCell ref="E5:G5"/>
    <mergeCell ref="H5:J5"/>
    <mergeCell ref="K5:M5"/>
    <mergeCell ref="B10:D10"/>
    <mergeCell ref="A5:A6"/>
    <mergeCell ref="B3:D3"/>
    <mergeCell ref="E3:G3"/>
    <mergeCell ref="H3:J3"/>
    <mergeCell ref="K3:M3"/>
    <mergeCell ref="A3:A4"/>
  </mergeCells>
  <conditionalFormatting sqref="B5:D17 B23:D43">
    <cfRule type="expression" dxfId="17" priority="4">
      <formula>SEARCH($B$3,$N$1)</formula>
    </cfRule>
  </conditionalFormatting>
  <conditionalFormatting sqref="B5:G17 B23:G43">
    <cfRule type="expression" dxfId="16" priority="3">
      <formula>SEARCH($E$3,$N$1)</formula>
    </cfRule>
  </conditionalFormatting>
  <conditionalFormatting sqref="B5:J17 B23:J43">
    <cfRule type="expression" dxfId="15" priority="2">
      <formula>SEARCH($H$3,$N$1)</formula>
    </cfRule>
  </conditionalFormatting>
  <conditionalFormatting sqref="B5:M17 B23:M43">
    <cfRule type="expression" dxfId="14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28"/>
  <dimension ref="A1:U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20.25">
      <c r="A1" s="290" t="s">
        <v>388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269" t="str">
        <f>'3.1'!N1</f>
        <v>IV. čtvrtletí 2025</v>
      </c>
      <c r="N1" s="54"/>
      <c r="O1" s="54"/>
    </row>
    <row r="2" spans="1:21" ht="18">
      <c r="A2" s="188" t="s">
        <v>389</v>
      </c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N2" s="54"/>
      <c r="O2" s="54"/>
    </row>
    <row r="3" spans="1:21" ht="6" customHeight="1">
      <c r="A3" s="38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</row>
    <row r="4" spans="1:21">
      <c r="A4" s="366" t="str">
        <f>'3.1'!A4</f>
        <v>2025</v>
      </c>
      <c r="B4" s="503" t="s">
        <v>186</v>
      </c>
      <c r="C4" s="503"/>
      <c r="D4" s="503"/>
      <c r="E4" s="503"/>
      <c r="F4" s="503"/>
      <c r="G4" s="504"/>
      <c r="H4" s="503" t="s">
        <v>19</v>
      </c>
      <c r="I4" s="503"/>
      <c r="J4" s="503"/>
      <c r="K4" s="503"/>
      <c r="L4" s="503"/>
      <c r="M4" s="503"/>
      <c r="N4" s="20"/>
    </row>
    <row r="5" spans="1:21" ht="13.5" customHeight="1">
      <c r="B5" s="505" t="s">
        <v>168</v>
      </c>
      <c r="C5" s="505"/>
      <c r="D5" s="505"/>
      <c r="E5" s="505"/>
      <c r="F5" s="505"/>
      <c r="G5" s="506"/>
      <c r="H5" s="505" t="s">
        <v>5</v>
      </c>
      <c r="I5" s="505"/>
      <c r="J5" s="505"/>
      <c r="K5" s="505"/>
      <c r="L5" s="505"/>
      <c r="M5" s="505"/>
      <c r="N5" s="57"/>
    </row>
    <row r="6" spans="1:21">
      <c r="B6" s="502" t="s">
        <v>69</v>
      </c>
      <c r="C6" s="502"/>
      <c r="D6" s="502" t="s">
        <v>70</v>
      </c>
      <c r="E6" s="502"/>
      <c r="F6" s="502" t="s">
        <v>71</v>
      </c>
      <c r="G6" s="507"/>
      <c r="H6" s="508" t="s">
        <v>69</v>
      </c>
      <c r="I6" s="502"/>
      <c r="J6" s="502" t="s">
        <v>70</v>
      </c>
      <c r="K6" s="502"/>
      <c r="L6" s="502" t="s">
        <v>71</v>
      </c>
      <c r="M6" s="502"/>
      <c r="N6" s="53"/>
    </row>
    <row r="7" spans="1:21">
      <c r="A7" s="304"/>
      <c r="B7" s="302" t="s">
        <v>208</v>
      </c>
      <c r="C7" s="302" t="s">
        <v>207</v>
      </c>
      <c r="D7" s="302" t="s">
        <v>208</v>
      </c>
      <c r="E7" s="302" t="s">
        <v>207</v>
      </c>
      <c r="F7" s="302" t="s">
        <v>208</v>
      </c>
      <c r="G7" s="303" t="s">
        <v>207</v>
      </c>
      <c r="H7" s="296" t="s">
        <v>208</v>
      </c>
      <c r="I7" s="296" t="s">
        <v>207</v>
      </c>
      <c r="J7" s="296" t="s">
        <v>208</v>
      </c>
      <c r="K7" s="296" t="s">
        <v>207</v>
      </c>
      <c r="L7" s="296" t="s">
        <v>208</v>
      </c>
      <c r="M7" s="296" t="s">
        <v>207</v>
      </c>
      <c r="N7" s="53"/>
    </row>
    <row r="8" spans="1:21">
      <c r="A8" s="512" t="s">
        <v>53</v>
      </c>
      <c r="B8" s="435">
        <f>F9</f>
        <v>211.93118999999967</v>
      </c>
      <c r="C8" s="430"/>
      <c r="D8" s="430"/>
      <c r="E8" s="430"/>
      <c r="F8" s="430"/>
      <c r="G8" s="436"/>
      <c r="H8" s="430">
        <f>SUM(H9,J9,L9)</f>
        <v>78270.789147976335</v>
      </c>
      <c r="I8" s="430"/>
      <c r="J8" s="430"/>
      <c r="K8" s="430"/>
      <c r="L8" s="430"/>
      <c r="M8" s="430"/>
      <c r="N8" s="58"/>
    </row>
    <row r="9" spans="1:21">
      <c r="A9" s="513"/>
      <c r="B9" s="202">
        <f>SUM(B10:B17)</f>
        <v>209.95430999999996</v>
      </c>
      <c r="C9" s="292">
        <v>8.9146696140600945E-3</v>
      </c>
      <c r="D9" s="262">
        <f>SUM(D10:D17)</f>
        <v>210.86483999999996</v>
      </c>
      <c r="E9" s="292">
        <v>8.9281368524780965E-3</v>
      </c>
      <c r="F9" s="262">
        <f>SUM(F10:F17)</f>
        <v>211.93118999999967</v>
      </c>
      <c r="G9" s="297">
        <v>8.9792787325818756E-3</v>
      </c>
      <c r="H9" s="262">
        <f>SUM(H10:H17)</f>
        <v>24655.63580989153</v>
      </c>
      <c r="I9" s="292">
        <v>3.884680198572799E-3</v>
      </c>
      <c r="J9" s="262">
        <f>SUM(J10:J17)</f>
        <v>27510.739440591995</v>
      </c>
      <c r="K9" s="292">
        <v>3.8881111191016249E-3</v>
      </c>
      <c r="L9" s="262">
        <f>SUM(L10:L17)</f>
        <v>26104.413897492803</v>
      </c>
      <c r="M9" s="292">
        <v>3.7462545730703322E-3</v>
      </c>
      <c r="N9" s="10"/>
    </row>
    <row r="10" spans="1:21">
      <c r="A10" s="44" t="s">
        <v>7</v>
      </c>
      <c r="B10" s="203">
        <v>0</v>
      </c>
      <c r="C10" s="291">
        <v>0</v>
      </c>
      <c r="D10" s="19">
        <v>0</v>
      </c>
      <c r="E10" s="291">
        <v>0</v>
      </c>
      <c r="F10" s="19">
        <v>0</v>
      </c>
      <c r="G10" s="298">
        <v>0</v>
      </c>
      <c r="H10" s="19">
        <v>0</v>
      </c>
      <c r="I10" s="291">
        <v>0</v>
      </c>
      <c r="J10" s="19">
        <v>0</v>
      </c>
      <c r="K10" s="291">
        <v>0</v>
      </c>
      <c r="L10" s="19">
        <v>0</v>
      </c>
      <c r="M10" s="291">
        <v>0</v>
      </c>
      <c r="N10" s="61"/>
      <c r="O10" s="69"/>
    </row>
    <row r="11" spans="1:21">
      <c r="A11" s="44" t="s">
        <v>20</v>
      </c>
      <c r="B11" s="203">
        <v>17.440000000000001</v>
      </c>
      <c r="C11" s="291">
        <v>1.89195882351231E-3</v>
      </c>
      <c r="D11" s="19">
        <v>17.440000000000001</v>
      </c>
      <c r="E11" s="291">
        <v>1.89195882351231E-3</v>
      </c>
      <c r="F11" s="19">
        <v>17.440000000000001</v>
      </c>
      <c r="G11" s="298">
        <v>1.8910770008819971E-3</v>
      </c>
      <c r="H11" s="19">
        <v>9112.5339999999997</v>
      </c>
      <c r="I11" s="291">
        <v>3.4567776596447458E-3</v>
      </c>
      <c r="J11" s="19">
        <v>11371.625</v>
      </c>
      <c r="K11" s="291">
        <v>3.5457839714742637E-3</v>
      </c>
      <c r="L11" s="19">
        <v>9658.2970000000005</v>
      </c>
      <c r="M11" s="291">
        <v>3.1543962974441629E-3</v>
      </c>
      <c r="N11" s="61"/>
      <c r="O11" s="69"/>
    </row>
    <row r="12" spans="1:21">
      <c r="A12" s="44" t="s">
        <v>21</v>
      </c>
      <c r="B12" s="203">
        <v>0</v>
      </c>
      <c r="C12" s="291">
        <v>0</v>
      </c>
      <c r="D12" s="19">
        <v>0</v>
      </c>
      <c r="E12" s="291">
        <v>0</v>
      </c>
      <c r="F12" s="19">
        <v>0</v>
      </c>
      <c r="G12" s="298">
        <v>0</v>
      </c>
      <c r="H12" s="19">
        <v>0</v>
      </c>
      <c r="I12" s="291">
        <v>0</v>
      </c>
      <c r="J12" s="19">
        <v>0</v>
      </c>
      <c r="K12" s="291">
        <v>0</v>
      </c>
      <c r="L12" s="19">
        <v>0</v>
      </c>
      <c r="M12" s="291">
        <v>0</v>
      </c>
      <c r="N12" s="61"/>
      <c r="O12" s="69"/>
    </row>
    <row r="13" spans="1:21">
      <c r="A13" s="44" t="s">
        <v>22</v>
      </c>
      <c r="B13" s="203">
        <v>78.760999999999967</v>
      </c>
      <c r="C13" s="291">
        <v>5.3563991620839774E-2</v>
      </c>
      <c r="D13" s="19">
        <v>78.760999999999967</v>
      </c>
      <c r="E13" s="291">
        <v>5.3496851757480528E-2</v>
      </c>
      <c r="F13" s="19">
        <v>79.290999999999968</v>
      </c>
      <c r="G13" s="298">
        <v>5.3862404692708581E-2</v>
      </c>
      <c r="H13" s="19">
        <v>7775.5269999999982</v>
      </c>
      <c r="I13" s="291">
        <v>2.2859082788713247E-2</v>
      </c>
      <c r="J13" s="19">
        <v>9675.4100000000017</v>
      </c>
      <c r="K13" s="291">
        <v>2.6665717049082816E-2</v>
      </c>
      <c r="L13" s="19">
        <v>12484.102000000004</v>
      </c>
      <c r="M13" s="291">
        <v>3.1721355023373782E-2</v>
      </c>
      <c r="N13" s="61"/>
      <c r="O13" s="69"/>
    </row>
    <row r="14" spans="1:21">
      <c r="A14" s="44" t="s">
        <v>43</v>
      </c>
      <c r="B14" s="203">
        <v>11.205999999999998</v>
      </c>
      <c r="C14" s="291">
        <v>1.0033569928959346E-2</v>
      </c>
      <c r="D14" s="19">
        <v>11.205999999999998</v>
      </c>
      <c r="E14" s="291">
        <v>1.0034091016744962E-2</v>
      </c>
      <c r="F14" s="19">
        <v>11.205999999999998</v>
      </c>
      <c r="G14" s="298">
        <v>1.00392958789416E-2</v>
      </c>
      <c r="H14" s="19">
        <v>3084.91219</v>
      </c>
      <c r="I14" s="291">
        <v>2.1780391362208346E-2</v>
      </c>
      <c r="J14" s="19">
        <v>3395.1139899999998</v>
      </c>
      <c r="K14" s="291">
        <v>2.3357755429836102E-2</v>
      </c>
      <c r="L14" s="19">
        <v>2302.3001699999995</v>
      </c>
      <c r="M14" s="291">
        <v>1.7919333593411354E-2</v>
      </c>
      <c r="N14" s="61"/>
      <c r="O14" s="69"/>
    </row>
    <row r="15" spans="1:21">
      <c r="A15" s="44" t="s">
        <v>44</v>
      </c>
      <c r="B15" s="203">
        <v>0</v>
      </c>
      <c r="C15" s="291">
        <v>0</v>
      </c>
      <c r="D15" s="19">
        <v>0</v>
      </c>
      <c r="E15" s="291">
        <v>0</v>
      </c>
      <c r="F15" s="19">
        <v>0</v>
      </c>
      <c r="G15" s="298">
        <v>0</v>
      </c>
      <c r="H15" s="19">
        <v>0</v>
      </c>
      <c r="I15" s="291">
        <v>0</v>
      </c>
      <c r="J15" s="19">
        <v>0</v>
      </c>
      <c r="K15" s="291">
        <v>0</v>
      </c>
      <c r="L15" s="19">
        <v>0</v>
      </c>
      <c r="M15" s="291">
        <v>0</v>
      </c>
      <c r="N15" s="61"/>
      <c r="O15" s="69"/>
      <c r="P15" s="44"/>
      <c r="Q15" s="56"/>
      <c r="R15" s="19"/>
      <c r="S15" s="19"/>
      <c r="T15" s="19"/>
      <c r="U15" s="19"/>
    </row>
    <row r="16" spans="1:21">
      <c r="A16" s="44" t="s">
        <v>45</v>
      </c>
      <c r="B16" s="203">
        <v>0</v>
      </c>
      <c r="C16" s="291">
        <v>0</v>
      </c>
      <c r="D16" s="19">
        <v>0</v>
      </c>
      <c r="E16" s="59">
        <v>0</v>
      </c>
      <c r="F16" s="19">
        <v>0</v>
      </c>
      <c r="G16" s="299">
        <v>0</v>
      </c>
      <c r="H16" s="19">
        <v>0</v>
      </c>
      <c r="I16" s="291">
        <v>0</v>
      </c>
      <c r="J16" s="19">
        <v>0</v>
      </c>
      <c r="K16" s="59">
        <v>0</v>
      </c>
      <c r="L16" s="19">
        <v>0</v>
      </c>
      <c r="M16" s="59">
        <v>0</v>
      </c>
      <c r="N16" s="61"/>
      <c r="O16" s="69"/>
      <c r="P16" s="44"/>
      <c r="Q16" s="56"/>
      <c r="R16" s="19"/>
      <c r="S16" s="19"/>
      <c r="T16" s="19"/>
      <c r="U16" s="19"/>
    </row>
    <row r="17" spans="1:21">
      <c r="A17" s="228" t="s">
        <v>46</v>
      </c>
      <c r="B17" s="204">
        <v>102.54730999999998</v>
      </c>
      <c r="C17" s="292">
        <v>2.2817716949422372E-2</v>
      </c>
      <c r="D17" s="199">
        <v>103.45784</v>
      </c>
      <c r="E17" s="293">
        <v>2.2693754226788057E-2</v>
      </c>
      <c r="F17" s="199">
        <v>103.99418999999972</v>
      </c>
      <c r="G17" s="300">
        <v>2.289692759668327E-2</v>
      </c>
      <c r="H17" s="199">
        <v>4682.662619891531</v>
      </c>
      <c r="I17" s="292">
        <v>1.9242168579453288E-2</v>
      </c>
      <c r="J17" s="199">
        <v>3068.5904505919934</v>
      </c>
      <c r="K17" s="293">
        <v>2.1623642496671567E-2</v>
      </c>
      <c r="L17" s="199">
        <v>1659.7147274927986</v>
      </c>
      <c r="M17" s="293">
        <v>2.0448608635291961E-2</v>
      </c>
      <c r="N17" s="61"/>
      <c r="O17" s="69"/>
      <c r="P17" s="44"/>
      <c r="Q17" s="56"/>
      <c r="R17" s="19"/>
      <c r="S17" s="19"/>
      <c r="T17" s="19"/>
      <c r="U17" s="19"/>
    </row>
    <row r="18" spans="1:21">
      <c r="A18" s="172"/>
      <c r="B18" s="54"/>
      <c r="C18" s="54"/>
      <c r="D18" s="54"/>
      <c r="E18" s="54"/>
      <c r="F18" s="54"/>
      <c r="G18" s="54"/>
      <c r="H18" s="54"/>
      <c r="I18" s="54"/>
      <c r="J18" s="54"/>
      <c r="K18" s="54"/>
      <c r="L18" s="55"/>
      <c r="M18" s="62" t="s">
        <v>296</v>
      </c>
      <c r="N18" s="62"/>
      <c r="O18" s="55"/>
    </row>
    <row r="19" spans="1:21">
      <c r="A19" s="365" t="str">
        <f>'3.1'!A4</f>
        <v>2025</v>
      </c>
      <c r="B19" s="503" t="s">
        <v>231</v>
      </c>
      <c r="C19" s="503"/>
      <c r="D19" s="503"/>
      <c r="E19" s="503"/>
      <c r="F19" s="503"/>
      <c r="G19" s="503"/>
      <c r="N19" s="63"/>
      <c r="O19" s="54"/>
      <c r="P19" s="72"/>
      <c r="Q19" s="56"/>
      <c r="R19" s="19"/>
      <c r="S19" s="19"/>
      <c r="T19" s="19"/>
    </row>
    <row r="20" spans="1:21">
      <c r="A20" s="294"/>
      <c r="B20" s="505" t="s">
        <v>5</v>
      </c>
      <c r="C20" s="505"/>
      <c r="D20" s="505"/>
      <c r="E20" s="505"/>
      <c r="F20" s="505"/>
      <c r="G20" s="505"/>
      <c r="H20" s="63" t="str">
        <f>A25</f>
        <v>VO z vvn</v>
      </c>
      <c r="I20" s="70">
        <f>(B25+D25+F25)/'6.1, 6.2'!B25</f>
        <v>2.0368092476924025E-2</v>
      </c>
      <c r="J20" s="22" t="str">
        <f>A10</f>
        <v>JE</v>
      </c>
      <c r="K20" s="61">
        <f t="shared" ref="K20:K27" si="0">H10+J10+L10</f>
        <v>0</v>
      </c>
      <c r="L20" s="22" t="str">
        <f>A10</f>
        <v>JE</v>
      </c>
      <c r="M20" s="69">
        <f>K20/'6.1, 6.2'!B5</f>
        <v>0</v>
      </c>
      <c r="N20" s="63"/>
      <c r="O20" s="54"/>
      <c r="P20" s="72"/>
      <c r="Q20" s="56"/>
      <c r="R20" s="19"/>
      <c r="S20" s="19"/>
      <c r="T20" s="19"/>
    </row>
    <row r="21" spans="1:21">
      <c r="A21" s="53"/>
      <c r="B21" s="502" t="s">
        <v>69</v>
      </c>
      <c r="C21" s="502"/>
      <c r="D21" s="502" t="s">
        <v>70</v>
      </c>
      <c r="E21" s="502"/>
      <c r="F21" s="502" t="s">
        <v>71</v>
      </c>
      <c r="G21" s="502"/>
      <c r="H21" s="63" t="str">
        <f>A26</f>
        <v>VO z vn</v>
      </c>
      <c r="I21" s="70">
        <f>(B26+D26+F26)/'6.1, 6.2'!C25</f>
        <v>0.13866753213207039</v>
      </c>
      <c r="J21" s="22" t="str">
        <f t="shared" ref="J21:J27" si="1">A11</f>
        <v>PE</v>
      </c>
      <c r="K21" s="61">
        <f t="shared" si="0"/>
        <v>30142.455999999998</v>
      </c>
      <c r="L21" s="22" t="str">
        <f t="shared" ref="L21:L27" si="2">A11</f>
        <v>PE</v>
      </c>
      <c r="M21" s="69">
        <f>K21/'6.1, 6.2'!C5</f>
        <v>3.3848639716376958E-3</v>
      </c>
      <c r="N21" s="63"/>
      <c r="O21" s="54"/>
      <c r="P21" s="72"/>
      <c r="Q21" s="56"/>
      <c r="R21" s="60"/>
      <c r="S21" s="60"/>
      <c r="T21" s="60"/>
    </row>
    <row r="22" spans="1:21">
      <c r="A22" s="53"/>
      <c r="B22" s="295" t="s">
        <v>208</v>
      </c>
      <c r="C22" s="295" t="s">
        <v>207</v>
      </c>
      <c r="D22" s="295" t="s">
        <v>208</v>
      </c>
      <c r="E22" s="295" t="s">
        <v>207</v>
      </c>
      <c r="F22" s="295" t="s">
        <v>208</v>
      </c>
      <c r="G22" s="295" t="s">
        <v>207</v>
      </c>
      <c r="H22" s="63" t="str">
        <f>A27</f>
        <v>MOP</v>
      </c>
      <c r="I22" s="70">
        <f>(B27+D27+F27)/'6.1, 6.2'!D25</f>
        <v>0.14715906338106324</v>
      </c>
      <c r="J22" s="22" t="str">
        <f t="shared" si="1"/>
        <v>PPE</v>
      </c>
      <c r="K22" s="61">
        <f t="shared" si="0"/>
        <v>0</v>
      </c>
      <c r="L22" s="22" t="str">
        <f t="shared" si="2"/>
        <v>PPE</v>
      </c>
      <c r="M22" s="69">
        <f>K22/'6.1, 6.2'!D5</f>
        <v>0</v>
      </c>
      <c r="N22" s="63"/>
      <c r="O22" s="54"/>
      <c r="P22" s="72"/>
      <c r="Q22" s="56"/>
      <c r="R22" s="19"/>
      <c r="S22" s="19"/>
      <c r="T22" s="19"/>
    </row>
    <row r="23" spans="1:21">
      <c r="A23" s="509" t="s">
        <v>53</v>
      </c>
      <c r="B23" s="511">
        <f>SUM(B24,D24,F24)</f>
        <v>1606852.3993879762</v>
      </c>
      <c r="C23" s="511"/>
      <c r="D23" s="511"/>
      <c r="E23" s="511"/>
      <c r="F23" s="511"/>
      <c r="G23" s="511"/>
      <c r="H23" s="63" t="str">
        <f>A28</f>
        <v>MOO</v>
      </c>
      <c r="I23" s="70">
        <f>(B28+D28+F28)/'6.1, 6.2'!E25</f>
        <v>9.784418441433336E-2</v>
      </c>
      <c r="J23" s="22" t="str">
        <f t="shared" si="1"/>
        <v>PSE</v>
      </c>
      <c r="K23" s="61">
        <f t="shared" si="0"/>
        <v>29935.039000000004</v>
      </c>
      <c r="L23" s="22" t="str">
        <f t="shared" si="2"/>
        <v>PSE</v>
      </c>
      <c r="M23" s="69">
        <f>K23/'6.1, 6.2'!E5</f>
        <v>2.7299382871602308E-2</v>
      </c>
      <c r="N23" s="63"/>
      <c r="O23" s="54"/>
      <c r="P23" s="72"/>
      <c r="Q23" s="56"/>
      <c r="R23" s="19"/>
      <c r="S23" s="19"/>
      <c r="T23" s="19"/>
    </row>
    <row r="24" spans="1:21">
      <c r="A24" s="510"/>
      <c r="B24" s="262">
        <f>SUM(B25:B28)</f>
        <v>504139.82505989156</v>
      </c>
      <c r="C24" s="301">
        <v>0.1103442378542593</v>
      </c>
      <c r="D24" s="262">
        <f>SUM(D25:D28)</f>
        <v>541551.56771059195</v>
      </c>
      <c r="E24" s="301">
        <v>0.1102757145559964</v>
      </c>
      <c r="F24" s="262">
        <f>SUM(F25:F28)</f>
        <v>561161.00661749276</v>
      </c>
      <c r="G24" s="301">
        <v>0.11224580935451958</v>
      </c>
      <c r="H24" s="54"/>
      <c r="I24" s="54"/>
      <c r="J24" s="22" t="str">
        <f t="shared" si="1"/>
        <v>VE</v>
      </c>
      <c r="K24" s="61">
        <f t="shared" si="0"/>
        <v>8782.3263499999994</v>
      </c>
      <c r="L24" s="22" t="str">
        <f t="shared" si="2"/>
        <v>VE</v>
      </c>
      <c r="M24" s="69">
        <f>K24/'6.1, 6.2'!F5</f>
        <v>2.1138229672777557E-2</v>
      </c>
      <c r="N24" s="63"/>
      <c r="O24" s="54"/>
      <c r="P24" s="72"/>
      <c r="Q24" s="56"/>
      <c r="R24" s="59"/>
      <c r="S24" s="60"/>
      <c r="T24" s="60"/>
    </row>
    <row r="25" spans="1:21">
      <c r="A25" s="56" t="s">
        <v>8</v>
      </c>
      <c r="B25" s="19">
        <v>11642.178</v>
      </c>
      <c r="C25" s="291">
        <v>1.8264589757378748E-2</v>
      </c>
      <c r="D25" s="19">
        <v>11662.933000000001</v>
      </c>
      <c r="E25" s="291">
        <v>1.922670290792125E-2</v>
      </c>
      <c r="F25" s="19">
        <v>13128.973</v>
      </c>
      <c r="G25" s="291">
        <v>2.4100313918202401E-2</v>
      </c>
      <c r="H25" s="54"/>
      <c r="I25" s="54"/>
      <c r="J25" s="22" t="str">
        <f t="shared" si="1"/>
        <v>PVE</v>
      </c>
      <c r="K25" s="61">
        <f t="shared" si="0"/>
        <v>0</v>
      </c>
      <c r="L25" s="22" t="str">
        <f t="shared" si="2"/>
        <v>PVE</v>
      </c>
      <c r="M25" s="69">
        <f>K25/'6.1, 6.2'!G5</f>
        <v>0</v>
      </c>
      <c r="N25" s="63"/>
      <c r="O25" s="70"/>
      <c r="T25" s="55"/>
    </row>
    <row r="26" spans="1:21">
      <c r="A26" s="56" t="s">
        <v>9</v>
      </c>
      <c r="B26" s="19">
        <v>253546.13699999999</v>
      </c>
      <c r="C26" s="291">
        <v>0.1309870729442838</v>
      </c>
      <c r="D26" s="19">
        <v>257796.68100000001</v>
      </c>
      <c r="E26" s="291">
        <v>0.13357858957930857</v>
      </c>
      <c r="F26" s="19">
        <v>266750.01799999998</v>
      </c>
      <c r="G26" s="291">
        <v>0.15281029957229256</v>
      </c>
      <c r="H26" s="54"/>
      <c r="I26" s="54"/>
      <c r="J26" s="22" t="str">
        <f t="shared" si="1"/>
        <v>VTE</v>
      </c>
      <c r="K26" s="61">
        <f t="shared" si="0"/>
        <v>0</v>
      </c>
      <c r="L26" s="22" t="str">
        <f t="shared" si="2"/>
        <v>VTE</v>
      </c>
      <c r="M26" s="69">
        <f>K26/'6.1, 6.2'!H5</f>
        <v>0</v>
      </c>
      <c r="N26" s="63"/>
      <c r="O26" s="70"/>
    </row>
    <row r="27" spans="1:21">
      <c r="A27" s="56" t="s">
        <v>132</v>
      </c>
      <c r="B27" s="19">
        <v>95674.239046898263</v>
      </c>
      <c r="C27" s="291">
        <v>0.1471890023974696</v>
      </c>
      <c r="D27" s="19">
        <v>108053.51951317558</v>
      </c>
      <c r="E27" s="291">
        <v>0.14948898305896541</v>
      </c>
      <c r="F27" s="19">
        <v>108243.4282557008</v>
      </c>
      <c r="G27" s="291">
        <v>0.14405044518361454</v>
      </c>
      <c r="H27" s="54"/>
      <c r="I27" s="54"/>
      <c r="J27" s="22" t="str">
        <f t="shared" si="1"/>
        <v>FVE</v>
      </c>
      <c r="K27" s="61">
        <f t="shared" si="0"/>
        <v>9410.9677979763237</v>
      </c>
      <c r="L27" s="22" t="str">
        <f t="shared" si="2"/>
        <v>FVE</v>
      </c>
      <c r="M27" s="69">
        <f>K27/'6.1, 6.2'!I5</f>
        <v>2.0176660523717117E-2</v>
      </c>
      <c r="N27" s="63"/>
      <c r="O27" s="70"/>
    </row>
    <row r="28" spans="1:21">
      <c r="A28" s="354" t="s">
        <v>130</v>
      </c>
      <c r="B28" s="199">
        <v>143277.27101299327</v>
      </c>
      <c r="C28" s="292">
        <v>0.1064699283731905</v>
      </c>
      <c r="D28" s="199">
        <v>164038.43419741641</v>
      </c>
      <c r="E28" s="292">
        <v>9.9324426088015047E-2</v>
      </c>
      <c r="F28" s="199">
        <v>173038.58736179199</v>
      </c>
      <c r="G28" s="292">
        <v>8.8394381765812616E-2</v>
      </c>
      <c r="H28" s="54"/>
      <c r="I28" s="54"/>
      <c r="J28" s="54"/>
      <c r="K28" s="54"/>
      <c r="L28" s="54"/>
      <c r="M28" s="54"/>
      <c r="N28" s="63"/>
      <c r="O28" s="70"/>
    </row>
    <row r="29" spans="1:21">
      <c r="A29" s="44"/>
      <c r="B29" s="44"/>
      <c r="C29" s="56"/>
      <c r="D29" s="19"/>
      <c r="E29" s="19"/>
      <c r="F29" s="19"/>
      <c r="G29" s="62" t="s">
        <v>297</v>
      </c>
      <c r="H29" s="54"/>
      <c r="I29" s="54"/>
      <c r="J29" s="54"/>
      <c r="K29" s="54"/>
      <c r="L29" s="54"/>
      <c r="M29" s="54"/>
    </row>
    <row r="30" spans="1:21">
      <c r="H30" s="54"/>
      <c r="I30" s="54"/>
      <c r="J30" s="54"/>
      <c r="K30" s="54"/>
      <c r="L30" s="54"/>
      <c r="M30" s="54"/>
    </row>
    <row r="31" spans="1:21">
      <c r="J31" s="22"/>
      <c r="K31" s="22" t="str">
        <f>H6</f>
        <v>Říjen</v>
      </c>
      <c r="L31" s="22" t="str">
        <f>J6</f>
        <v>Listopad</v>
      </c>
      <c r="M31" s="22" t="str">
        <f>L6</f>
        <v>Prosinec</v>
      </c>
    </row>
    <row r="32" spans="1:21">
      <c r="H32" s="22" t="str">
        <f t="shared" ref="H32:H39" si="3">A10</f>
        <v>JE</v>
      </c>
      <c r="I32" s="71">
        <f t="shared" ref="I32:I39" si="4">G10</f>
        <v>0</v>
      </c>
      <c r="J32" s="22" t="str">
        <f t="shared" ref="J32:J39" si="5">A10</f>
        <v>JE</v>
      </c>
      <c r="K32" s="50">
        <f t="shared" ref="K32:K39" si="6">H10</f>
        <v>0</v>
      </c>
      <c r="L32" s="50">
        <f t="shared" ref="L32:L39" si="7">J10</f>
        <v>0</v>
      </c>
      <c r="M32" s="50">
        <f t="shared" ref="M32:M39" si="8">L10</f>
        <v>0</v>
      </c>
    </row>
    <row r="33" spans="8:13" ht="12.75" customHeight="1">
      <c r="H33" s="22" t="str">
        <f t="shared" si="3"/>
        <v>PE</v>
      </c>
      <c r="I33" s="71">
        <f t="shared" si="4"/>
        <v>1.8910770008819971E-3</v>
      </c>
      <c r="J33" s="22" t="str">
        <f t="shared" si="5"/>
        <v>PE</v>
      </c>
      <c r="K33" s="50">
        <f t="shared" si="6"/>
        <v>9112.5339999999997</v>
      </c>
      <c r="L33" s="50">
        <f t="shared" si="7"/>
        <v>11371.625</v>
      </c>
      <c r="M33" s="50">
        <f t="shared" si="8"/>
        <v>9658.2970000000005</v>
      </c>
    </row>
    <row r="34" spans="8:13">
      <c r="H34" s="22" t="str">
        <f t="shared" si="3"/>
        <v>PPE</v>
      </c>
      <c r="I34" s="71">
        <f t="shared" si="4"/>
        <v>0</v>
      </c>
      <c r="J34" s="22" t="str">
        <f t="shared" si="5"/>
        <v>PPE</v>
      </c>
      <c r="K34" s="50">
        <f t="shared" si="6"/>
        <v>0</v>
      </c>
      <c r="L34" s="50">
        <f t="shared" si="7"/>
        <v>0</v>
      </c>
      <c r="M34" s="50">
        <f t="shared" si="8"/>
        <v>0</v>
      </c>
    </row>
    <row r="35" spans="8:13" ht="13.5" customHeight="1">
      <c r="H35" s="22" t="str">
        <f t="shared" si="3"/>
        <v>PSE</v>
      </c>
      <c r="I35" s="71">
        <f t="shared" si="4"/>
        <v>5.3862404692708581E-2</v>
      </c>
      <c r="J35" s="22" t="str">
        <f t="shared" si="5"/>
        <v>PSE</v>
      </c>
      <c r="K35" s="50">
        <f t="shared" si="6"/>
        <v>7775.5269999999982</v>
      </c>
      <c r="L35" s="50">
        <f t="shared" si="7"/>
        <v>9675.4100000000017</v>
      </c>
      <c r="M35" s="50">
        <f t="shared" si="8"/>
        <v>12484.102000000004</v>
      </c>
    </row>
    <row r="36" spans="8:13" ht="12.75" customHeight="1">
      <c r="H36" s="22" t="str">
        <f t="shared" si="3"/>
        <v>VE</v>
      </c>
      <c r="I36" s="71">
        <f t="shared" si="4"/>
        <v>1.00392958789416E-2</v>
      </c>
      <c r="J36" s="22" t="str">
        <f t="shared" si="5"/>
        <v>VE</v>
      </c>
      <c r="K36" s="50">
        <f t="shared" si="6"/>
        <v>3084.91219</v>
      </c>
      <c r="L36" s="50">
        <f t="shared" si="7"/>
        <v>3395.1139899999998</v>
      </c>
      <c r="M36" s="50">
        <f t="shared" si="8"/>
        <v>2302.3001699999995</v>
      </c>
    </row>
    <row r="37" spans="8:13" ht="12.75" customHeight="1">
      <c r="H37" s="22" t="str">
        <f t="shared" si="3"/>
        <v>PVE</v>
      </c>
      <c r="I37" s="71">
        <f t="shared" si="4"/>
        <v>0</v>
      </c>
      <c r="J37" s="22" t="str">
        <f t="shared" si="5"/>
        <v>PVE</v>
      </c>
      <c r="K37" s="50">
        <f t="shared" si="6"/>
        <v>0</v>
      </c>
      <c r="L37" s="50">
        <f t="shared" si="7"/>
        <v>0</v>
      </c>
      <c r="M37" s="50">
        <f t="shared" si="8"/>
        <v>0</v>
      </c>
    </row>
    <row r="38" spans="8:13" ht="12.75" customHeight="1">
      <c r="H38" s="22" t="str">
        <f t="shared" si="3"/>
        <v>VTE</v>
      </c>
      <c r="I38" s="71">
        <f t="shared" si="4"/>
        <v>0</v>
      </c>
      <c r="J38" s="22" t="str">
        <f t="shared" si="5"/>
        <v>VTE</v>
      </c>
      <c r="K38" s="50">
        <f t="shared" si="6"/>
        <v>0</v>
      </c>
      <c r="L38" s="50">
        <f t="shared" si="7"/>
        <v>0</v>
      </c>
      <c r="M38" s="50">
        <f t="shared" si="8"/>
        <v>0</v>
      </c>
    </row>
    <row r="39" spans="8:13" ht="12.75" customHeight="1">
      <c r="H39" s="22" t="str">
        <f t="shared" si="3"/>
        <v>FVE</v>
      </c>
      <c r="I39" s="71">
        <f t="shared" si="4"/>
        <v>2.289692759668327E-2</v>
      </c>
      <c r="J39" s="22" t="str">
        <f t="shared" si="5"/>
        <v>FVE</v>
      </c>
      <c r="K39" s="50">
        <f t="shared" si="6"/>
        <v>4682.662619891531</v>
      </c>
      <c r="L39" s="50">
        <f t="shared" si="7"/>
        <v>3068.5904505919934</v>
      </c>
      <c r="M39" s="50">
        <f t="shared" si="8"/>
        <v>1659.7147274927986</v>
      </c>
    </row>
  </sheetData>
  <mergeCells count="20">
    <mergeCell ref="A23:A24"/>
    <mergeCell ref="B23:G23"/>
    <mergeCell ref="A8:A9"/>
    <mergeCell ref="B8:G8"/>
    <mergeCell ref="H8:M8"/>
    <mergeCell ref="B19:G19"/>
    <mergeCell ref="B20:G20"/>
    <mergeCell ref="B21:C21"/>
    <mergeCell ref="D21:E21"/>
    <mergeCell ref="F21:G21"/>
    <mergeCell ref="L6:M6"/>
    <mergeCell ref="B4:G4"/>
    <mergeCell ref="H4:M4"/>
    <mergeCell ref="B5:G5"/>
    <mergeCell ref="H5:M5"/>
    <mergeCell ref="B6:C6"/>
    <mergeCell ref="D6:E6"/>
    <mergeCell ref="F6:G6"/>
    <mergeCell ref="H6:I6"/>
    <mergeCell ref="J6:K6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2"/>
  <dimension ref="A1:M53"/>
  <sheetViews>
    <sheetView showGridLines="0" zoomScaleNormal="100" zoomScaleSheetLayoutView="115" workbookViewId="0"/>
  </sheetViews>
  <sheetFormatPr defaultColWidth="9.140625" defaultRowHeight="12"/>
  <cols>
    <col min="1" max="1" width="5.5703125" style="9" customWidth="1"/>
    <col min="2" max="2" width="13.7109375" style="9" bestFit="1" customWidth="1"/>
    <col min="3" max="6" width="9.140625" style="9"/>
    <col min="7" max="7" width="9.140625" style="9" customWidth="1"/>
    <col min="8" max="8" width="9.140625" style="57" customWidth="1"/>
    <col min="9" max="9" width="9.140625" style="9" customWidth="1"/>
    <col min="10" max="10" width="12.28515625" style="9" customWidth="1"/>
    <col min="11" max="11" width="3.7109375" style="9" customWidth="1"/>
    <col min="12" max="16384" width="9.140625" style="9"/>
  </cols>
  <sheetData>
    <row r="1" spans="1:13" ht="20.25">
      <c r="A1" s="157" t="s">
        <v>323</v>
      </c>
      <c r="J1" s="16"/>
      <c r="K1" s="16"/>
    </row>
    <row r="2" spans="1:13" ht="6" customHeight="1">
      <c r="A2" s="158"/>
      <c r="B2" s="2"/>
      <c r="C2" s="2"/>
      <c r="D2" s="2"/>
      <c r="E2" s="2"/>
      <c r="F2" s="2"/>
      <c r="G2" s="2"/>
      <c r="H2" s="159"/>
      <c r="I2" s="2"/>
      <c r="J2" s="40"/>
      <c r="K2" s="40"/>
    </row>
    <row r="3" spans="1:13" s="2" customFormat="1" ht="15">
      <c r="A3" s="160">
        <v>1</v>
      </c>
      <c r="B3" s="161" t="s">
        <v>362</v>
      </c>
      <c r="C3" s="162"/>
      <c r="D3" s="162"/>
      <c r="E3" s="162"/>
      <c r="F3" s="162"/>
      <c r="G3" s="162"/>
      <c r="H3" s="163"/>
      <c r="I3" s="164"/>
      <c r="J3" s="162"/>
      <c r="K3" s="152">
        <v>4</v>
      </c>
      <c r="L3" s="155"/>
      <c r="M3" s="153"/>
    </row>
    <row r="4" spans="1:13" s="2" customFormat="1" ht="15">
      <c r="A4" s="160">
        <v>2</v>
      </c>
      <c r="B4" s="161" t="str">
        <f>"STRUČNÝ PŘEHLED ZA "&amp;UPPER('3.1'!N1)</f>
        <v>STRUČNÝ PŘEHLED ZA IV. ČTVRTLETÍ 2025</v>
      </c>
      <c r="C4" s="162"/>
      <c r="D4" s="165"/>
      <c r="E4" s="164"/>
      <c r="F4" s="164"/>
      <c r="G4" s="164"/>
      <c r="H4" s="163"/>
      <c r="I4" s="164"/>
      <c r="J4" s="162"/>
      <c r="K4" s="152">
        <v>6</v>
      </c>
      <c r="L4" s="155"/>
      <c r="M4" s="153"/>
    </row>
    <row r="5" spans="1:13" s="2" customFormat="1" ht="15">
      <c r="A5" s="166">
        <v>3</v>
      </c>
      <c r="B5" s="166" t="s">
        <v>363</v>
      </c>
      <c r="C5" s="162"/>
      <c r="D5" s="165"/>
      <c r="E5" s="164"/>
      <c r="F5" s="164"/>
      <c r="G5" s="164"/>
      <c r="H5" s="163"/>
      <c r="I5" s="164"/>
      <c r="J5" s="162"/>
      <c r="K5" s="152">
        <v>7</v>
      </c>
      <c r="L5" s="155"/>
      <c r="M5" s="153"/>
    </row>
    <row r="6" spans="1:13" s="2" customFormat="1" ht="15">
      <c r="A6" s="160" t="s">
        <v>324</v>
      </c>
      <c r="B6" s="161" t="s">
        <v>255</v>
      </c>
      <c r="C6" s="162"/>
      <c r="D6" s="162"/>
      <c r="E6" s="164"/>
      <c r="F6" s="164"/>
      <c r="G6" s="164"/>
      <c r="H6" s="162"/>
      <c r="I6" s="164"/>
      <c r="J6" s="162"/>
      <c r="K6" s="152">
        <v>7</v>
      </c>
      <c r="L6" s="155"/>
      <c r="M6" s="154"/>
    </row>
    <row r="7" spans="1:13" s="2" customFormat="1" ht="15">
      <c r="A7" s="160" t="s">
        <v>325</v>
      </c>
      <c r="B7" s="161" t="s">
        <v>256</v>
      </c>
      <c r="C7" s="162"/>
      <c r="D7" s="162"/>
      <c r="E7" s="164"/>
      <c r="F7" s="164"/>
      <c r="G7" s="164"/>
      <c r="H7" s="162"/>
      <c r="I7" s="164"/>
      <c r="J7" s="162"/>
      <c r="K7" s="152">
        <v>8</v>
      </c>
      <c r="L7" s="155"/>
      <c r="M7" s="154"/>
    </row>
    <row r="8" spans="1:13" s="2" customFormat="1" ht="15">
      <c r="A8" s="160" t="s">
        <v>326</v>
      </c>
      <c r="B8" s="161" t="s">
        <v>364</v>
      </c>
      <c r="C8" s="162"/>
      <c r="D8" s="162"/>
      <c r="E8" s="164"/>
      <c r="F8" s="164"/>
      <c r="G8" s="164"/>
      <c r="H8" s="162"/>
      <c r="I8" s="164"/>
      <c r="J8" s="162"/>
      <c r="K8" s="152">
        <v>9</v>
      </c>
      <c r="L8" s="155"/>
      <c r="M8" s="154"/>
    </row>
    <row r="9" spans="1:13" s="2" customFormat="1" ht="15">
      <c r="A9" s="160" t="s">
        <v>327</v>
      </c>
      <c r="B9" s="161" t="s">
        <v>283</v>
      </c>
      <c r="C9" s="162"/>
      <c r="D9" s="162"/>
      <c r="E9" s="164"/>
      <c r="F9" s="164"/>
      <c r="G9" s="164"/>
      <c r="H9" s="162"/>
      <c r="I9" s="164"/>
      <c r="J9" s="162"/>
      <c r="K9" s="152">
        <v>9</v>
      </c>
      <c r="L9" s="155"/>
      <c r="M9" s="154"/>
    </row>
    <row r="10" spans="1:13" s="2" customFormat="1" ht="15">
      <c r="A10" s="160" t="s">
        <v>328</v>
      </c>
      <c r="B10" s="161" t="s">
        <v>286</v>
      </c>
      <c r="C10" s="162"/>
      <c r="D10" s="162"/>
      <c r="E10" s="164"/>
      <c r="F10" s="164"/>
      <c r="G10" s="164"/>
      <c r="H10" s="162"/>
      <c r="I10" s="164"/>
      <c r="J10" s="162"/>
      <c r="K10" s="152">
        <v>10</v>
      </c>
      <c r="L10" s="155"/>
      <c r="M10" s="154"/>
    </row>
    <row r="11" spans="1:13" s="2" customFormat="1" ht="15">
      <c r="A11" s="160" t="s">
        <v>329</v>
      </c>
      <c r="B11" s="161" t="s">
        <v>258</v>
      </c>
      <c r="C11" s="162"/>
      <c r="D11" s="162"/>
      <c r="E11" s="164"/>
      <c r="F11" s="164"/>
      <c r="G11" s="164"/>
      <c r="H11" s="162"/>
      <c r="I11" s="164"/>
      <c r="J11" s="162"/>
      <c r="K11" s="152">
        <v>11</v>
      </c>
      <c r="L11" s="155"/>
      <c r="M11" s="154"/>
    </row>
    <row r="12" spans="1:13" s="2" customFormat="1" ht="15">
      <c r="A12" s="160" t="s">
        <v>330</v>
      </c>
      <c r="B12" s="161" t="s">
        <v>285</v>
      </c>
      <c r="C12" s="162"/>
      <c r="D12" s="162"/>
      <c r="E12" s="164"/>
      <c r="F12" s="164"/>
      <c r="G12" s="164"/>
      <c r="H12" s="162"/>
      <c r="I12" s="164"/>
      <c r="J12" s="162"/>
      <c r="K12" s="152">
        <v>12</v>
      </c>
      <c r="L12" s="155"/>
      <c r="M12" s="154"/>
    </row>
    <row r="13" spans="1:13" s="2" customFormat="1" ht="15">
      <c r="A13" s="160" t="s">
        <v>331</v>
      </c>
      <c r="B13" s="161" t="s">
        <v>284</v>
      </c>
      <c r="C13" s="162"/>
      <c r="D13" s="162"/>
      <c r="E13" s="164"/>
      <c r="F13" s="164"/>
      <c r="G13" s="164"/>
      <c r="H13" s="162"/>
      <c r="I13" s="164"/>
      <c r="J13" s="162"/>
      <c r="K13" s="152">
        <v>13</v>
      </c>
      <c r="L13" s="155"/>
      <c r="M13" s="154"/>
    </row>
    <row r="14" spans="1:13" s="2" customFormat="1" ht="15">
      <c r="A14" s="160" t="s">
        <v>332</v>
      </c>
      <c r="B14" s="161" t="s">
        <v>259</v>
      </c>
      <c r="C14" s="162"/>
      <c r="D14" s="162"/>
      <c r="E14" s="164"/>
      <c r="F14" s="164"/>
      <c r="G14" s="164"/>
      <c r="H14" s="162"/>
      <c r="I14" s="164"/>
      <c r="J14" s="162"/>
      <c r="K14" s="152">
        <v>14</v>
      </c>
      <c r="L14" s="155"/>
      <c r="M14" s="154"/>
    </row>
    <row r="15" spans="1:13" s="2" customFormat="1" ht="15">
      <c r="A15" s="160" t="s">
        <v>333</v>
      </c>
      <c r="B15" s="161" t="s">
        <v>365</v>
      </c>
      <c r="C15" s="162"/>
      <c r="D15" s="162"/>
      <c r="E15" s="164"/>
      <c r="F15" s="164"/>
      <c r="G15" s="164"/>
      <c r="H15" s="162"/>
      <c r="I15" s="164"/>
      <c r="J15" s="162"/>
      <c r="K15" s="152">
        <v>15</v>
      </c>
      <c r="L15" s="155"/>
      <c r="M15" s="154"/>
    </row>
    <row r="16" spans="1:13" s="2" customFormat="1" ht="15">
      <c r="A16" s="166" t="s">
        <v>334</v>
      </c>
      <c r="B16" s="166" t="s">
        <v>366</v>
      </c>
      <c r="C16" s="162"/>
      <c r="D16" s="162"/>
      <c r="E16" s="164"/>
      <c r="F16" s="164"/>
      <c r="G16" s="164"/>
      <c r="H16" s="162"/>
      <c r="I16" s="164"/>
      <c r="J16" s="162"/>
      <c r="K16" s="152">
        <v>16</v>
      </c>
      <c r="L16" s="155"/>
      <c r="M16" s="154"/>
    </row>
    <row r="17" spans="1:13" s="2" customFormat="1" ht="15">
      <c r="A17" s="160" t="s">
        <v>335</v>
      </c>
      <c r="B17" s="161" t="str">
        <f>"Výroba elektřiny v krajích ČR podle technologie elektráren za "&amp;LEFT('3.1'!N1,SEARCH(" ",'3.1'!N1)-1)&amp;" čtvrtletí"</f>
        <v>Výroba elektřiny v krajích ČR podle technologie elektráren za IV. čtvrtletí</v>
      </c>
      <c r="C17" s="162"/>
      <c r="D17" s="162"/>
      <c r="E17" s="164"/>
      <c r="F17" s="164"/>
      <c r="G17" s="164"/>
      <c r="H17" s="162"/>
      <c r="I17" s="164"/>
      <c r="J17" s="162"/>
      <c r="K17" s="152">
        <v>16</v>
      </c>
      <c r="L17" s="155"/>
      <c r="M17" s="154"/>
    </row>
    <row r="18" spans="1:13" s="2" customFormat="1" ht="15">
      <c r="A18" s="160" t="s">
        <v>336</v>
      </c>
      <c r="B18" s="161" t="str">
        <f>"Spotřeba elektřiny netto v krajích ČR podle kategorie spotřeb za "&amp;LEFT('3.1'!N1,SEARCH(" ",'3.1'!N1)-1)&amp;" čtvrtletí"</f>
        <v>Spotřeba elektřiny netto v krajích ČR podle kategorie spotřeb za IV. čtvrtletí</v>
      </c>
      <c r="C18" s="162"/>
      <c r="D18" s="162"/>
      <c r="E18" s="164"/>
      <c r="F18" s="164"/>
      <c r="G18" s="164"/>
      <c r="H18" s="162"/>
      <c r="I18" s="164"/>
      <c r="J18" s="162"/>
      <c r="K18" s="152">
        <v>16</v>
      </c>
      <c r="L18" s="155"/>
      <c r="M18" s="154"/>
    </row>
    <row r="19" spans="1:13" s="2" customFormat="1" ht="15">
      <c r="A19" s="160" t="s">
        <v>337</v>
      </c>
      <c r="B19" s="161" t="str">
        <f>"Spotřeba elektřiny v krajích ČR podle sektorů národního hospodářství za "&amp;LEFT('3.1'!N1,SEARCH(" ",'3.1'!N1)-1)&amp;" čtvrtletí"</f>
        <v>Spotřeba elektřiny v krajích ČR podle sektorů národního hospodářství za IV. čtvrtletí</v>
      </c>
      <c r="C19" s="162"/>
      <c r="D19" s="162"/>
      <c r="E19" s="164"/>
      <c r="F19" s="164"/>
      <c r="G19" s="164"/>
      <c r="H19" s="162"/>
      <c r="I19" s="164"/>
      <c r="J19" s="162"/>
      <c r="K19" s="152">
        <v>17</v>
      </c>
      <c r="L19" s="155"/>
      <c r="M19" s="154"/>
    </row>
    <row r="20" spans="1:13" s="2" customFormat="1" ht="15">
      <c r="A20" s="160" t="s">
        <v>338</v>
      </c>
      <c r="B20" s="161" t="s">
        <v>167</v>
      </c>
      <c r="C20" s="162"/>
      <c r="D20" s="162"/>
      <c r="E20" s="164"/>
      <c r="F20" s="164"/>
      <c r="G20" s="164"/>
      <c r="H20" s="162"/>
      <c r="I20" s="164"/>
      <c r="J20" s="162"/>
      <c r="K20" s="152">
        <v>18</v>
      </c>
      <c r="L20" s="155"/>
      <c r="M20" s="154"/>
    </row>
    <row r="21" spans="1:13" s="2" customFormat="1" ht="15">
      <c r="A21" s="160" t="s">
        <v>339</v>
      </c>
      <c r="B21" s="161" t="s">
        <v>232</v>
      </c>
      <c r="C21" s="162"/>
      <c r="D21" s="162"/>
      <c r="E21" s="164"/>
      <c r="F21" s="164"/>
      <c r="G21" s="164"/>
      <c r="H21" s="162"/>
      <c r="I21" s="164"/>
      <c r="J21" s="162"/>
      <c r="K21" s="152">
        <v>19</v>
      </c>
      <c r="L21" s="155"/>
      <c r="M21" s="154"/>
    </row>
    <row r="22" spans="1:13" s="2" customFormat="1" ht="15">
      <c r="A22" s="160" t="s">
        <v>340</v>
      </c>
      <c r="B22" s="161" t="s">
        <v>367</v>
      </c>
      <c r="C22" s="162"/>
      <c r="D22" s="162"/>
      <c r="E22" s="164"/>
      <c r="F22" s="164"/>
      <c r="G22" s="164"/>
      <c r="H22" s="162"/>
      <c r="I22" s="164"/>
      <c r="J22" s="162"/>
      <c r="K22" s="152">
        <v>20</v>
      </c>
      <c r="L22" s="155"/>
      <c r="M22" s="154"/>
    </row>
    <row r="23" spans="1:13" s="2" customFormat="1" ht="15">
      <c r="A23" s="160" t="s">
        <v>341</v>
      </c>
      <c r="B23" s="161" t="s">
        <v>247</v>
      </c>
      <c r="C23" s="162"/>
      <c r="D23" s="162"/>
      <c r="E23" s="164"/>
      <c r="F23" s="164"/>
      <c r="G23" s="164"/>
      <c r="H23" s="162"/>
      <c r="I23" s="164"/>
      <c r="J23" s="162"/>
      <c r="K23" s="152">
        <v>20</v>
      </c>
      <c r="L23" s="155"/>
      <c r="M23" s="154"/>
    </row>
    <row r="24" spans="1:13" s="2" customFormat="1" ht="15">
      <c r="A24" s="160" t="s">
        <v>342</v>
      </c>
      <c r="B24" s="161" t="s">
        <v>210</v>
      </c>
      <c r="C24" s="162"/>
      <c r="D24" s="162"/>
      <c r="E24" s="164"/>
      <c r="F24" s="164"/>
      <c r="G24" s="164"/>
      <c r="H24" s="162"/>
      <c r="I24" s="164"/>
      <c r="J24" s="162"/>
      <c r="K24" s="152">
        <v>21</v>
      </c>
      <c r="L24" s="155"/>
      <c r="M24" s="154"/>
    </row>
    <row r="25" spans="1:13" s="2" customFormat="1" ht="15">
      <c r="A25" s="166" t="s">
        <v>343</v>
      </c>
      <c r="B25" s="166" t="s">
        <v>211</v>
      </c>
      <c r="C25" s="162"/>
      <c r="D25" s="162"/>
      <c r="E25" s="164"/>
      <c r="F25" s="164"/>
      <c r="G25" s="164"/>
      <c r="H25" s="162"/>
      <c r="I25" s="164"/>
      <c r="J25" s="162"/>
      <c r="K25" s="152">
        <v>22</v>
      </c>
      <c r="L25" s="155"/>
      <c r="M25" s="154"/>
    </row>
    <row r="26" spans="1:13" s="2" customFormat="1" ht="15">
      <c r="A26" s="166" t="s">
        <v>344</v>
      </c>
      <c r="B26" s="161" t="s">
        <v>212</v>
      </c>
      <c r="C26" s="162"/>
      <c r="D26" s="162"/>
      <c r="E26" s="164"/>
      <c r="F26" s="164"/>
      <c r="G26" s="164"/>
      <c r="H26" s="162"/>
      <c r="I26" s="164"/>
      <c r="J26" s="162"/>
      <c r="K26" s="152">
        <v>23</v>
      </c>
      <c r="L26" s="155"/>
      <c r="M26" s="154"/>
    </row>
    <row r="27" spans="1:13" s="2" customFormat="1" ht="15">
      <c r="A27" s="166" t="s">
        <v>345</v>
      </c>
      <c r="B27" s="161" t="s">
        <v>248</v>
      </c>
      <c r="C27" s="162"/>
      <c r="D27" s="162"/>
      <c r="E27" s="164"/>
      <c r="F27" s="164"/>
      <c r="G27" s="164"/>
      <c r="H27" s="162"/>
      <c r="I27" s="164"/>
      <c r="J27" s="162"/>
      <c r="K27" s="152">
        <v>24</v>
      </c>
      <c r="L27" s="155"/>
      <c r="M27" s="154"/>
    </row>
    <row r="28" spans="1:13" s="2" customFormat="1" ht="15">
      <c r="A28" s="166" t="s">
        <v>346</v>
      </c>
      <c r="B28" s="161" t="s">
        <v>213</v>
      </c>
      <c r="C28" s="162"/>
      <c r="D28" s="162"/>
      <c r="E28" s="164"/>
      <c r="F28" s="164"/>
      <c r="G28" s="164"/>
      <c r="H28" s="162"/>
      <c r="I28" s="164"/>
      <c r="J28" s="162"/>
      <c r="K28" s="152">
        <v>25</v>
      </c>
      <c r="L28" s="155"/>
      <c r="M28" s="154"/>
    </row>
    <row r="29" spans="1:13" s="2" customFormat="1" ht="15">
      <c r="A29" s="166" t="s">
        <v>347</v>
      </c>
      <c r="B29" s="161" t="s">
        <v>214</v>
      </c>
      <c r="C29" s="162"/>
      <c r="D29" s="162"/>
      <c r="E29" s="164"/>
      <c r="F29" s="164"/>
      <c r="G29" s="164"/>
      <c r="H29" s="162"/>
      <c r="I29" s="164"/>
      <c r="J29" s="162"/>
      <c r="K29" s="152">
        <v>26</v>
      </c>
      <c r="L29" s="155"/>
      <c r="M29" s="154"/>
    </row>
    <row r="30" spans="1:13" s="2" customFormat="1" ht="15">
      <c r="A30" s="166" t="s">
        <v>348</v>
      </c>
      <c r="B30" s="161" t="s">
        <v>215</v>
      </c>
      <c r="C30" s="162"/>
      <c r="D30" s="162"/>
      <c r="E30" s="164"/>
      <c r="F30" s="164"/>
      <c r="G30" s="164"/>
      <c r="H30" s="162"/>
      <c r="I30" s="164"/>
      <c r="J30" s="162"/>
      <c r="K30" s="152">
        <v>27</v>
      </c>
      <c r="L30" s="155"/>
      <c r="M30" s="154"/>
    </row>
    <row r="31" spans="1:13" s="2" customFormat="1" ht="15">
      <c r="A31" s="166" t="s">
        <v>349</v>
      </c>
      <c r="B31" s="161" t="s">
        <v>216</v>
      </c>
      <c r="C31" s="162"/>
      <c r="D31" s="162"/>
      <c r="E31" s="164"/>
      <c r="F31" s="164"/>
      <c r="G31" s="164"/>
      <c r="H31" s="162"/>
      <c r="I31" s="164"/>
      <c r="J31" s="162"/>
      <c r="K31" s="152">
        <v>28</v>
      </c>
      <c r="L31" s="155"/>
      <c r="M31" s="154"/>
    </row>
    <row r="32" spans="1:13" s="2" customFormat="1" ht="15">
      <c r="A32" s="166" t="s">
        <v>350</v>
      </c>
      <c r="B32" s="161" t="s">
        <v>217</v>
      </c>
      <c r="C32" s="162"/>
      <c r="D32" s="162"/>
      <c r="E32" s="164"/>
      <c r="F32" s="164"/>
      <c r="G32" s="164"/>
      <c r="H32" s="162"/>
      <c r="I32" s="164"/>
      <c r="J32" s="162"/>
      <c r="K32" s="152">
        <v>29</v>
      </c>
      <c r="L32" s="155"/>
      <c r="M32" s="154"/>
    </row>
    <row r="33" spans="1:13" s="2" customFormat="1" ht="15">
      <c r="A33" s="166" t="s">
        <v>351</v>
      </c>
      <c r="B33" s="161" t="s">
        <v>218</v>
      </c>
      <c r="C33" s="162"/>
      <c r="D33" s="167"/>
      <c r="E33" s="164"/>
      <c r="F33" s="164"/>
      <c r="G33" s="164"/>
      <c r="H33" s="162"/>
      <c r="I33" s="164"/>
      <c r="J33" s="162"/>
      <c r="K33" s="152">
        <v>30</v>
      </c>
      <c r="L33" s="155"/>
      <c r="M33" s="154"/>
    </row>
    <row r="34" spans="1:13" s="2" customFormat="1" ht="15">
      <c r="A34" s="166" t="s">
        <v>352</v>
      </c>
      <c r="B34" s="161" t="s">
        <v>219</v>
      </c>
      <c r="C34" s="162"/>
      <c r="D34" s="162"/>
      <c r="E34" s="164"/>
      <c r="F34" s="164"/>
      <c r="G34" s="164"/>
      <c r="H34" s="162"/>
      <c r="I34" s="164"/>
      <c r="J34" s="162"/>
      <c r="K34" s="152">
        <v>31</v>
      </c>
      <c r="L34" s="155"/>
      <c r="M34" s="154"/>
    </row>
    <row r="35" spans="1:13" s="2" customFormat="1" ht="15">
      <c r="A35" s="166" t="s">
        <v>353</v>
      </c>
      <c r="B35" s="168" t="s">
        <v>220</v>
      </c>
      <c r="C35" s="162"/>
      <c r="D35" s="162"/>
      <c r="E35" s="164"/>
      <c r="F35" s="164"/>
      <c r="G35" s="164"/>
      <c r="H35" s="162"/>
      <c r="I35" s="164"/>
      <c r="J35" s="162"/>
      <c r="K35" s="152">
        <v>32</v>
      </c>
      <c r="L35" s="155"/>
      <c r="M35" s="154"/>
    </row>
    <row r="36" spans="1:13" s="2" customFormat="1" ht="15">
      <c r="A36" s="166" t="s">
        <v>354</v>
      </c>
      <c r="B36" s="166" t="s">
        <v>221</v>
      </c>
      <c r="C36" s="162"/>
      <c r="D36" s="162"/>
      <c r="E36" s="164"/>
      <c r="F36" s="164"/>
      <c r="G36" s="164"/>
      <c r="H36" s="162"/>
      <c r="I36" s="164"/>
      <c r="J36" s="162"/>
      <c r="K36" s="152">
        <v>33</v>
      </c>
      <c r="L36" s="155"/>
      <c r="M36" s="154"/>
    </row>
    <row r="37" spans="1:13" s="2" customFormat="1" ht="15">
      <c r="A37" s="166" t="s">
        <v>355</v>
      </c>
      <c r="B37" s="161" t="s">
        <v>368</v>
      </c>
      <c r="C37" s="162"/>
      <c r="D37" s="162"/>
      <c r="E37" s="164"/>
      <c r="F37" s="164"/>
      <c r="G37" s="164"/>
      <c r="H37" s="162"/>
      <c r="I37" s="164"/>
      <c r="J37" s="162"/>
      <c r="K37" s="152">
        <v>34</v>
      </c>
      <c r="L37" s="155"/>
      <c r="M37" s="154"/>
    </row>
    <row r="38" spans="1:13" s="2" customFormat="1" ht="15">
      <c r="A38" s="166" t="s">
        <v>356</v>
      </c>
      <c r="B38" s="161" t="s">
        <v>369</v>
      </c>
      <c r="C38" s="162"/>
      <c r="D38" s="162"/>
      <c r="E38" s="164"/>
      <c r="F38" s="164"/>
      <c r="G38" s="164"/>
      <c r="H38" s="162"/>
      <c r="I38" s="164"/>
      <c r="J38" s="162"/>
      <c r="K38" s="152">
        <v>35</v>
      </c>
      <c r="L38" s="155"/>
      <c r="M38" s="154"/>
    </row>
    <row r="39" spans="1:13" s="2" customFormat="1" ht="15">
      <c r="A39" s="166" t="s">
        <v>357</v>
      </c>
      <c r="B39" s="161" t="s">
        <v>292</v>
      </c>
      <c r="C39" s="162"/>
      <c r="D39" s="162"/>
      <c r="E39" s="164"/>
      <c r="F39" s="164"/>
      <c r="G39" s="164"/>
      <c r="H39" s="162"/>
      <c r="I39" s="164"/>
      <c r="J39" s="162"/>
      <c r="K39" s="152">
        <v>35</v>
      </c>
      <c r="L39" s="155"/>
      <c r="M39" s="154"/>
    </row>
    <row r="40" spans="1:13" s="2" customFormat="1" ht="15">
      <c r="A40" s="166" t="s">
        <v>358</v>
      </c>
      <c r="B40" s="168" t="str">
        <f>"Denní maxima a minima zatížení brutto ES ČR za "&amp;'3.1'!N1</f>
        <v>Denní maxima a minima zatížení brutto ES ČR za IV. čtvrtletí 2025</v>
      </c>
      <c r="C40" s="162"/>
      <c r="D40" s="162"/>
      <c r="E40" s="164"/>
      <c r="F40" s="164"/>
      <c r="G40" s="164"/>
      <c r="H40" s="162"/>
      <c r="I40" s="164"/>
      <c r="J40" s="162"/>
      <c r="K40" s="152">
        <v>36</v>
      </c>
      <c r="L40" s="155"/>
      <c r="M40" s="154"/>
    </row>
    <row r="41" spans="1:13" s="2" customFormat="1" ht="15">
      <c r="A41" s="166" t="s">
        <v>359</v>
      </c>
      <c r="B41" s="161" t="str">
        <f>"Maxima zatížení ES ČR za "&amp;'3.1'!N1</f>
        <v>Maxima zatížení ES ČR za IV. čtvrtletí 2025</v>
      </c>
      <c r="C41" s="162"/>
      <c r="D41" s="162"/>
      <c r="E41" s="164"/>
      <c r="F41" s="164"/>
      <c r="G41" s="164"/>
      <c r="H41" s="162"/>
      <c r="I41" s="164"/>
      <c r="J41" s="162"/>
      <c r="K41" s="152">
        <v>37</v>
      </c>
      <c r="L41" s="155"/>
      <c r="M41" s="154"/>
    </row>
    <row r="42" spans="1:13" s="2" customFormat="1" ht="15">
      <c r="A42" s="166" t="s">
        <v>360</v>
      </c>
      <c r="B42" s="161" t="str">
        <f>"Minima zatížení ES ČR za "&amp;'3.1'!N1</f>
        <v>Minima zatížení ES ČR za IV. čtvrtletí 2025</v>
      </c>
      <c r="C42" s="162"/>
      <c r="D42" s="162"/>
      <c r="E42" s="164"/>
      <c r="F42" s="164"/>
      <c r="G42" s="164"/>
      <c r="H42" s="162"/>
      <c r="I42" s="164"/>
      <c r="J42" s="162"/>
      <c r="K42" s="152">
        <v>38</v>
      </c>
      <c r="L42" s="155"/>
      <c r="M42" s="154"/>
    </row>
    <row r="43" spans="1:13" s="2" customFormat="1" ht="15">
      <c r="A43" s="166" t="s">
        <v>361</v>
      </c>
      <c r="B43" s="161" t="s">
        <v>370</v>
      </c>
      <c r="C43" s="162"/>
      <c r="D43" s="162"/>
      <c r="E43" s="164"/>
      <c r="F43" s="164"/>
      <c r="G43" s="164"/>
      <c r="H43" s="162"/>
      <c r="I43" s="164"/>
      <c r="J43" s="162"/>
      <c r="K43" s="152">
        <v>39</v>
      </c>
      <c r="L43" s="155"/>
      <c r="M43" s="154"/>
    </row>
    <row r="44" spans="1:13" ht="15">
      <c r="A44" s="166"/>
      <c r="B44" s="166"/>
      <c r="C44" s="162"/>
      <c r="D44" s="162"/>
      <c r="E44" s="164"/>
      <c r="F44" s="164"/>
      <c r="G44" s="164"/>
      <c r="H44" s="162"/>
      <c r="I44" s="164"/>
      <c r="J44" s="162"/>
      <c r="K44" s="152"/>
    </row>
    <row r="45" spans="1:13" ht="15">
      <c r="A45" s="166"/>
      <c r="B45" s="161"/>
      <c r="C45" s="162"/>
      <c r="D45" s="162"/>
      <c r="E45" s="164"/>
      <c r="F45" s="164"/>
      <c r="G45" s="164"/>
      <c r="H45" s="162"/>
      <c r="I45" s="164"/>
      <c r="J45" s="162"/>
      <c r="K45" s="152"/>
    </row>
    <row r="46" spans="1:13" ht="15">
      <c r="A46" s="166"/>
      <c r="B46" s="161"/>
      <c r="C46" s="162"/>
      <c r="D46" s="162"/>
      <c r="E46" s="164"/>
      <c r="F46" s="164"/>
      <c r="G46" s="164"/>
      <c r="H46" s="162"/>
      <c r="I46" s="164"/>
      <c r="J46" s="162"/>
      <c r="K46" s="152"/>
    </row>
    <row r="47" spans="1:13" ht="15">
      <c r="A47" s="166"/>
      <c r="B47" s="161"/>
      <c r="C47" s="162"/>
      <c r="D47" s="162"/>
      <c r="E47" s="164"/>
      <c r="F47" s="164"/>
      <c r="G47" s="164"/>
      <c r="H47" s="162"/>
      <c r="I47" s="164"/>
      <c r="J47" s="162"/>
      <c r="K47" s="152"/>
    </row>
    <row r="48" spans="1:13" ht="15">
      <c r="A48" s="166"/>
      <c r="B48" s="161"/>
      <c r="C48" s="162"/>
      <c r="D48" s="162"/>
      <c r="E48" s="164"/>
      <c r="F48" s="164"/>
      <c r="G48" s="164"/>
      <c r="H48" s="162"/>
      <c r="I48" s="164"/>
      <c r="J48" s="162"/>
      <c r="K48" s="152"/>
    </row>
    <row r="49" spans="1:11" ht="15">
      <c r="A49" s="166"/>
      <c r="B49" s="161"/>
      <c r="C49" s="162"/>
      <c r="D49" s="162"/>
      <c r="E49" s="164"/>
      <c r="F49" s="164"/>
      <c r="G49" s="164"/>
      <c r="H49" s="162"/>
      <c r="I49" s="164"/>
      <c r="J49" s="162"/>
      <c r="K49" s="152"/>
    </row>
    <row r="50" spans="1:11" ht="15">
      <c r="A50" s="166"/>
      <c r="B50" s="161"/>
      <c r="C50" s="162"/>
      <c r="D50" s="162"/>
      <c r="E50" s="164"/>
      <c r="F50" s="164"/>
      <c r="G50" s="164"/>
      <c r="H50" s="162"/>
      <c r="I50" s="164"/>
      <c r="J50" s="162"/>
      <c r="K50" s="152"/>
    </row>
    <row r="51" spans="1:11" ht="15">
      <c r="A51" s="166"/>
      <c r="B51" s="161"/>
      <c r="C51" s="162"/>
      <c r="D51" s="162"/>
      <c r="E51" s="164"/>
      <c r="F51" s="164"/>
      <c r="G51" s="164"/>
      <c r="H51" s="162"/>
      <c r="I51" s="164"/>
      <c r="J51" s="162"/>
      <c r="K51" s="152"/>
    </row>
    <row r="52" spans="1:11" ht="15">
      <c r="A52" s="166"/>
      <c r="B52" s="166"/>
      <c r="C52" s="162"/>
      <c r="D52" s="162"/>
      <c r="E52" s="164"/>
      <c r="F52" s="164"/>
      <c r="G52" s="164"/>
      <c r="H52" s="162"/>
      <c r="I52" s="164"/>
      <c r="J52" s="162"/>
      <c r="K52" s="152"/>
    </row>
    <row r="53" spans="1:11" ht="12.75">
      <c r="A53" s="2"/>
      <c r="B53" s="2"/>
      <c r="C53" s="2"/>
      <c r="D53" s="2"/>
      <c r="E53" s="2"/>
      <c r="F53" s="2"/>
      <c r="G53" s="2"/>
      <c r="H53" s="159"/>
      <c r="I53" s="2"/>
      <c r="J53" s="2"/>
      <c r="K53" s="2"/>
    </row>
  </sheetData>
  <sortState xmlns:xlrd2="http://schemas.microsoft.com/office/spreadsheetml/2017/richdata2" ref="B23:B36">
    <sortCondition ref="B36"/>
  </sortState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188" t="s">
        <v>390</v>
      </c>
      <c r="M1" s="269" t="str">
        <f>'3.1'!N1</f>
        <v>IV. čtvrtletí 2025</v>
      </c>
    </row>
    <row r="2" spans="1:24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24">
      <c r="A3" s="365" t="str">
        <f>'3.1'!A4</f>
        <v>2025</v>
      </c>
      <c r="B3" s="503" t="s">
        <v>186</v>
      </c>
      <c r="C3" s="503"/>
      <c r="D3" s="503"/>
      <c r="E3" s="503"/>
      <c r="F3" s="503"/>
      <c r="G3" s="504"/>
      <c r="H3" s="518" t="s">
        <v>19</v>
      </c>
      <c r="I3" s="503"/>
      <c r="J3" s="503"/>
      <c r="K3" s="503"/>
      <c r="L3" s="503"/>
      <c r="M3" s="503"/>
      <c r="N3" s="20"/>
    </row>
    <row r="4" spans="1:24" ht="13.5">
      <c r="B4" s="520" t="s">
        <v>168</v>
      </c>
      <c r="C4" s="520"/>
      <c r="D4" s="520"/>
      <c r="E4" s="520"/>
      <c r="F4" s="520"/>
      <c r="G4" s="522"/>
      <c r="H4" s="519" t="s">
        <v>5</v>
      </c>
      <c r="I4" s="520"/>
      <c r="J4" s="520"/>
      <c r="K4" s="520"/>
      <c r="L4" s="520"/>
      <c r="M4" s="520"/>
      <c r="N4" s="57"/>
    </row>
    <row r="5" spans="1:24">
      <c r="B5" s="502" t="s">
        <v>69</v>
      </c>
      <c r="C5" s="502"/>
      <c r="D5" s="502" t="s">
        <v>70</v>
      </c>
      <c r="E5" s="502"/>
      <c r="F5" s="502" t="s">
        <v>71</v>
      </c>
      <c r="G5" s="507"/>
      <c r="H5" s="508" t="s">
        <v>69</v>
      </c>
      <c r="I5" s="502"/>
      <c r="J5" s="502" t="s">
        <v>70</v>
      </c>
      <c r="K5" s="502"/>
      <c r="L5" s="502" t="s">
        <v>71</v>
      </c>
      <c r="M5" s="502"/>
      <c r="N5" s="53"/>
    </row>
    <row r="6" spans="1:24">
      <c r="A6" s="304"/>
      <c r="B6" s="302" t="s">
        <v>208</v>
      </c>
      <c r="C6" s="302" t="s">
        <v>207</v>
      </c>
      <c r="D6" s="302" t="s">
        <v>208</v>
      </c>
      <c r="E6" s="302" t="s">
        <v>207</v>
      </c>
      <c r="F6" s="302" t="s">
        <v>208</v>
      </c>
      <c r="G6" s="303" t="s">
        <v>207</v>
      </c>
      <c r="H6" s="296" t="s">
        <v>208</v>
      </c>
      <c r="I6" s="296" t="s">
        <v>207</v>
      </c>
      <c r="J6" s="296" t="s">
        <v>208</v>
      </c>
      <c r="K6" s="296" t="s">
        <v>207</v>
      </c>
      <c r="L6" s="296" t="s">
        <v>208</v>
      </c>
      <c r="M6" s="296" t="s">
        <v>207</v>
      </c>
      <c r="N6" s="53"/>
    </row>
    <row r="7" spans="1:24">
      <c r="A7" s="516" t="s">
        <v>53</v>
      </c>
      <c r="B7" s="521">
        <f>F8</f>
        <v>3139.1989590999992</v>
      </c>
      <c r="C7" s="511"/>
      <c r="D7" s="511"/>
      <c r="E7" s="511"/>
      <c r="F7" s="511"/>
      <c r="G7" s="523"/>
      <c r="H7" s="521">
        <f>SUM(H8,J8,L8)</f>
        <v>5078726.2026498243</v>
      </c>
      <c r="I7" s="511"/>
      <c r="J7" s="511"/>
      <c r="K7" s="511"/>
      <c r="L7" s="511"/>
      <c r="M7" s="511"/>
      <c r="N7" s="58"/>
    </row>
    <row r="8" spans="1:24">
      <c r="A8" s="517"/>
      <c r="B8" s="202">
        <f>SUM(B9:B16)</f>
        <v>3137.7433220000003</v>
      </c>
      <c r="C8" s="292">
        <v>0.13322872509429975</v>
      </c>
      <c r="D8" s="262">
        <f>SUM(D9:D16)</f>
        <v>3138.5473561000003</v>
      </c>
      <c r="E8" s="292">
        <v>0.13288787411521102</v>
      </c>
      <c r="F8" s="262">
        <f>SUM(F9:F16)</f>
        <v>3139.1989590999992</v>
      </c>
      <c r="G8" s="297">
        <v>0.13300421920336422</v>
      </c>
      <c r="H8" s="262">
        <f>SUM(H9:H16)</f>
        <v>1719138.5936617726</v>
      </c>
      <c r="I8" s="292">
        <v>0.27086316917128239</v>
      </c>
      <c r="J8" s="262">
        <f>SUM(J9:J16)</f>
        <v>1668876.1517524756</v>
      </c>
      <c r="K8" s="292">
        <v>0.23586337750188446</v>
      </c>
      <c r="L8" s="262">
        <f>SUM(L9:L16)</f>
        <v>1690711.4572355761</v>
      </c>
      <c r="M8" s="292">
        <v>0.24263465762085221</v>
      </c>
      <c r="N8" s="10"/>
    </row>
    <row r="9" spans="1:24">
      <c r="A9" s="44" t="s">
        <v>7</v>
      </c>
      <c r="B9" s="203">
        <v>2250</v>
      </c>
      <c r="C9" s="291">
        <v>0.51771744132535669</v>
      </c>
      <c r="D9" s="19">
        <v>2250</v>
      </c>
      <c r="E9" s="291">
        <v>0.51771744132535669</v>
      </c>
      <c r="F9" s="19">
        <v>2250</v>
      </c>
      <c r="G9" s="298">
        <v>0.51771744132535669</v>
      </c>
      <c r="H9" s="19">
        <v>1627812.96</v>
      </c>
      <c r="I9" s="291">
        <v>0.58816100719765252</v>
      </c>
      <c r="J9" s="19">
        <v>1579219.65</v>
      </c>
      <c r="K9" s="291">
        <v>0.52675027562485621</v>
      </c>
      <c r="L9" s="19">
        <v>1600012.37</v>
      </c>
      <c r="M9" s="291">
        <v>0.55606277858529829</v>
      </c>
      <c r="X9" s="50"/>
    </row>
    <row r="10" spans="1:24">
      <c r="A10" s="44" t="s">
        <v>20</v>
      </c>
      <c r="B10" s="203">
        <v>216.0907</v>
      </c>
      <c r="C10" s="291">
        <v>2.3442357026602724E-2</v>
      </c>
      <c r="D10" s="19">
        <v>216.0907</v>
      </c>
      <c r="E10" s="291">
        <v>2.3442357026602724E-2</v>
      </c>
      <c r="F10" s="19">
        <v>216.0907</v>
      </c>
      <c r="G10" s="298">
        <v>2.3431430784087805E-2</v>
      </c>
      <c r="H10" s="19">
        <v>32174.449000000004</v>
      </c>
      <c r="I10" s="291">
        <v>1.220515791925487E-2</v>
      </c>
      <c r="J10" s="19">
        <v>37005.385999999999</v>
      </c>
      <c r="K10" s="291">
        <v>1.1538641534259009E-2</v>
      </c>
      <c r="L10" s="19">
        <v>42703.446000000011</v>
      </c>
      <c r="M10" s="291">
        <v>1.3946929976424082E-2</v>
      </c>
      <c r="X10" s="50"/>
    </row>
    <row r="11" spans="1:24">
      <c r="A11" s="44" t="s">
        <v>21</v>
      </c>
      <c r="B11" s="203">
        <v>0</v>
      </c>
      <c r="C11" s="291">
        <v>0</v>
      </c>
      <c r="D11" s="19">
        <v>0</v>
      </c>
      <c r="E11" s="291">
        <v>0</v>
      </c>
      <c r="F11" s="19">
        <v>0</v>
      </c>
      <c r="G11" s="298">
        <v>0</v>
      </c>
      <c r="H11" s="19">
        <v>0</v>
      </c>
      <c r="I11" s="291">
        <v>0</v>
      </c>
      <c r="J11" s="19">
        <v>0</v>
      </c>
      <c r="K11" s="291">
        <v>0</v>
      </c>
      <c r="L11" s="19">
        <v>0</v>
      </c>
      <c r="M11" s="291">
        <v>0</v>
      </c>
      <c r="X11" s="50"/>
    </row>
    <row r="12" spans="1:24">
      <c r="A12" s="44" t="s">
        <v>22</v>
      </c>
      <c r="B12" s="203">
        <v>75.152000000000001</v>
      </c>
      <c r="C12" s="291">
        <v>5.1109573244237025E-2</v>
      </c>
      <c r="D12" s="19">
        <v>75.108000000000004</v>
      </c>
      <c r="E12" s="291">
        <v>5.1015623745265415E-2</v>
      </c>
      <c r="F12" s="19">
        <v>76.25200000000001</v>
      </c>
      <c r="G12" s="298">
        <v>5.179801090449631E-2</v>
      </c>
      <c r="H12" s="19">
        <v>26260.161000000007</v>
      </c>
      <c r="I12" s="291">
        <v>7.7201608886952502E-2</v>
      </c>
      <c r="J12" s="19">
        <v>26514.179000000007</v>
      </c>
      <c r="K12" s="291">
        <v>7.3073864053588802E-2</v>
      </c>
      <c r="L12" s="19">
        <v>27898.941999999981</v>
      </c>
      <c r="M12" s="291">
        <v>7.0889539668813423E-2</v>
      </c>
      <c r="X12" s="50"/>
    </row>
    <row r="13" spans="1:24">
      <c r="A13" s="44" t="s">
        <v>43</v>
      </c>
      <c r="B13" s="203">
        <v>176.27415000000008</v>
      </c>
      <c r="C13" s="291">
        <v>0.15783143054549975</v>
      </c>
      <c r="D13" s="19">
        <v>176.27415000000008</v>
      </c>
      <c r="E13" s="291">
        <v>0.15783962743167546</v>
      </c>
      <c r="F13" s="19">
        <v>176.0941500000001</v>
      </c>
      <c r="G13" s="298">
        <v>0.15776024222744292</v>
      </c>
      <c r="H13" s="19">
        <v>10953.889220805349</v>
      </c>
      <c r="I13" s="291">
        <v>7.7337693740779034E-2</v>
      </c>
      <c r="J13" s="19">
        <v>9552.4832220845165</v>
      </c>
      <c r="K13" s="291">
        <v>6.5719315317911572E-2</v>
      </c>
      <c r="L13" s="19">
        <v>10848.912507726447</v>
      </c>
      <c r="M13" s="291">
        <v>8.4439589973918636E-2</v>
      </c>
      <c r="X13" s="50"/>
    </row>
    <row r="14" spans="1:24">
      <c r="A14" s="44" t="s">
        <v>44</v>
      </c>
      <c r="B14" s="203">
        <v>0</v>
      </c>
      <c r="C14" s="291">
        <v>0</v>
      </c>
      <c r="D14" s="19">
        <v>0</v>
      </c>
      <c r="E14" s="291">
        <v>0</v>
      </c>
      <c r="F14" s="19">
        <v>0</v>
      </c>
      <c r="G14" s="298">
        <v>0</v>
      </c>
      <c r="H14" s="19">
        <v>0</v>
      </c>
      <c r="I14" s="291">
        <v>0</v>
      </c>
      <c r="J14" s="19">
        <v>0</v>
      </c>
      <c r="K14" s="291">
        <v>0</v>
      </c>
      <c r="L14" s="19">
        <v>0</v>
      </c>
      <c r="M14" s="291">
        <v>0</v>
      </c>
      <c r="P14" s="44"/>
      <c r="Q14" s="56"/>
      <c r="R14" s="19"/>
      <c r="S14" s="19"/>
      <c r="T14" s="19"/>
      <c r="U14" s="19"/>
      <c r="X14" s="50"/>
    </row>
    <row r="15" spans="1:24">
      <c r="A15" s="44" t="s">
        <v>45</v>
      </c>
      <c r="B15" s="203">
        <v>0.01</v>
      </c>
      <c r="C15" s="291">
        <v>2.6937043832105873E-5</v>
      </c>
      <c r="D15" s="19">
        <v>0.01</v>
      </c>
      <c r="E15" s="59">
        <v>2.6937043832105873E-5</v>
      </c>
      <c r="F15" s="19">
        <v>0.01</v>
      </c>
      <c r="G15" s="299">
        <v>2.7104973238107956E-5</v>
      </c>
      <c r="H15" s="19">
        <v>0</v>
      </c>
      <c r="I15" s="291">
        <v>0</v>
      </c>
      <c r="J15" s="19">
        <v>0</v>
      </c>
      <c r="K15" s="59">
        <v>0</v>
      </c>
      <c r="L15" s="19">
        <v>0</v>
      </c>
      <c r="M15" s="59">
        <v>0</v>
      </c>
      <c r="P15" s="44"/>
      <c r="Q15" s="56"/>
      <c r="R15" s="19"/>
      <c r="S15" s="19"/>
      <c r="T15" s="19"/>
      <c r="U15" s="19"/>
      <c r="X15" s="50"/>
    </row>
    <row r="16" spans="1:24">
      <c r="A16" s="228" t="s">
        <v>46</v>
      </c>
      <c r="B16" s="204">
        <v>420.21647199999967</v>
      </c>
      <c r="C16" s="292">
        <v>9.3502018878709403E-2</v>
      </c>
      <c r="D16" s="199">
        <v>421.06450609999945</v>
      </c>
      <c r="E16" s="293">
        <v>9.2361626871944047E-2</v>
      </c>
      <c r="F16" s="199">
        <v>420.75210909999885</v>
      </c>
      <c r="G16" s="300">
        <v>9.2639123187694239E-2</v>
      </c>
      <c r="H16" s="199">
        <v>21937.134440967198</v>
      </c>
      <c r="I16" s="292">
        <v>9.0144875539421104E-2</v>
      </c>
      <c r="J16" s="199">
        <v>16584.45353039126</v>
      </c>
      <c r="K16" s="293">
        <v>0.11686678294741447</v>
      </c>
      <c r="L16" s="199">
        <v>9247.7867278495505</v>
      </c>
      <c r="M16" s="293">
        <v>0.11393787643621618</v>
      </c>
      <c r="P16" s="44"/>
      <c r="Q16" s="56"/>
      <c r="R16" s="19"/>
      <c r="S16" s="19"/>
      <c r="T16" s="19"/>
      <c r="U16" s="19"/>
      <c r="X16" s="50"/>
    </row>
    <row r="17" spans="1:15">
      <c r="A17" s="172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15">
      <c r="A18" s="365" t="str">
        <f>'3.1'!A4</f>
        <v>2025</v>
      </c>
      <c r="B18" s="503" t="s">
        <v>231</v>
      </c>
      <c r="C18" s="503"/>
      <c r="D18" s="503"/>
      <c r="E18" s="503"/>
      <c r="F18" s="503"/>
      <c r="G18" s="503"/>
      <c r="H18" s="54"/>
      <c r="I18" s="54"/>
      <c r="J18" s="54"/>
      <c r="K18" s="54"/>
      <c r="L18" s="54"/>
      <c r="M18" s="54"/>
      <c r="N18" s="63"/>
      <c r="O18" s="54"/>
    </row>
    <row r="19" spans="1:15">
      <c r="A19" s="294"/>
      <c r="B19" s="505" t="s">
        <v>5</v>
      </c>
      <c r="C19" s="505"/>
      <c r="D19" s="505"/>
      <c r="E19" s="505"/>
      <c r="F19" s="505"/>
      <c r="G19" s="505"/>
      <c r="H19" s="63" t="str">
        <f>A24</f>
        <v>VO z vvn</v>
      </c>
      <c r="I19" s="70">
        <f>(B24+D24+F24)/'6.1, 6.2'!B25</f>
        <v>1.5732111428600461E-2</v>
      </c>
      <c r="J19" s="22" t="str">
        <f>A9</f>
        <v>JE</v>
      </c>
      <c r="K19" s="61">
        <f t="shared" ref="K19:K26" si="0">H9+J9+L9</f>
        <v>4807044.9800000004</v>
      </c>
      <c r="L19" s="22" t="str">
        <f>A9</f>
        <v>JE</v>
      </c>
      <c r="M19" s="69">
        <f>K19/'6.1, 6.2'!B5</f>
        <v>0.55617338097121061</v>
      </c>
      <c r="N19" s="63"/>
      <c r="O19" s="54"/>
    </row>
    <row r="20" spans="1:15">
      <c r="A20" s="53"/>
      <c r="B20" s="502" t="s">
        <v>69</v>
      </c>
      <c r="C20" s="502"/>
      <c r="D20" s="502" t="s">
        <v>70</v>
      </c>
      <c r="E20" s="502"/>
      <c r="F20" s="502" t="s">
        <v>71</v>
      </c>
      <c r="G20" s="502"/>
      <c r="H20" s="63" t="str">
        <f>A25</f>
        <v>VO z vn</v>
      </c>
      <c r="I20" s="70">
        <f>(B25+D25+F25)/'6.1, 6.2'!C25</f>
        <v>4.8200656525898326E-2</v>
      </c>
      <c r="J20" s="22" t="str">
        <f t="shared" ref="J20:J26" si="1">A10</f>
        <v>PE</v>
      </c>
      <c r="K20" s="61">
        <f t="shared" si="0"/>
        <v>111883.28100000002</v>
      </c>
      <c r="L20" s="22" t="str">
        <f t="shared" ref="L20:L26" si="2">A10</f>
        <v>PE</v>
      </c>
      <c r="M20" s="69">
        <f>K20/'6.1, 6.2'!C5</f>
        <v>1.2563995677243965E-2</v>
      </c>
      <c r="N20" s="63"/>
      <c r="O20" s="54"/>
    </row>
    <row r="21" spans="1:15">
      <c r="A21" s="53"/>
      <c r="B21" s="295" t="s">
        <v>208</v>
      </c>
      <c r="C21" s="295" t="s">
        <v>207</v>
      </c>
      <c r="D21" s="295" t="s">
        <v>208</v>
      </c>
      <c r="E21" s="295" t="s">
        <v>207</v>
      </c>
      <c r="F21" s="295" t="s">
        <v>208</v>
      </c>
      <c r="G21" s="295" t="s">
        <v>207</v>
      </c>
      <c r="H21" s="63" t="str">
        <f>A26</f>
        <v>MOP</v>
      </c>
      <c r="I21" s="70">
        <f>(B26+D26+F26)/'6.1, 6.2'!D25</f>
        <v>6.6935734694218194E-2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63"/>
      <c r="O21" s="54"/>
    </row>
    <row r="22" spans="1:15">
      <c r="A22" s="509" t="s">
        <v>53</v>
      </c>
      <c r="B22" s="511">
        <f>SUM(B23,D23,F23)</f>
        <v>789182.77279522642</v>
      </c>
      <c r="C22" s="511"/>
      <c r="D22" s="511"/>
      <c r="E22" s="511"/>
      <c r="F22" s="511"/>
      <c r="G22" s="511"/>
      <c r="H22" s="63" t="str">
        <f>A27</f>
        <v>MOO</v>
      </c>
      <c r="I22" s="70">
        <f>(B27+D27+F27)/'6.1, 6.2'!E25</f>
        <v>7.1022482121443561E-2</v>
      </c>
      <c r="J22" s="22" t="str">
        <f t="shared" si="1"/>
        <v>PSE</v>
      </c>
      <c r="K22" s="61">
        <f t="shared" si="0"/>
        <v>80673.281999999992</v>
      </c>
      <c r="L22" s="22" t="str">
        <f t="shared" si="2"/>
        <v>PSE</v>
      </c>
      <c r="M22" s="69">
        <f>K22/'6.1, 6.2'!E5</f>
        <v>7.3570333842783442E-2</v>
      </c>
      <c r="N22" s="63"/>
      <c r="O22" s="54"/>
    </row>
    <row r="23" spans="1:15">
      <c r="A23" s="510"/>
      <c r="B23" s="262">
        <f>SUM(B24:B27)</f>
        <v>248371.03458915354</v>
      </c>
      <c r="C23" s="301">
        <v>5.4362522368785617E-2</v>
      </c>
      <c r="D23" s="262">
        <f>SUM(D24:D27)</f>
        <v>268593.98728414788</v>
      </c>
      <c r="E23" s="301">
        <v>5.4693579779335769E-2</v>
      </c>
      <c r="F23" s="262">
        <f>SUM(F24:F27)</f>
        <v>272217.75092192501</v>
      </c>
      <c r="G23" s="301">
        <v>5.4450151404988954E-2</v>
      </c>
      <c r="H23" s="54"/>
      <c r="I23" s="54"/>
      <c r="J23" s="22" t="str">
        <f t="shared" si="1"/>
        <v>VE</v>
      </c>
      <c r="K23" s="61">
        <f t="shared" si="0"/>
        <v>31355.284950616311</v>
      </c>
      <c r="L23" s="22" t="str">
        <f t="shared" si="2"/>
        <v>VE</v>
      </c>
      <c r="M23" s="69">
        <f>K23/'6.1, 6.2'!F5</f>
        <v>7.5469208080785263E-2</v>
      </c>
      <c r="N23" s="63"/>
      <c r="O23" s="54"/>
    </row>
    <row r="24" spans="1:15">
      <c r="A24" s="15" t="s">
        <v>8</v>
      </c>
      <c r="B24" s="19">
        <v>9360.0220000000008</v>
      </c>
      <c r="C24" s="291">
        <v>1.4684276597561019E-2</v>
      </c>
      <c r="D24" s="19">
        <v>9728.8119999999999</v>
      </c>
      <c r="E24" s="291">
        <v>1.6038245094181638E-2</v>
      </c>
      <c r="F24" s="19">
        <v>9052.4889999999996</v>
      </c>
      <c r="G24" s="291">
        <v>1.6617280471296129E-2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</row>
    <row r="25" spans="1:15">
      <c r="A25" s="15" t="s">
        <v>9</v>
      </c>
      <c r="B25" s="19">
        <v>95195.278999999995</v>
      </c>
      <c r="C25" s="291">
        <v>4.9179810435543918E-2</v>
      </c>
      <c r="D25" s="19">
        <v>94115.55</v>
      </c>
      <c r="E25" s="291">
        <v>4.8766424678993031E-2</v>
      </c>
      <c r="F25" s="19">
        <v>81153.244000000006</v>
      </c>
      <c r="G25" s="291">
        <v>4.6489412146556469E-2</v>
      </c>
      <c r="H25" s="54"/>
      <c r="I25" s="54"/>
      <c r="J25" s="22" t="str">
        <f t="shared" si="1"/>
        <v>VTE</v>
      </c>
      <c r="K25" s="61">
        <f t="shared" si="0"/>
        <v>0</v>
      </c>
      <c r="L25" s="22" t="str">
        <f t="shared" si="2"/>
        <v>VTE</v>
      </c>
      <c r="M25" s="69">
        <f>K25/'6.1, 6.2'!H5</f>
        <v>0</v>
      </c>
    </row>
    <row r="26" spans="1:15">
      <c r="A26" s="15" t="s">
        <v>132</v>
      </c>
      <c r="B26" s="19">
        <v>44113.874558582116</v>
      </c>
      <c r="C26" s="291">
        <v>6.7866515091716539E-2</v>
      </c>
      <c r="D26" s="19">
        <v>48702.716896156569</v>
      </c>
      <c r="E26" s="291">
        <v>6.7378829063752824E-2</v>
      </c>
      <c r="F26" s="19">
        <v>49084.42444713485</v>
      </c>
      <c r="G26" s="291">
        <v>6.5321593256345178E-2</v>
      </c>
      <c r="H26" s="54"/>
      <c r="I26" s="54"/>
      <c r="J26" s="22" t="str">
        <f t="shared" si="1"/>
        <v>FVE</v>
      </c>
      <c r="K26" s="61">
        <f t="shared" si="0"/>
        <v>47769.374699208012</v>
      </c>
      <c r="L26" s="22" t="str">
        <f t="shared" si="2"/>
        <v>FVE</v>
      </c>
      <c r="M26" s="69">
        <f>K26/'6.1, 6.2'!I5</f>
        <v>0.10241523267600774</v>
      </c>
    </row>
    <row r="27" spans="1:15">
      <c r="A27" s="360" t="s">
        <v>130</v>
      </c>
      <c r="B27" s="19">
        <v>99701.859030571402</v>
      </c>
      <c r="C27" s="292">
        <v>7.4088860812376978E-2</v>
      </c>
      <c r="D27" s="19">
        <v>116046.90838799128</v>
      </c>
      <c r="E27" s="292">
        <v>7.0265804665350984E-2</v>
      </c>
      <c r="F27" s="199">
        <v>132927.59347479016</v>
      </c>
      <c r="G27" s="292">
        <v>6.7904232367859876E-2</v>
      </c>
      <c r="H27" s="54"/>
      <c r="I27" s="54"/>
      <c r="J27" s="54"/>
      <c r="K27" s="54"/>
      <c r="L27" s="54"/>
      <c r="M27" s="54"/>
    </row>
    <row r="28" spans="1:15" ht="12" customHeight="1">
      <c r="A28" s="514"/>
      <c r="B28" s="514"/>
      <c r="C28" s="514"/>
      <c r="D28" s="514"/>
      <c r="E28" s="514"/>
      <c r="F28" s="19"/>
      <c r="G28" s="62" t="s">
        <v>297</v>
      </c>
      <c r="H28" s="54"/>
      <c r="I28" s="54"/>
      <c r="J28" s="54"/>
      <c r="K28" s="54"/>
      <c r="L28" s="54"/>
      <c r="M28" s="54"/>
      <c r="N28" s="63"/>
      <c r="O28" s="54"/>
    </row>
    <row r="29" spans="1:15">
      <c r="A29" s="515"/>
      <c r="B29" s="515"/>
      <c r="C29" s="515"/>
      <c r="D29" s="515"/>
      <c r="E29" s="515"/>
      <c r="F29" s="19"/>
      <c r="G29" s="55"/>
      <c r="H29" s="54"/>
      <c r="I29" s="54"/>
      <c r="J29" s="54"/>
      <c r="K29" s="54"/>
      <c r="L29" s="54"/>
      <c r="M29" s="54"/>
      <c r="N29" s="63"/>
      <c r="O29" s="54"/>
    </row>
    <row r="30" spans="1:15">
      <c r="J30" s="22"/>
      <c r="K30" s="22" t="str">
        <f>H5</f>
        <v>Říjen</v>
      </c>
      <c r="L30" s="22" t="str">
        <f>J5</f>
        <v>Listopad</v>
      </c>
      <c r="M30" s="22" t="str">
        <f>L5</f>
        <v>Prosinec</v>
      </c>
    </row>
    <row r="31" spans="1:15">
      <c r="H31" s="22" t="str">
        <f t="shared" ref="H31:H38" si="3">A9</f>
        <v>JE</v>
      </c>
      <c r="I31" s="71">
        <f t="shared" ref="I31:I38" si="4">G9</f>
        <v>0.51771744132535669</v>
      </c>
      <c r="J31" s="22" t="str">
        <f t="shared" ref="J31:J38" si="5">A9</f>
        <v>JE</v>
      </c>
      <c r="K31" s="50">
        <f t="shared" ref="K31:K38" si="6">H9</f>
        <v>1627812.96</v>
      </c>
      <c r="L31" s="50">
        <f t="shared" ref="L31:L38" si="7">J9</f>
        <v>1579219.65</v>
      </c>
      <c r="M31" s="50">
        <f t="shared" ref="M31:M38" si="8">L9</f>
        <v>1600012.37</v>
      </c>
    </row>
    <row r="32" spans="1:15">
      <c r="H32" s="22" t="str">
        <f t="shared" si="3"/>
        <v>PE</v>
      </c>
      <c r="I32" s="71">
        <f t="shared" si="4"/>
        <v>2.3431430784087805E-2</v>
      </c>
      <c r="J32" s="22" t="str">
        <f t="shared" si="5"/>
        <v>PE</v>
      </c>
      <c r="K32" s="50">
        <f t="shared" si="6"/>
        <v>32174.449000000004</v>
      </c>
      <c r="L32" s="50">
        <f t="shared" si="7"/>
        <v>37005.385999999999</v>
      </c>
      <c r="M32" s="50">
        <f t="shared" si="8"/>
        <v>42703.446000000011</v>
      </c>
    </row>
    <row r="33" spans="8:13" ht="12.75" customHeight="1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>
      <c r="H34" s="22" t="str">
        <f t="shared" si="3"/>
        <v>PSE</v>
      </c>
      <c r="I34" s="71">
        <f t="shared" si="4"/>
        <v>5.179801090449631E-2</v>
      </c>
      <c r="J34" s="22" t="str">
        <f t="shared" si="5"/>
        <v>PSE</v>
      </c>
      <c r="K34" s="50">
        <f t="shared" si="6"/>
        <v>26260.161000000007</v>
      </c>
      <c r="L34" s="50">
        <f t="shared" si="7"/>
        <v>26514.179000000007</v>
      </c>
      <c r="M34" s="50">
        <f t="shared" si="8"/>
        <v>27898.941999999981</v>
      </c>
    </row>
    <row r="35" spans="8:13" ht="13.5" customHeight="1">
      <c r="H35" s="22" t="str">
        <f t="shared" si="3"/>
        <v>VE</v>
      </c>
      <c r="I35" s="71">
        <f t="shared" si="4"/>
        <v>0.15776024222744292</v>
      </c>
      <c r="J35" s="22" t="str">
        <f t="shared" si="5"/>
        <v>VE</v>
      </c>
      <c r="K35" s="50">
        <f t="shared" si="6"/>
        <v>10953.889220805349</v>
      </c>
      <c r="L35" s="50">
        <f t="shared" si="7"/>
        <v>9552.4832220845165</v>
      </c>
      <c r="M35" s="50">
        <f t="shared" si="8"/>
        <v>10848.912507726447</v>
      </c>
    </row>
    <row r="36" spans="8:13" ht="12.75" customHeight="1">
      <c r="H36" s="22" t="str">
        <f t="shared" si="3"/>
        <v>PVE</v>
      </c>
      <c r="I36" s="71">
        <f t="shared" si="4"/>
        <v>0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2.7104973238107956E-5</v>
      </c>
      <c r="J37" s="22" t="str">
        <f t="shared" si="5"/>
        <v>VTE</v>
      </c>
      <c r="K37" s="50">
        <f t="shared" si="6"/>
        <v>0</v>
      </c>
      <c r="L37" s="50">
        <f t="shared" si="7"/>
        <v>0</v>
      </c>
      <c r="M37" s="50">
        <f t="shared" si="8"/>
        <v>0</v>
      </c>
    </row>
    <row r="38" spans="8:13" ht="12.75" customHeight="1">
      <c r="H38" s="22" t="str">
        <f t="shared" si="3"/>
        <v>FVE</v>
      </c>
      <c r="I38" s="71">
        <f t="shared" si="4"/>
        <v>9.2639123187694239E-2</v>
      </c>
      <c r="J38" s="22" t="str">
        <f t="shared" si="5"/>
        <v>FVE</v>
      </c>
      <c r="K38" s="50">
        <f t="shared" si="6"/>
        <v>21937.134440967198</v>
      </c>
      <c r="L38" s="50">
        <f t="shared" si="7"/>
        <v>16584.45353039126</v>
      </c>
      <c r="M38" s="50">
        <f t="shared" si="8"/>
        <v>9247.7867278495505</v>
      </c>
    </row>
    <row r="39" spans="8:13" ht="12.75" customHeight="1"/>
  </sheetData>
  <mergeCells count="21">
    <mergeCell ref="H3:M3"/>
    <mergeCell ref="H4:M4"/>
    <mergeCell ref="H7:M7"/>
    <mergeCell ref="B22:G22"/>
    <mergeCell ref="A22:A23"/>
    <mergeCell ref="B5:C5"/>
    <mergeCell ref="B3:G3"/>
    <mergeCell ref="B4:G4"/>
    <mergeCell ref="D5:E5"/>
    <mergeCell ref="F5:G5"/>
    <mergeCell ref="B7:G7"/>
    <mergeCell ref="B20:C20"/>
    <mergeCell ref="D20:E20"/>
    <mergeCell ref="F20:G20"/>
    <mergeCell ref="B18:G18"/>
    <mergeCell ref="B19:G19"/>
    <mergeCell ref="A28:E29"/>
    <mergeCell ref="H5:I5"/>
    <mergeCell ref="J5:K5"/>
    <mergeCell ref="L5:M5"/>
    <mergeCell ref="A7:A8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List12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188" t="s">
        <v>391</v>
      </c>
      <c r="M1" s="269" t="str">
        <f>'3.1'!N1</f>
        <v>IV. čtvrtletí 2025</v>
      </c>
      <c r="N1" s="63"/>
      <c r="O1" s="54"/>
    </row>
    <row r="2" spans="1:21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63"/>
      <c r="O2" s="54"/>
    </row>
    <row r="3" spans="1:21">
      <c r="A3" s="365" t="str">
        <f>'3.1'!A4</f>
        <v>2025</v>
      </c>
      <c r="B3" s="503" t="s">
        <v>186</v>
      </c>
      <c r="C3" s="503"/>
      <c r="D3" s="503"/>
      <c r="E3" s="503"/>
      <c r="F3" s="503"/>
      <c r="G3" s="504"/>
      <c r="H3" s="518" t="s">
        <v>19</v>
      </c>
      <c r="I3" s="503"/>
      <c r="J3" s="503"/>
      <c r="K3" s="503"/>
      <c r="L3" s="503"/>
      <c r="M3" s="503"/>
      <c r="N3" s="64"/>
    </row>
    <row r="4" spans="1:21" ht="13.5" customHeight="1">
      <c r="B4" s="520" t="s">
        <v>168</v>
      </c>
      <c r="C4" s="520"/>
      <c r="D4" s="520"/>
      <c r="E4" s="520"/>
      <c r="F4" s="520"/>
      <c r="G4" s="522"/>
      <c r="H4" s="519" t="s">
        <v>5</v>
      </c>
      <c r="I4" s="520"/>
      <c r="J4" s="520"/>
      <c r="K4" s="520"/>
      <c r="L4" s="520"/>
      <c r="M4" s="520"/>
      <c r="N4" s="65"/>
    </row>
    <row r="5" spans="1:21">
      <c r="B5" s="502" t="s">
        <v>69</v>
      </c>
      <c r="C5" s="502"/>
      <c r="D5" s="502" t="s">
        <v>70</v>
      </c>
      <c r="E5" s="502"/>
      <c r="F5" s="502" t="s">
        <v>71</v>
      </c>
      <c r="G5" s="507"/>
      <c r="H5" s="508" t="s">
        <v>69</v>
      </c>
      <c r="I5" s="502"/>
      <c r="J5" s="502" t="s">
        <v>70</v>
      </c>
      <c r="K5" s="502"/>
      <c r="L5" s="502" t="s">
        <v>71</v>
      </c>
      <c r="M5" s="502"/>
      <c r="N5" s="66"/>
    </row>
    <row r="6" spans="1:21">
      <c r="A6" s="304"/>
      <c r="B6" s="302" t="s">
        <v>208</v>
      </c>
      <c r="C6" s="302" t="s">
        <v>207</v>
      </c>
      <c r="D6" s="302" t="s">
        <v>208</v>
      </c>
      <c r="E6" s="302" t="s">
        <v>207</v>
      </c>
      <c r="F6" s="302" t="s">
        <v>208</v>
      </c>
      <c r="G6" s="303" t="s">
        <v>207</v>
      </c>
      <c r="H6" s="296" t="s">
        <v>208</v>
      </c>
      <c r="I6" s="296" t="s">
        <v>207</v>
      </c>
      <c r="J6" s="296" t="s">
        <v>208</v>
      </c>
      <c r="K6" s="296" t="s">
        <v>207</v>
      </c>
      <c r="L6" s="296" t="s">
        <v>208</v>
      </c>
      <c r="M6" s="296" t="s">
        <v>207</v>
      </c>
      <c r="N6" s="66"/>
    </row>
    <row r="7" spans="1:21">
      <c r="A7" s="516" t="s">
        <v>53</v>
      </c>
      <c r="B7" s="521">
        <f>F8</f>
        <v>1214.7720432999965</v>
      </c>
      <c r="C7" s="511"/>
      <c r="D7" s="511"/>
      <c r="E7" s="511"/>
      <c r="F7" s="511"/>
      <c r="G7" s="523"/>
      <c r="H7" s="521">
        <f>SUM(H8,J8,L8)</f>
        <v>439307.14324805414</v>
      </c>
      <c r="I7" s="511"/>
      <c r="J7" s="511"/>
      <c r="K7" s="511"/>
      <c r="L7" s="511"/>
      <c r="M7" s="511"/>
      <c r="N7" s="67"/>
    </row>
    <row r="8" spans="1:21">
      <c r="A8" s="517"/>
      <c r="B8" s="202">
        <f>SUM(B9:B16)</f>
        <v>1213.9872501999973</v>
      </c>
      <c r="C8" s="292">
        <v>5.1545954218392982E-2</v>
      </c>
      <c r="D8" s="262">
        <f>SUM(D9:D16)</f>
        <v>1220.0411700999971</v>
      </c>
      <c r="E8" s="292">
        <v>5.1657234711629897E-2</v>
      </c>
      <c r="F8" s="262">
        <f>SUM(F9:F16)</f>
        <v>1214.7720432999965</v>
      </c>
      <c r="G8" s="297">
        <v>5.146848263976013E-2</v>
      </c>
      <c r="H8" s="262">
        <f>SUM(H9:H16)</f>
        <v>138312.98993303665</v>
      </c>
      <c r="I8" s="292">
        <v>2.1792248122950764E-2</v>
      </c>
      <c r="J8" s="262">
        <f>SUM(J9:J16)</f>
        <v>153442.02777903809</v>
      </c>
      <c r="K8" s="292">
        <v>2.1686063932723591E-2</v>
      </c>
      <c r="L8" s="262">
        <f>SUM(L9:L16)</f>
        <v>147552.1255359794</v>
      </c>
      <c r="M8" s="292">
        <v>2.1175262820534009E-2</v>
      </c>
      <c r="N8" s="68"/>
    </row>
    <row r="9" spans="1:21">
      <c r="A9" s="44" t="s">
        <v>7</v>
      </c>
      <c r="B9" s="203">
        <v>0</v>
      </c>
      <c r="C9" s="291">
        <v>0</v>
      </c>
      <c r="D9" s="19">
        <v>0</v>
      </c>
      <c r="E9" s="291">
        <v>0</v>
      </c>
      <c r="F9" s="19">
        <v>0</v>
      </c>
      <c r="G9" s="298">
        <v>0</v>
      </c>
      <c r="H9" s="19">
        <v>0</v>
      </c>
      <c r="I9" s="291">
        <v>0</v>
      </c>
      <c r="J9" s="19">
        <v>0</v>
      </c>
      <c r="K9" s="291">
        <v>0</v>
      </c>
      <c r="L9" s="19">
        <v>0</v>
      </c>
      <c r="M9" s="291">
        <v>0</v>
      </c>
      <c r="N9" s="61"/>
      <c r="O9" s="69"/>
    </row>
    <row r="10" spans="1:21">
      <c r="A10" s="44" t="s">
        <v>20</v>
      </c>
      <c r="B10" s="203">
        <v>214.29999999999998</v>
      </c>
      <c r="C10" s="291">
        <v>2.3248094947172476E-2</v>
      </c>
      <c r="D10" s="19">
        <v>214.29999999999998</v>
      </c>
      <c r="E10" s="291">
        <v>2.3248094947172476E-2</v>
      </c>
      <c r="F10" s="19">
        <v>214.29999999999998</v>
      </c>
      <c r="G10" s="298">
        <v>2.323725924822316E-2</v>
      </c>
      <c r="H10" s="19">
        <v>33569.089999999997</v>
      </c>
      <c r="I10" s="291">
        <v>1.273420547639151E-2</v>
      </c>
      <c r="J10" s="19">
        <v>46418.914000000004</v>
      </c>
      <c r="K10" s="291">
        <v>1.4473871696828053E-2</v>
      </c>
      <c r="L10" s="19">
        <v>40988.748000000007</v>
      </c>
      <c r="M10" s="291">
        <v>1.3386910231490278E-2</v>
      </c>
      <c r="N10" s="61"/>
      <c r="O10" s="69"/>
    </row>
    <row r="11" spans="1:21">
      <c r="A11" s="44" t="s">
        <v>21</v>
      </c>
      <c r="B11" s="203">
        <v>118.5</v>
      </c>
      <c r="C11" s="291">
        <v>8.6915065277981512E-2</v>
      </c>
      <c r="D11" s="19">
        <v>118.5</v>
      </c>
      <c r="E11" s="291">
        <v>8.6915065277981512E-2</v>
      </c>
      <c r="F11" s="19">
        <v>118.5</v>
      </c>
      <c r="G11" s="298">
        <v>8.6915065277981512E-2</v>
      </c>
      <c r="H11" s="19">
        <v>22947.200000000001</v>
      </c>
      <c r="I11" s="291">
        <v>0.40982770669758045</v>
      </c>
      <c r="J11" s="19">
        <v>48080.2</v>
      </c>
      <c r="K11" s="291">
        <v>0.66771053868656827</v>
      </c>
      <c r="L11" s="19">
        <v>53335.5</v>
      </c>
      <c r="M11" s="291">
        <v>0.1976848974898423</v>
      </c>
      <c r="N11" s="61"/>
      <c r="O11" s="69"/>
    </row>
    <row r="12" spans="1:21">
      <c r="A12" s="44" t="s">
        <v>22</v>
      </c>
      <c r="B12" s="203">
        <v>108.74700009999992</v>
      </c>
      <c r="C12" s="291">
        <v>7.3956950802400431E-2</v>
      </c>
      <c r="D12" s="19">
        <v>111.80100009999992</v>
      </c>
      <c r="E12" s="291">
        <v>7.5938618462027707E-2</v>
      </c>
      <c r="F12" s="19">
        <v>110.85600009999993</v>
      </c>
      <c r="G12" s="298">
        <v>7.5304520563508365E-2</v>
      </c>
      <c r="H12" s="19">
        <v>29206.998000000003</v>
      </c>
      <c r="I12" s="291">
        <v>8.586494333976108E-2</v>
      </c>
      <c r="J12" s="19">
        <v>29254.321000000007</v>
      </c>
      <c r="K12" s="291">
        <v>8.062577671117209E-2</v>
      </c>
      <c r="L12" s="19">
        <v>34598.460000000021</v>
      </c>
      <c r="M12" s="291">
        <v>8.7912613412001697E-2</v>
      </c>
      <c r="N12" s="61"/>
      <c r="O12" s="69"/>
    </row>
    <row r="13" spans="1:21">
      <c r="A13" s="44" t="s">
        <v>43</v>
      </c>
      <c r="B13" s="203">
        <v>35.224199999999996</v>
      </c>
      <c r="C13" s="291">
        <v>3.1538860779194162E-2</v>
      </c>
      <c r="D13" s="19">
        <v>35.224199999999996</v>
      </c>
      <c r="E13" s="291">
        <v>3.1540498732110289E-2</v>
      </c>
      <c r="F13" s="19">
        <v>35.223699999999994</v>
      </c>
      <c r="G13" s="298">
        <v>3.155641140916253E-2</v>
      </c>
      <c r="H13" s="19">
        <v>3899.9952195206142</v>
      </c>
      <c r="I13" s="291">
        <v>2.7535118330839957E-2</v>
      </c>
      <c r="J13" s="19">
        <v>4843.7194979386395</v>
      </c>
      <c r="K13" s="291">
        <v>3.3323893022978959E-2</v>
      </c>
      <c r="L13" s="19">
        <v>5724.7990180319675</v>
      </c>
      <c r="M13" s="291">
        <v>4.4557432039519236E-2</v>
      </c>
      <c r="N13" s="61"/>
      <c r="O13" s="69"/>
    </row>
    <row r="14" spans="1:21">
      <c r="A14" s="44" t="s">
        <v>44</v>
      </c>
      <c r="B14" s="203">
        <v>0</v>
      </c>
      <c r="C14" s="291">
        <v>0</v>
      </c>
      <c r="D14" s="19">
        <v>0</v>
      </c>
      <c r="E14" s="291">
        <v>0</v>
      </c>
      <c r="F14" s="19">
        <v>0</v>
      </c>
      <c r="G14" s="298">
        <v>0</v>
      </c>
      <c r="H14" s="19">
        <v>0</v>
      </c>
      <c r="I14" s="291">
        <v>0</v>
      </c>
      <c r="J14" s="19">
        <v>0</v>
      </c>
      <c r="K14" s="291">
        <v>0</v>
      </c>
      <c r="L14" s="19">
        <v>0</v>
      </c>
      <c r="M14" s="291">
        <v>0</v>
      </c>
      <c r="N14" s="61"/>
      <c r="O14" s="69"/>
      <c r="P14" s="44"/>
      <c r="Q14" s="56"/>
      <c r="R14" s="19"/>
      <c r="S14" s="19"/>
      <c r="T14" s="19"/>
      <c r="U14" s="19"/>
    </row>
    <row r="15" spans="1:21">
      <c r="A15" s="44" t="s">
        <v>45</v>
      </c>
      <c r="B15" s="203">
        <v>8.4453049999999994</v>
      </c>
      <c r="C15" s="291">
        <v>2.2749155096050286E-2</v>
      </c>
      <c r="D15" s="19">
        <v>8.4453049999999994</v>
      </c>
      <c r="E15" s="59">
        <v>2.2749155096050286E-2</v>
      </c>
      <c r="F15" s="19">
        <v>8.4453049999999994</v>
      </c>
      <c r="G15" s="299">
        <v>2.289097660126593E-2</v>
      </c>
      <c r="H15" s="19">
        <v>1629.5929999999998</v>
      </c>
      <c r="I15" s="291">
        <v>1.9883748789546674E-2</v>
      </c>
      <c r="J15" s="19">
        <v>869.11833964471975</v>
      </c>
      <c r="K15" s="59">
        <v>1.4538097504471933E-2</v>
      </c>
      <c r="L15" s="19">
        <v>958.40842162320735</v>
      </c>
      <c r="M15" s="59">
        <v>1.7158476734417366E-2</v>
      </c>
      <c r="N15" s="61"/>
      <c r="O15" s="69"/>
      <c r="P15" s="44"/>
      <c r="Q15" s="56"/>
      <c r="R15" s="19"/>
      <c r="S15" s="19"/>
      <c r="T15" s="19"/>
      <c r="U15" s="19"/>
    </row>
    <row r="16" spans="1:21">
      <c r="A16" s="228" t="s">
        <v>46</v>
      </c>
      <c r="B16" s="204">
        <v>728.77074509999738</v>
      </c>
      <c r="C16" s="292">
        <v>0.16215817443394065</v>
      </c>
      <c r="D16" s="199">
        <v>731.77066499999728</v>
      </c>
      <c r="E16" s="293">
        <v>0.16051585478570976</v>
      </c>
      <c r="F16" s="199">
        <v>727.44703819999654</v>
      </c>
      <c r="G16" s="300">
        <v>0.16016569929615351</v>
      </c>
      <c r="H16" s="199">
        <v>47060.113713516039</v>
      </c>
      <c r="I16" s="292">
        <v>0.19338114123299643</v>
      </c>
      <c r="J16" s="199">
        <v>23975.754941454725</v>
      </c>
      <c r="K16" s="293">
        <v>0.16895156319795152</v>
      </c>
      <c r="L16" s="199">
        <v>11946.210096324219</v>
      </c>
      <c r="M16" s="293">
        <v>0.14718395329523118</v>
      </c>
      <c r="N16" s="61"/>
      <c r="O16" s="69"/>
      <c r="P16" s="44"/>
      <c r="Q16" s="56"/>
      <c r="R16" s="19"/>
      <c r="S16" s="19"/>
      <c r="T16" s="19"/>
      <c r="U16" s="19"/>
    </row>
    <row r="17" spans="1:20">
      <c r="A17" s="172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20">
      <c r="A18" s="365" t="str">
        <f>'3.1'!A4</f>
        <v>2025</v>
      </c>
      <c r="B18" s="503" t="s">
        <v>231</v>
      </c>
      <c r="C18" s="503"/>
      <c r="D18" s="503"/>
      <c r="E18" s="503"/>
      <c r="F18" s="503"/>
      <c r="G18" s="503"/>
      <c r="H18" s="54"/>
      <c r="I18" s="54"/>
      <c r="J18" s="54"/>
      <c r="K18" s="54"/>
      <c r="L18" s="54"/>
      <c r="M18" s="54"/>
      <c r="N18" s="63"/>
      <c r="O18" s="54"/>
      <c r="P18" s="72"/>
      <c r="Q18" s="56"/>
      <c r="R18" s="19"/>
      <c r="S18" s="19"/>
      <c r="T18" s="19"/>
    </row>
    <row r="19" spans="1:20">
      <c r="A19" s="294"/>
      <c r="B19" s="505" t="s">
        <v>5</v>
      </c>
      <c r="C19" s="505"/>
      <c r="D19" s="505"/>
      <c r="E19" s="505"/>
      <c r="F19" s="505"/>
      <c r="G19" s="505"/>
      <c r="H19" s="63" t="str">
        <f>A24</f>
        <v>VO z vvn</v>
      </c>
      <c r="I19" s="70">
        <f>(B24+D24+F24)/'6.1, 6.2'!B25</f>
        <v>7.4648790667227141E-2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  <c r="P19" s="72"/>
      <c r="Q19" s="56"/>
      <c r="R19" s="19"/>
      <c r="S19" s="19"/>
      <c r="T19" s="19"/>
    </row>
    <row r="20" spans="1:20">
      <c r="A20" s="53"/>
      <c r="B20" s="502" t="s">
        <v>69</v>
      </c>
      <c r="C20" s="502"/>
      <c r="D20" s="502" t="s">
        <v>70</v>
      </c>
      <c r="E20" s="502"/>
      <c r="F20" s="502" t="s">
        <v>71</v>
      </c>
      <c r="G20" s="502"/>
      <c r="H20" s="63" t="str">
        <f>A25</f>
        <v>VO z vn</v>
      </c>
      <c r="I20" s="70">
        <f>(B25+D25+F25)/'6.1, 6.2'!C25</f>
        <v>0.10872451140760776</v>
      </c>
      <c r="J20" s="22" t="str">
        <f t="shared" ref="J20:J26" si="1">A10</f>
        <v>PE</v>
      </c>
      <c r="K20" s="61">
        <f t="shared" si="0"/>
        <v>120976.75200000001</v>
      </c>
      <c r="L20" s="22" t="str">
        <f t="shared" ref="L20:L26" si="2">A10</f>
        <v>PE</v>
      </c>
      <c r="M20" s="69">
        <f>K20/'6.1, 6.2'!C5</f>
        <v>1.3585152094127586E-2</v>
      </c>
      <c r="N20" s="63"/>
      <c r="O20" s="54"/>
      <c r="P20" s="72"/>
      <c r="Q20" s="56"/>
      <c r="R20" s="60"/>
      <c r="S20" s="60"/>
      <c r="T20" s="60"/>
    </row>
    <row r="21" spans="1:20">
      <c r="A21" s="53"/>
      <c r="B21" s="295" t="s">
        <v>208</v>
      </c>
      <c r="C21" s="295" t="s">
        <v>207</v>
      </c>
      <c r="D21" s="295" t="s">
        <v>208</v>
      </c>
      <c r="E21" s="295" t="s">
        <v>207</v>
      </c>
      <c r="F21" s="295" t="s">
        <v>208</v>
      </c>
      <c r="G21" s="295" t="s">
        <v>207</v>
      </c>
      <c r="H21" s="63" t="str">
        <f>A26</f>
        <v>MOP</v>
      </c>
      <c r="I21" s="70">
        <f>(B26+D26+F26)/'6.1, 6.2'!D25</f>
        <v>9.2674414714535691E-2</v>
      </c>
      <c r="J21" s="22" t="str">
        <f t="shared" si="1"/>
        <v>PPE</v>
      </c>
      <c r="K21" s="61">
        <f t="shared" si="0"/>
        <v>124362.9</v>
      </c>
      <c r="L21" s="22" t="str">
        <f t="shared" si="2"/>
        <v>PPE</v>
      </c>
      <c r="M21" s="69">
        <f>K21/'6.1, 6.2'!D5</f>
        <v>0.31262635104174341</v>
      </c>
      <c r="N21" s="63"/>
      <c r="O21" s="54"/>
      <c r="P21" s="72"/>
      <c r="Q21" s="56"/>
      <c r="R21" s="19"/>
      <c r="S21" s="19"/>
      <c r="T21" s="19"/>
    </row>
    <row r="22" spans="1:20">
      <c r="A22" s="509" t="s">
        <v>53</v>
      </c>
      <c r="B22" s="511">
        <f>SUM(B23,D23,F23)</f>
        <v>1418288.4137404482</v>
      </c>
      <c r="C22" s="511"/>
      <c r="D22" s="511"/>
      <c r="E22" s="511"/>
      <c r="F22" s="511"/>
      <c r="G22" s="511"/>
      <c r="H22" s="63" t="str">
        <f>A27</f>
        <v>MOO</v>
      </c>
      <c r="I22" s="70">
        <f>(B27+D27+F27)/'6.1, 6.2'!E25</f>
        <v>9.7408590288760755E-2</v>
      </c>
      <c r="J22" s="22" t="str">
        <f t="shared" si="1"/>
        <v>PSE</v>
      </c>
      <c r="K22" s="61">
        <f t="shared" si="0"/>
        <v>93059.779000000039</v>
      </c>
      <c r="L22" s="22" t="str">
        <f t="shared" si="2"/>
        <v>PSE</v>
      </c>
      <c r="M22" s="69">
        <f>K22/'6.1, 6.2'!E5</f>
        <v>8.486625111354279E-2</v>
      </c>
      <c r="N22" s="63"/>
      <c r="O22" s="54"/>
      <c r="P22" s="72"/>
      <c r="Q22" s="56"/>
      <c r="R22" s="19"/>
      <c r="S22" s="19"/>
      <c r="T22" s="19"/>
    </row>
    <row r="23" spans="1:20">
      <c r="A23" s="510"/>
      <c r="B23" s="262">
        <f>SUM(B24:B27)</f>
        <v>452278.37524266465</v>
      </c>
      <c r="C23" s="301">
        <v>9.8992997841790581E-2</v>
      </c>
      <c r="D23" s="262">
        <f>SUM(D24:D27)</f>
        <v>479188.66949599213</v>
      </c>
      <c r="E23" s="301">
        <v>9.7576807245154606E-2</v>
      </c>
      <c r="F23" s="262">
        <f>SUM(F24:F27)</f>
        <v>486821.36900179141</v>
      </c>
      <c r="G23" s="301">
        <v>9.7376079111513109E-2</v>
      </c>
      <c r="H23" s="54"/>
      <c r="I23" s="54"/>
      <c r="J23" s="22" t="str">
        <f t="shared" si="1"/>
        <v>VE</v>
      </c>
      <c r="K23" s="61">
        <f t="shared" si="0"/>
        <v>14468.513735491222</v>
      </c>
      <c r="L23" s="22" t="str">
        <f t="shared" si="2"/>
        <v>VE</v>
      </c>
      <c r="M23" s="69">
        <f>K23/'6.1, 6.2'!F5</f>
        <v>3.4824345415557262E-2</v>
      </c>
      <c r="N23" s="63"/>
      <c r="O23" s="54"/>
      <c r="P23" s="72"/>
      <c r="Q23" s="56"/>
      <c r="R23" s="59"/>
      <c r="S23" s="60"/>
      <c r="T23" s="60"/>
    </row>
    <row r="24" spans="1:20">
      <c r="A24" s="15" t="s">
        <v>8</v>
      </c>
      <c r="B24" s="19">
        <v>45827.152000000002</v>
      </c>
      <c r="C24" s="291">
        <v>7.1894977986854264E-2</v>
      </c>
      <c r="D24" s="19">
        <v>45434.231</v>
      </c>
      <c r="E24" s="291">
        <v>7.4899723876221E-2</v>
      </c>
      <c r="F24" s="19">
        <v>42269.055</v>
      </c>
      <c r="G24" s="291">
        <v>7.7591559867307425E-2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  <c r="N24" s="63"/>
      <c r="O24" s="70"/>
      <c r="T24" s="55"/>
    </row>
    <row r="25" spans="1:20">
      <c r="A25" s="15" t="s">
        <v>9</v>
      </c>
      <c r="B25" s="19">
        <v>209322.59</v>
      </c>
      <c r="C25" s="291">
        <v>0.10814029229408616</v>
      </c>
      <c r="D25" s="19">
        <v>206638.554</v>
      </c>
      <c r="E25" s="291">
        <v>0.10707076013918033</v>
      </c>
      <c r="F25" s="19">
        <v>194115.073000003</v>
      </c>
      <c r="G25" s="291">
        <v>0.11120067649490431</v>
      </c>
      <c r="H25" s="54"/>
      <c r="I25" s="54"/>
      <c r="J25" s="22" t="str">
        <f t="shared" si="1"/>
        <v>VTE</v>
      </c>
      <c r="K25" s="61">
        <f t="shared" si="0"/>
        <v>3457.1197612679266</v>
      </c>
      <c r="L25" s="22" t="str">
        <f t="shared" si="2"/>
        <v>VTE</v>
      </c>
      <c r="M25" s="69">
        <f>K25/'6.1, 6.2'!H5</f>
        <v>1.7496040066371E-2</v>
      </c>
      <c r="N25" s="63"/>
      <c r="O25" s="70"/>
    </row>
    <row r="26" spans="1:20">
      <c r="A26" s="15" t="s">
        <v>132</v>
      </c>
      <c r="B26" s="19">
        <v>58840.293201344604</v>
      </c>
      <c r="C26" s="291">
        <v>9.052221521025311E-2</v>
      </c>
      <c r="D26" s="19">
        <v>68811.692992137716</v>
      </c>
      <c r="E26" s="291">
        <v>9.5199027799423977E-2</v>
      </c>
      <c r="F26" s="19">
        <v>68813.977109675077</v>
      </c>
      <c r="G26" s="291">
        <v>9.1577698500894353E-2</v>
      </c>
      <c r="H26" s="54"/>
      <c r="I26" s="54"/>
      <c r="J26" s="22" t="str">
        <f t="shared" si="1"/>
        <v>FVE</v>
      </c>
      <c r="K26" s="61">
        <f t="shared" si="0"/>
        <v>82982.07875129499</v>
      </c>
      <c r="L26" s="22" t="str">
        <f t="shared" si="2"/>
        <v>FVE</v>
      </c>
      <c r="M26" s="69">
        <f>K26/'6.1, 6.2'!I5</f>
        <v>0.17790956981887346</v>
      </c>
      <c r="N26" s="63"/>
      <c r="O26" s="70"/>
    </row>
    <row r="27" spans="1:20">
      <c r="A27" s="360" t="s">
        <v>130</v>
      </c>
      <c r="B27" s="199">
        <v>138288.34004132007</v>
      </c>
      <c r="C27" s="292">
        <v>0.10276263328404361</v>
      </c>
      <c r="D27" s="199">
        <v>158304.19150385441</v>
      </c>
      <c r="E27" s="292">
        <v>9.585237170408939E-2</v>
      </c>
      <c r="F27" s="199">
        <v>181623.26389211335</v>
      </c>
      <c r="G27" s="292">
        <v>9.2779745667163988E-2</v>
      </c>
      <c r="H27" s="54"/>
      <c r="I27" s="54"/>
      <c r="J27" s="54"/>
      <c r="K27" s="54"/>
      <c r="L27" s="54"/>
      <c r="M27" s="54"/>
      <c r="N27" s="63"/>
      <c r="O27" s="70"/>
    </row>
    <row r="28" spans="1:20" ht="12" customHeight="1">
      <c r="A28" s="514"/>
      <c r="B28" s="514"/>
      <c r="C28" s="514"/>
      <c r="D28" s="514"/>
      <c r="E28" s="514"/>
      <c r="F28" s="19"/>
      <c r="G28" s="62" t="s">
        <v>297</v>
      </c>
      <c r="H28" s="54"/>
      <c r="I28" s="54"/>
      <c r="J28" s="54"/>
      <c r="K28" s="54"/>
      <c r="L28" s="54"/>
      <c r="M28" s="54"/>
    </row>
    <row r="29" spans="1:20">
      <c r="A29" s="515"/>
      <c r="B29" s="515"/>
      <c r="C29" s="515"/>
      <c r="D29" s="515"/>
      <c r="E29" s="515"/>
      <c r="F29" s="19"/>
      <c r="G29" s="55"/>
      <c r="H29" s="54"/>
      <c r="I29" s="54"/>
      <c r="J29" s="54"/>
      <c r="K29" s="54"/>
      <c r="L29" s="54"/>
      <c r="M29" s="54"/>
    </row>
    <row r="30" spans="1:20">
      <c r="J30" s="22"/>
      <c r="K30" s="22" t="str">
        <f>H5</f>
        <v>Říjen</v>
      </c>
      <c r="L30" s="22" t="str">
        <f>J5</f>
        <v>Listopad</v>
      </c>
      <c r="M30" s="22" t="str">
        <f>L5</f>
        <v>Prosinec</v>
      </c>
    </row>
    <row r="31" spans="1:20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20" ht="12.75" customHeight="1">
      <c r="H32" s="22" t="str">
        <f t="shared" si="3"/>
        <v>PE</v>
      </c>
      <c r="I32" s="71">
        <f t="shared" si="4"/>
        <v>2.323725924822316E-2</v>
      </c>
      <c r="J32" s="22" t="str">
        <f t="shared" si="5"/>
        <v>PE</v>
      </c>
      <c r="K32" s="50">
        <f t="shared" si="6"/>
        <v>33569.089999999997</v>
      </c>
      <c r="L32" s="50">
        <f t="shared" si="7"/>
        <v>46418.914000000004</v>
      </c>
      <c r="M32" s="50">
        <f t="shared" si="8"/>
        <v>40988.748000000007</v>
      </c>
    </row>
    <row r="33" spans="8:13">
      <c r="H33" s="22" t="str">
        <f t="shared" si="3"/>
        <v>PPE</v>
      </c>
      <c r="I33" s="71">
        <f t="shared" si="4"/>
        <v>8.6915065277981512E-2</v>
      </c>
      <c r="J33" s="22" t="str">
        <f t="shared" si="5"/>
        <v>PPE</v>
      </c>
      <c r="K33" s="50">
        <f t="shared" si="6"/>
        <v>22947.200000000001</v>
      </c>
      <c r="L33" s="50">
        <f t="shared" si="7"/>
        <v>48080.2</v>
      </c>
      <c r="M33" s="50">
        <f t="shared" si="8"/>
        <v>53335.5</v>
      </c>
    </row>
    <row r="34" spans="8:13" ht="13.5" customHeight="1">
      <c r="H34" s="22" t="str">
        <f t="shared" si="3"/>
        <v>PSE</v>
      </c>
      <c r="I34" s="71">
        <f t="shared" si="4"/>
        <v>7.5304520563508365E-2</v>
      </c>
      <c r="J34" s="22" t="str">
        <f t="shared" si="5"/>
        <v>PSE</v>
      </c>
      <c r="K34" s="50">
        <f t="shared" si="6"/>
        <v>29206.998000000003</v>
      </c>
      <c r="L34" s="50">
        <f t="shared" si="7"/>
        <v>29254.321000000007</v>
      </c>
      <c r="M34" s="50">
        <f t="shared" si="8"/>
        <v>34598.460000000021</v>
      </c>
    </row>
    <row r="35" spans="8:13" ht="12.75" customHeight="1">
      <c r="H35" s="22" t="str">
        <f t="shared" si="3"/>
        <v>VE</v>
      </c>
      <c r="I35" s="71">
        <f t="shared" si="4"/>
        <v>3.155641140916253E-2</v>
      </c>
      <c r="J35" s="22" t="str">
        <f t="shared" si="5"/>
        <v>VE</v>
      </c>
      <c r="K35" s="50">
        <f t="shared" si="6"/>
        <v>3899.9952195206142</v>
      </c>
      <c r="L35" s="50">
        <f t="shared" si="7"/>
        <v>4843.7194979386395</v>
      </c>
      <c r="M35" s="50">
        <f t="shared" si="8"/>
        <v>5724.7990180319675</v>
      </c>
    </row>
    <row r="36" spans="8:13" ht="12.75" customHeight="1">
      <c r="H36" s="22" t="str">
        <f t="shared" si="3"/>
        <v>PVE</v>
      </c>
      <c r="I36" s="71">
        <f t="shared" si="4"/>
        <v>0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2.289097660126593E-2</v>
      </c>
      <c r="J37" s="22" t="str">
        <f t="shared" si="5"/>
        <v>VTE</v>
      </c>
      <c r="K37" s="50">
        <f t="shared" si="6"/>
        <v>1629.5929999999998</v>
      </c>
      <c r="L37" s="50">
        <f t="shared" si="7"/>
        <v>869.11833964471975</v>
      </c>
      <c r="M37" s="50">
        <f t="shared" si="8"/>
        <v>958.40842162320735</v>
      </c>
    </row>
    <row r="38" spans="8:13" ht="12.75" customHeight="1">
      <c r="H38" s="22" t="str">
        <f t="shared" si="3"/>
        <v>FVE</v>
      </c>
      <c r="I38" s="71">
        <f t="shared" si="4"/>
        <v>0.16016569929615351</v>
      </c>
      <c r="J38" s="22" t="str">
        <f t="shared" si="5"/>
        <v>FVE</v>
      </c>
      <c r="K38" s="50">
        <f t="shared" si="6"/>
        <v>47060.113713516039</v>
      </c>
      <c r="L38" s="50">
        <f t="shared" si="7"/>
        <v>23975.754941454725</v>
      </c>
      <c r="M38" s="50">
        <f t="shared" si="8"/>
        <v>11946.210096324219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List1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188" t="s">
        <v>393</v>
      </c>
      <c r="M1" s="269" t="str">
        <f>'3.1'!N1</f>
        <v>IV. čtvrtletí 2025</v>
      </c>
    </row>
    <row r="2" spans="1:24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24">
      <c r="A3" s="365" t="str">
        <f>'3.1'!A4</f>
        <v>2025</v>
      </c>
      <c r="B3" s="503" t="s">
        <v>186</v>
      </c>
      <c r="C3" s="503"/>
      <c r="D3" s="503"/>
      <c r="E3" s="503"/>
      <c r="F3" s="503"/>
      <c r="G3" s="504"/>
      <c r="H3" s="518" t="s">
        <v>19</v>
      </c>
      <c r="I3" s="503"/>
      <c r="J3" s="503"/>
      <c r="K3" s="503"/>
      <c r="L3" s="503"/>
      <c r="M3" s="503"/>
      <c r="N3" s="20"/>
    </row>
    <row r="4" spans="1:24" ht="13.5">
      <c r="B4" s="520" t="s">
        <v>168</v>
      </c>
      <c r="C4" s="520"/>
      <c r="D4" s="520"/>
      <c r="E4" s="520"/>
      <c r="F4" s="520"/>
      <c r="G4" s="522"/>
      <c r="H4" s="519" t="s">
        <v>5</v>
      </c>
      <c r="I4" s="520"/>
      <c r="J4" s="520"/>
      <c r="K4" s="520"/>
      <c r="L4" s="520"/>
      <c r="M4" s="520"/>
      <c r="N4" s="57"/>
    </row>
    <row r="5" spans="1:24">
      <c r="B5" s="502" t="s">
        <v>69</v>
      </c>
      <c r="C5" s="502"/>
      <c r="D5" s="502" t="s">
        <v>70</v>
      </c>
      <c r="E5" s="502"/>
      <c r="F5" s="502" t="s">
        <v>71</v>
      </c>
      <c r="G5" s="507"/>
      <c r="H5" s="508" t="s">
        <v>69</v>
      </c>
      <c r="I5" s="502"/>
      <c r="J5" s="502" t="s">
        <v>70</v>
      </c>
      <c r="K5" s="502"/>
      <c r="L5" s="502" t="s">
        <v>71</v>
      </c>
      <c r="M5" s="502"/>
      <c r="N5" s="53"/>
    </row>
    <row r="6" spans="1:24">
      <c r="A6" s="304"/>
      <c r="B6" s="302" t="s">
        <v>208</v>
      </c>
      <c r="C6" s="302" t="s">
        <v>207</v>
      </c>
      <c r="D6" s="302" t="s">
        <v>208</v>
      </c>
      <c r="E6" s="302" t="s">
        <v>207</v>
      </c>
      <c r="F6" s="302" t="s">
        <v>208</v>
      </c>
      <c r="G6" s="303" t="s">
        <v>207</v>
      </c>
      <c r="H6" s="296" t="s">
        <v>208</v>
      </c>
      <c r="I6" s="296" t="s">
        <v>207</v>
      </c>
      <c r="J6" s="296" t="s">
        <v>208</v>
      </c>
      <c r="K6" s="296" t="s">
        <v>207</v>
      </c>
      <c r="L6" s="296" t="s">
        <v>208</v>
      </c>
      <c r="M6" s="296" t="s">
        <v>207</v>
      </c>
      <c r="N6" s="53"/>
    </row>
    <row r="7" spans="1:24">
      <c r="A7" s="516" t="s">
        <v>53</v>
      </c>
      <c r="B7" s="521">
        <f>F8</f>
        <v>1125.9681019999998</v>
      </c>
      <c r="C7" s="511"/>
      <c r="D7" s="511"/>
      <c r="E7" s="511"/>
      <c r="F7" s="511"/>
      <c r="G7" s="523"/>
      <c r="H7" s="521">
        <f>SUM(H8,J8,L8)</f>
        <v>446404.98771218664</v>
      </c>
      <c r="I7" s="511"/>
      <c r="J7" s="511"/>
      <c r="K7" s="511"/>
      <c r="L7" s="511"/>
      <c r="M7" s="511"/>
      <c r="N7" s="58"/>
    </row>
    <row r="8" spans="1:24">
      <c r="A8" s="517"/>
      <c r="B8" s="202">
        <f>SUM(B9:B16)</f>
        <v>1105.0789869999996</v>
      </c>
      <c r="C8" s="292">
        <v>4.6921704377229548E-2</v>
      </c>
      <c r="D8" s="262">
        <f>SUM(D9:D16)</f>
        <v>1127.9990069999997</v>
      </c>
      <c r="E8" s="292">
        <v>4.7760117352686191E-2</v>
      </c>
      <c r="F8" s="262">
        <f>SUM(F9:F16)</f>
        <v>1125.9681019999998</v>
      </c>
      <c r="G8" s="297">
        <v>4.7705962637468298E-2</v>
      </c>
      <c r="H8" s="262">
        <f>SUM(H9:H16)</f>
        <v>148374.0387157134</v>
      </c>
      <c r="I8" s="292">
        <v>2.3377441759176498E-2</v>
      </c>
      <c r="J8" s="262">
        <f>SUM(J9:J16)</f>
        <v>156239.40367229583</v>
      </c>
      <c r="K8" s="292">
        <v>2.2081418929937296E-2</v>
      </c>
      <c r="L8" s="262">
        <f>SUM(L9:L16)</f>
        <v>141791.54532417739</v>
      </c>
      <c r="M8" s="292">
        <v>2.0348559717880764E-2</v>
      </c>
      <c r="N8" s="10"/>
    </row>
    <row r="9" spans="1:24">
      <c r="A9" s="44" t="s">
        <v>7</v>
      </c>
      <c r="B9" s="203">
        <v>0</v>
      </c>
      <c r="C9" s="291">
        <v>0</v>
      </c>
      <c r="D9" s="19">
        <v>0</v>
      </c>
      <c r="E9" s="291">
        <v>0</v>
      </c>
      <c r="F9" s="19">
        <v>0</v>
      </c>
      <c r="G9" s="298">
        <v>0</v>
      </c>
      <c r="H9" s="19">
        <v>0</v>
      </c>
      <c r="I9" s="291">
        <v>0</v>
      </c>
      <c r="J9" s="19">
        <v>0</v>
      </c>
      <c r="K9" s="291">
        <v>0</v>
      </c>
      <c r="L9" s="19">
        <v>0</v>
      </c>
      <c r="M9" s="291">
        <v>0</v>
      </c>
      <c r="N9" s="61"/>
      <c r="O9" s="69"/>
      <c r="X9" s="50"/>
    </row>
    <row r="10" spans="1:24">
      <c r="A10" s="44" t="s">
        <v>20</v>
      </c>
      <c r="B10" s="203">
        <v>539.35199999999998</v>
      </c>
      <c r="C10" s="291">
        <v>5.8510996294668084E-2</v>
      </c>
      <c r="D10" s="19">
        <v>539.35199999999998</v>
      </c>
      <c r="E10" s="291">
        <v>5.8510996294668084E-2</v>
      </c>
      <c r="F10" s="19">
        <v>539.35199999999998</v>
      </c>
      <c r="G10" s="298">
        <v>5.8483724918561172E-2</v>
      </c>
      <c r="H10" s="19">
        <v>90262.810999999987</v>
      </c>
      <c r="I10" s="291">
        <v>3.4240582099505583E-2</v>
      </c>
      <c r="J10" s="19">
        <v>113755.31700000001</v>
      </c>
      <c r="K10" s="291">
        <v>3.5470021187699548E-2</v>
      </c>
      <c r="L10" s="19">
        <v>89975.154999999999</v>
      </c>
      <c r="M10" s="291">
        <v>2.9385852991885078E-2</v>
      </c>
      <c r="N10" s="61"/>
      <c r="O10" s="69"/>
      <c r="X10" s="50"/>
    </row>
    <row r="11" spans="1:24">
      <c r="A11" s="44" t="s">
        <v>21</v>
      </c>
      <c r="B11" s="203">
        <v>400</v>
      </c>
      <c r="C11" s="291">
        <v>0.29338418659234267</v>
      </c>
      <c r="D11" s="19">
        <v>400</v>
      </c>
      <c r="E11" s="291">
        <v>0.29338418659234267</v>
      </c>
      <c r="F11" s="19">
        <v>400</v>
      </c>
      <c r="G11" s="298">
        <v>0.29338418659234267</v>
      </c>
      <c r="H11" s="19">
        <v>33045.11</v>
      </c>
      <c r="I11" s="291">
        <v>0.5901722933024196</v>
      </c>
      <c r="J11" s="19">
        <v>23927.350000000002</v>
      </c>
      <c r="K11" s="291">
        <v>0.33228946131343173</v>
      </c>
      <c r="L11" s="19">
        <v>29976.760000000002</v>
      </c>
      <c r="M11" s="291">
        <v>0.11110709991802094</v>
      </c>
      <c r="N11" s="61"/>
      <c r="O11" s="69"/>
      <c r="X11" s="50"/>
    </row>
    <row r="12" spans="1:24">
      <c r="A12" s="44" t="s">
        <v>22</v>
      </c>
      <c r="B12" s="203">
        <v>25.282999999999998</v>
      </c>
      <c r="C12" s="291">
        <v>1.71945302897334E-2</v>
      </c>
      <c r="D12" s="19">
        <v>25.282999999999998</v>
      </c>
      <c r="E12" s="291">
        <v>1.7172977780683087E-2</v>
      </c>
      <c r="F12" s="19">
        <v>25.282999999999998</v>
      </c>
      <c r="G12" s="298">
        <v>1.7174750953396368E-2</v>
      </c>
      <c r="H12" s="19">
        <v>5854.2580000000007</v>
      </c>
      <c r="I12" s="291">
        <v>1.7210790765498838E-2</v>
      </c>
      <c r="J12" s="19">
        <v>6749.7199999999993</v>
      </c>
      <c r="K12" s="291">
        <v>1.8602428597913188E-2</v>
      </c>
      <c r="L12" s="19">
        <v>7468.4509999999991</v>
      </c>
      <c r="M12" s="291">
        <v>1.8976886414871559E-2</v>
      </c>
      <c r="N12" s="61"/>
      <c r="O12" s="69"/>
      <c r="X12" s="50"/>
    </row>
    <row r="13" spans="1:24">
      <c r="A13" s="44" t="s">
        <v>43</v>
      </c>
      <c r="B13" s="203">
        <v>7.8919999999999977</v>
      </c>
      <c r="C13" s="291">
        <v>7.0662978653709754E-3</v>
      </c>
      <c r="D13" s="19">
        <v>7.9219999999999979</v>
      </c>
      <c r="E13" s="291">
        <v>7.0935274883681589E-3</v>
      </c>
      <c r="F13" s="19">
        <v>7.9219999999999979</v>
      </c>
      <c r="G13" s="298">
        <v>7.0972070277507907E-3</v>
      </c>
      <c r="H13" s="19">
        <v>1507.8225492062252</v>
      </c>
      <c r="I13" s="291">
        <v>1.064567261685145E-2</v>
      </c>
      <c r="J13" s="19">
        <v>1680.9961026377957</v>
      </c>
      <c r="K13" s="291">
        <v>1.1564941842768968E-2</v>
      </c>
      <c r="L13" s="19">
        <v>1503.2030801259843</v>
      </c>
      <c r="M13" s="291">
        <v>1.1699776511514125E-2</v>
      </c>
      <c r="N13" s="61"/>
      <c r="O13" s="69"/>
      <c r="X13" s="50"/>
    </row>
    <row r="14" spans="1:24">
      <c r="A14" s="44" t="s">
        <v>44</v>
      </c>
      <c r="B14" s="203">
        <v>0</v>
      </c>
      <c r="C14" s="291">
        <v>0</v>
      </c>
      <c r="D14" s="19">
        <v>0</v>
      </c>
      <c r="E14" s="291">
        <v>0</v>
      </c>
      <c r="F14" s="19">
        <v>0</v>
      </c>
      <c r="G14" s="298">
        <v>0</v>
      </c>
      <c r="H14" s="19">
        <v>0</v>
      </c>
      <c r="I14" s="291">
        <v>0</v>
      </c>
      <c r="J14" s="19">
        <v>0</v>
      </c>
      <c r="K14" s="291">
        <v>0</v>
      </c>
      <c r="L14" s="19">
        <v>0</v>
      </c>
      <c r="M14" s="291">
        <v>0</v>
      </c>
      <c r="N14" s="61"/>
      <c r="O14" s="69"/>
      <c r="P14" s="44"/>
      <c r="Q14" s="56"/>
      <c r="R14" s="19"/>
      <c r="S14" s="19"/>
      <c r="T14" s="19"/>
      <c r="U14" s="19"/>
      <c r="X14" s="50"/>
    </row>
    <row r="15" spans="1:24">
      <c r="A15" s="44" t="s">
        <v>45</v>
      </c>
      <c r="B15" s="203">
        <v>71.444999999999993</v>
      </c>
      <c r="C15" s="291">
        <v>0.19245170965848038</v>
      </c>
      <c r="D15" s="19">
        <v>71.444999999999993</v>
      </c>
      <c r="E15" s="59">
        <v>0.19245170965848038</v>
      </c>
      <c r="F15" s="19">
        <v>69.094999999999999</v>
      </c>
      <c r="G15" s="299">
        <v>0.18728181258870691</v>
      </c>
      <c r="H15" s="19">
        <v>14929.784250000001</v>
      </c>
      <c r="I15" s="291">
        <v>0.18216823434387022</v>
      </c>
      <c r="J15" s="19">
        <v>8464.2338499999987</v>
      </c>
      <c r="K15" s="59">
        <v>0.14158469727178244</v>
      </c>
      <c r="L15" s="19">
        <v>11168.462450000005</v>
      </c>
      <c r="M15" s="59">
        <v>0.1999500409052945</v>
      </c>
      <c r="N15" s="61"/>
      <c r="O15" s="69"/>
      <c r="P15" s="44"/>
      <c r="Q15" s="56"/>
      <c r="R15" s="19"/>
      <c r="S15" s="19"/>
      <c r="T15" s="19"/>
      <c r="U15" s="19"/>
      <c r="X15" s="50"/>
    </row>
    <row r="16" spans="1:24">
      <c r="A16" s="228" t="s">
        <v>46</v>
      </c>
      <c r="B16" s="204">
        <v>61.106986999999698</v>
      </c>
      <c r="C16" s="292">
        <v>1.3596865027449535E-2</v>
      </c>
      <c r="D16" s="199">
        <v>83.997006999999797</v>
      </c>
      <c r="E16" s="293">
        <v>1.8424968399144922E-2</v>
      </c>
      <c r="F16" s="199">
        <v>84.316101999999802</v>
      </c>
      <c r="G16" s="300">
        <v>1.8564303282025296E-2</v>
      </c>
      <c r="H16" s="199">
        <v>2774.2529165071774</v>
      </c>
      <c r="I16" s="292">
        <v>1.1400061596303432E-2</v>
      </c>
      <c r="J16" s="199">
        <v>1661.786719658025</v>
      </c>
      <c r="K16" s="293">
        <v>1.171022412739026E-2</v>
      </c>
      <c r="L16" s="199">
        <v>1699.5137940513971</v>
      </c>
      <c r="M16" s="293">
        <v>2.093895527295548E-2</v>
      </c>
      <c r="N16" s="61"/>
      <c r="O16" s="69"/>
      <c r="P16" s="44"/>
      <c r="Q16" s="56"/>
      <c r="R16" s="19"/>
      <c r="S16" s="19"/>
      <c r="T16" s="19"/>
      <c r="U16" s="19"/>
      <c r="X16" s="50"/>
    </row>
    <row r="17" spans="1:15">
      <c r="A17" s="172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15">
      <c r="A18" s="365" t="str">
        <f>'3.1'!A4</f>
        <v>2025</v>
      </c>
      <c r="B18" s="503" t="s">
        <v>231</v>
      </c>
      <c r="C18" s="503"/>
      <c r="D18" s="503"/>
      <c r="E18" s="503"/>
      <c r="F18" s="503"/>
      <c r="G18" s="503"/>
      <c r="H18" s="54"/>
      <c r="I18" s="54"/>
      <c r="J18" s="54"/>
      <c r="K18" s="54"/>
      <c r="L18" s="54"/>
      <c r="M18" s="54"/>
      <c r="N18" s="63"/>
      <c r="O18" s="54"/>
    </row>
    <row r="19" spans="1:15">
      <c r="A19" s="294"/>
      <c r="B19" s="505" t="s">
        <v>5</v>
      </c>
      <c r="C19" s="505"/>
      <c r="D19" s="505"/>
      <c r="E19" s="505"/>
      <c r="F19" s="505"/>
      <c r="G19" s="505"/>
      <c r="H19" s="63" t="str">
        <f>A24</f>
        <v>VO z vvn</v>
      </c>
      <c r="I19" s="70">
        <f>(B24+D24+F24)/'6.1, 6.2'!B25</f>
        <v>2.1828268458290799E-2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</row>
    <row r="20" spans="1:15">
      <c r="A20" s="53"/>
      <c r="B20" s="502" t="s">
        <v>69</v>
      </c>
      <c r="C20" s="502"/>
      <c r="D20" s="502" t="s">
        <v>70</v>
      </c>
      <c r="E20" s="502"/>
      <c r="F20" s="502" t="s">
        <v>71</v>
      </c>
      <c r="G20" s="502"/>
      <c r="H20" s="63" t="str">
        <f>A25</f>
        <v>VO z vn</v>
      </c>
      <c r="I20" s="70">
        <f>(B25+D25+F25)/'6.1, 6.2'!C25</f>
        <v>2.2033833046509459E-2</v>
      </c>
      <c r="J20" s="22" t="str">
        <f t="shared" ref="J20:J26" si="1">A10</f>
        <v>PE</v>
      </c>
      <c r="K20" s="61">
        <f t="shared" si="0"/>
        <v>293993.283</v>
      </c>
      <c r="L20" s="22" t="str">
        <f t="shared" ref="L20:L26" si="2">A10</f>
        <v>PE</v>
      </c>
      <c r="M20" s="69">
        <f>K20/'6.1, 6.2'!C5</f>
        <v>3.3014140305295134E-2</v>
      </c>
      <c r="N20" s="63"/>
      <c r="O20" s="54"/>
    </row>
    <row r="21" spans="1:15">
      <c r="A21" s="53"/>
      <c r="B21" s="295" t="s">
        <v>208</v>
      </c>
      <c r="C21" s="295" t="s">
        <v>207</v>
      </c>
      <c r="D21" s="295" t="s">
        <v>208</v>
      </c>
      <c r="E21" s="295" t="s">
        <v>207</v>
      </c>
      <c r="F21" s="295" t="s">
        <v>208</v>
      </c>
      <c r="G21" s="295" t="s">
        <v>207</v>
      </c>
      <c r="H21" s="63" t="str">
        <f>A26</f>
        <v>MOP</v>
      </c>
      <c r="I21" s="70">
        <f>(B26+D26+F26)/'6.1, 6.2'!D25</f>
        <v>3.1276829617142454E-2</v>
      </c>
      <c r="J21" s="22" t="str">
        <f t="shared" si="1"/>
        <v>PPE</v>
      </c>
      <c r="K21" s="61">
        <f t="shared" si="0"/>
        <v>86949.22</v>
      </c>
      <c r="L21" s="22" t="str">
        <f t="shared" si="2"/>
        <v>PPE</v>
      </c>
      <c r="M21" s="69">
        <f>K21/'6.1, 6.2'!D5</f>
        <v>0.2185749719130527</v>
      </c>
      <c r="N21" s="63"/>
      <c r="O21" s="54"/>
    </row>
    <row r="22" spans="1:15">
      <c r="A22" s="509" t="s">
        <v>53</v>
      </c>
      <c r="B22" s="511">
        <f>SUM(B23,D23,F23)</f>
        <v>353287.48679218662</v>
      </c>
      <c r="C22" s="511"/>
      <c r="D22" s="511"/>
      <c r="E22" s="511"/>
      <c r="F22" s="511"/>
      <c r="G22" s="511"/>
      <c r="H22" s="63" t="str">
        <f>A27</f>
        <v>MOO</v>
      </c>
      <c r="I22" s="70">
        <f>(B27+D27+F27)/'6.1, 6.2'!E25</f>
        <v>2.5318751119305649E-2</v>
      </c>
      <c r="J22" s="22" t="str">
        <f t="shared" si="1"/>
        <v>PSE</v>
      </c>
      <c r="K22" s="61">
        <f t="shared" si="0"/>
        <v>20072.428999999996</v>
      </c>
      <c r="L22" s="22" t="str">
        <f t="shared" si="2"/>
        <v>PSE</v>
      </c>
      <c r="M22" s="69">
        <f>K22/'6.1, 6.2'!E5</f>
        <v>1.8305134809881267E-2</v>
      </c>
      <c r="N22" s="63"/>
      <c r="O22" s="54"/>
    </row>
    <row r="23" spans="1:15">
      <c r="A23" s="510"/>
      <c r="B23" s="262">
        <f>SUM(B24:B27)</f>
        <v>112622.6083357134</v>
      </c>
      <c r="C23" s="301">
        <v>2.4650414952809358E-2</v>
      </c>
      <c r="D23" s="262">
        <f>SUM(D24:D27)</f>
        <v>116123.01564229582</v>
      </c>
      <c r="E23" s="301">
        <v>2.3646037219478003E-2</v>
      </c>
      <c r="F23" s="262">
        <f>SUM(F24:F27)</f>
        <v>124541.86281417738</v>
      </c>
      <c r="G23" s="301">
        <v>2.4911392675624151E-2</v>
      </c>
      <c r="H23" s="54"/>
      <c r="I23" s="54"/>
      <c r="J23" s="22" t="str">
        <f t="shared" si="1"/>
        <v>VE</v>
      </c>
      <c r="K23" s="61">
        <f t="shared" si="0"/>
        <v>4692.021731970005</v>
      </c>
      <c r="L23" s="22" t="str">
        <f t="shared" si="2"/>
        <v>VE</v>
      </c>
      <c r="M23" s="69">
        <f>K23/'6.1, 6.2'!F5</f>
        <v>1.1293252954559758E-2</v>
      </c>
      <c r="N23" s="63"/>
      <c r="O23" s="54"/>
    </row>
    <row r="24" spans="1:15">
      <c r="A24" s="15" t="s">
        <v>8</v>
      </c>
      <c r="B24" s="19">
        <v>16513.416000000001</v>
      </c>
      <c r="C24" s="291">
        <v>2.5906730573345842E-2</v>
      </c>
      <c r="D24" s="19">
        <v>9951.6370000000006</v>
      </c>
      <c r="E24" s="291">
        <v>1.640557894369081E-2</v>
      </c>
      <c r="F24" s="19">
        <v>12580.968000000001</v>
      </c>
      <c r="G24" s="291">
        <v>2.3094363755250244E-2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  <c r="N24" s="63"/>
      <c r="O24" s="70"/>
    </row>
    <row r="25" spans="1:15">
      <c r="A25" s="15" t="s">
        <v>9</v>
      </c>
      <c r="B25" s="19">
        <v>41483.582999999999</v>
      </c>
      <c r="C25" s="291">
        <v>2.1431259717481919E-2</v>
      </c>
      <c r="D25" s="19">
        <v>42718.243000000002</v>
      </c>
      <c r="E25" s="291">
        <v>2.2134662972042574E-2</v>
      </c>
      <c r="F25" s="19">
        <v>39434.669000000002</v>
      </c>
      <c r="G25" s="291">
        <v>2.2590527373176034E-2</v>
      </c>
      <c r="H25" s="54"/>
      <c r="I25" s="54"/>
      <c r="J25" s="22" t="str">
        <f t="shared" si="1"/>
        <v>VTE</v>
      </c>
      <c r="K25" s="61">
        <f t="shared" si="0"/>
        <v>34562.480550000007</v>
      </c>
      <c r="L25" s="22" t="str">
        <f t="shared" si="2"/>
        <v>VTE</v>
      </c>
      <c r="M25" s="69">
        <f>K25/'6.1, 6.2'!H5</f>
        <v>0.17491628472662096</v>
      </c>
      <c r="N25" s="63"/>
      <c r="O25" s="70"/>
    </row>
    <row r="26" spans="1:15">
      <c r="A26" s="15" t="s">
        <v>132</v>
      </c>
      <c r="B26" s="19">
        <v>20580.774796672267</v>
      </c>
      <c r="C26" s="291">
        <v>3.1662271276641882E-2</v>
      </c>
      <c r="D26" s="19">
        <v>22250.730001062348</v>
      </c>
      <c r="E26" s="291">
        <v>3.0783254586842359E-2</v>
      </c>
      <c r="F26" s="19">
        <v>23474.092909340179</v>
      </c>
      <c r="G26" s="291">
        <v>3.1239342548205859E-2</v>
      </c>
      <c r="H26" s="54"/>
      <c r="I26" s="54"/>
      <c r="J26" s="22" t="str">
        <f t="shared" si="1"/>
        <v>FVE</v>
      </c>
      <c r="K26" s="61">
        <f t="shared" si="0"/>
        <v>6135.5534302165988</v>
      </c>
      <c r="L26" s="22" t="str">
        <f t="shared" si="2"/>
        <v>FVE</v>
      </c>
      <c r="M26" s="69">
        <f>K26/'6.1, 6.2'!I5</f>
        <v>1.3154330281868406E-2</v>
      </c>
      <c r="N26" s="63"/>
      <c r="O26" s="70"/>
    </row>
    <row r="27" spans="1:15">
      <c r="A27" s="360" t="s">
        <v>130</v>
      </c>
      <c r="B27" s="199">
        <v>34044.834539041141</v>
      </c>
      <c r="C27" s="292">
        <v>2.529885633095369E-2</v>
      </c>
      <c r="D27" s="199">
        <v>41202.405641233476</v>
      </c>
      <c r="E27" s="292">
        <v>2.4947844167032187E-2</v>
      </c>
      <c r="F27" s="199">
        <v>49052.132904837199</v>
      </c>
      <c r="G27" s="292">
        <v>2.5057607256998213E-2</v>
      </c>
      <c r="H27" s="54"/>
      <c r="I27" s="54"/>
      <c r="J27" s="54"/>
      <c r="K27" s="54"/>
      <c r="L27" s="54"/>
      <c r="M27" s="54"/>
      <c r="N27" s="63"/>
      <c r="O27" s="70"/>
    </row>
    <row r="28" spans="1:15">
      <c r="A28" s="514"/>
      <c r="B28" s="514"/>
      <c r="C28" s="514"/>
      <c r="D28" s="514"/>
      <c r="E28" s="514"/>
      <c r="F28" s="19"/>
      <c r="G28" s="62" t="s">
        <v>297</v>
      </c>
      <c r="H28" s="54"/>
      <c r="I28" s="54"/>
      <c r="J28" s="54"/>
      <c r="K28" s="54"/>
      <c r="L28" s="54"/>
      <c r="M28" s="54"/>
      <c r="N28" s="54"/>
      <c r="O28" s="54"/>
    </row>
    <row r="29" spans="1:15">
      <c r="A29" s="515"/>
      <c r="B29" s="515"/>
      <c r="C29" s="515"/>
      <c r="D29" s="515"/>
      <c r="E29" s="515"/>
      <c r="F29" s="19"/>
      <c r="G29" s="55"/>
      <c r="H29" s="54"/>
      <c r="I29" s="54"/>
      <c r="J29" s="54"/>
      <c r="K29" s="54"/>
      <c r="L29" s="54"/>
      <c r="M29" s="54"/>
      <c r="N29" s="54"/>
      <c r="O29" s="54"/>
    </row>
    <row r="30" spans="1:15">
      <c r="J30" s="22"/>
      <c r="K30" s="22" t="str">
        <f>H5</f>
        <v>Říjen</v>
      </c>
      <c r="L30" s="22" t="str">
        <f>J5</f>
        <v>Listopad</v>
      </c>
      <c r="M30" s="22" t="str">
        <f>L5</f>
        <v>Prosinec</v>
      </c>
    </row>
    <row r="31" spans="1:15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15">
      <c r="H32" s="22" t="str">
        <f t="shared" si="3"/>
        <v>PE</v>
      </c>
      <c r="I32" s="71">
        <f t="shared" si="4"/>
        <v>5.8483724918561172E-2</v>
      </c>
      <c r="J32" s="22" t="str">
        <f t="shared" si="5"/>
        <v>PE</v>
      </c>
      <c r="K32" s="50">
        <f t="shared" si="6"/>
        <v>90262.810999999987</v>
      </c>
      <c r="L32" s="50">
        <f t="shared" si="7"/>
        <v>113755.31700000001</v>
      </c>
      <c r="M32" s="50">
        <f t="shared" si="8"/>
        <v>89975.154999999999</v>
      </c>
    </row>
    <row r="33" spans="8:13" ht="12.75" customHeight="1">
      <c r="H33" s="22" t="str">
        <f t="shared" si="3"/>
        <v>PPE</v>
      </c>
      <c r="I33" s="71">
        <f t="shared" si="4"/>
        <v>0.29338418659234267</v>
      </c>
      <c r="J33" s="22" t="str">
        <f t="shared" si="5"/>
        <v>PPE</v>
      </c>
      <c r="K33" s="50">
        <f t="shared" si="6"/>
        <v>33045.11</v>
      </c>
      <c r="L33" s="50">
        <f t="shared" si="7"/>
        <v>23927.350000000002</v>
      </c>
      <c r="M33" s="50">
        <f t="shared" si="8"/>
        <v>29976.760000000002</v>
      </c>
    </row>
    <row r="34" spans="8:13">
      <c r="H34" s="22" t="str">
        <f t="shared" si="3"/>
        <v>PSE</v>
      </c>
      <c r="I34" s="71">
        <f t="shared" si="4"/>
        <v>1.7174750953396368E-2</v>
      </c>
      <c r="J34" s="22" t="str">
        <f t="shared" si="5"/>
        <v>PSE</v>
      </c>
      <c r="K34" s="50">
        <f t="shared" si="6"/>
        <v>5854.2580000000007</v>
      </c>
      <c r="L34" s="50">
        <f t="shared" si="7"/>
        <v>6749.7199999999993</v>
      </c>
      <c r="M34" s="50">
        <f t="shared" si="8"/>
        <v>7468.4509999999991</v>
      </c>
    </row>
    <row r="35" spans="8:13" ht="13.5" customHeight="1">
      <c r="H35" s="22" t="str">
        <f t="shared" si="3"/>
        <v>VE</v>
      </c>
      <c r="I35" s="71">
        <f t="shared" si="4"/>
        <v>7.0972070277507907E-3</v>
      </c>
      <c r="J35" s="22" t="str">
        <f t="shared" si="5"/>
        <v>VE</v>
      </c>
      <c r="K35" s="50">
        <f t="shared" si="6"/>
        <v>1507.8225492062252</v>
      </c>
      <c r="L35" s="50">
        <f t="shared" si="7"/>
        <v>1680.9961026377957</v>
      </c>
      <c r="M35" s="50">
        <f t="shared" si="8"/>
        <v>1503.2030801259843</v>
      </c>
    </row>
    <row r="36" spans="8:13" ht="12.75" customHeight="1">
      <c r="H36" s="22" t="str">
        <f t="shared" si="3"/>
        <v>PVE</v>
      </c>
      <c r="I36" s="71">
        <f t="shared" si="4"/>
        <v>0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0.18728181258870691</v>
      </c>
      <c r="J37" s="22" t="str">
        <f t="shared" si="5"/>
        <v>VTE</v>
      </c>
      <c r="K37" s="50">
        <f t="shared" si="6"/>
        <v>14929.784250000001</v>
      </c>
      <c r="L37" s="50">
        <f t="shared" si="7"/>
        <v>8464.2338499999987</v>
      </c>
      <c r="M37" s="50">
        <f t="shared" si="8"/>
        <v>11168.462450000005</v>
      </c>
    </row>
    <row r="38" spans="8:13" ht="12.75" customHeight="1">
      <c r="H38" s="22" t="str">
        <f t="shared" si="3"/>
        <v>FVE</v>
      </c>
      <c r="I38" s="71">
        <f t="shared" si="4"/>
        <v>1.8564303282025296E-2</v>
      </c>
      <c r="J38" s="22" t="str">
        <f t="shared" si="5"/>
        <v>FVE</v>
      </c>
      <c r="K38" s="50">
        <f t="shared" si="6"/>
        <v>2774.2529165071774</v>
      </c>
      <c r="L38" s="50">
        <f t="shared" si="7"/>
        <v>1661.786719658025</v>
      </c>
      <c r="M38" s="50">
        <f t="shared" si="8"/>
        <v>1699.5137940513971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188" t="s">
        <v>392</v>
      </c>
      <c r="M1" s="269" t="str">
        <f>'3.1'!N1</f>
        <v>IV. čtvrtletí 2025</v>
      </c>
    </row>
    <row r="2" spans="1:24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24">
      <c r="A3" s="365" t="str">
        <f>'3.1'!A4</f>
        <v>2025</v>
      </c>
      <c r="B3" s="503" t="s">
        <v>186</v>
      </c>
      <c r="C3" s="503"/>
      <c r="D3" s="503"/>
      <c r="E3" s="503"/>
      <c r="F3" s="503"/>
      <c r="G3" s="504"/>
      <c r="H3" s="518" t="s">
        <v>19</v>
      </c>
      <c r="I3" s="503"/>
      <c r="J3" s="503"/>
      <c r="K3" s="503"/>
      <c r="L3" s="503"/>
      <c r="M3" s="503"/>
      <c r="N3" s="20"/>
    </row>
    <row r="4" spans="1:24" ht="13.5">
      <c r="B4" s="520" t="s">
        <v>168</v>
      </c>
      <c r="C4" s="520"/>
      <c r="D4" s="520"/>
      <c r="E4" s="520"/>
      <c r="F4" s="520"/>
      <c r="G4" s="522"/>
      <c r="H4" s="519" t="s">
        <v>5</v>
      </c>
      <c r="I4" s="520"/>
      <c r="J4" s="520"/>
      <c r="K4" s="520"/>
      <c r="L4" s="520"/>
      <c r="M4" s="520"/>
      <c r="N4" s="57"/>
    </row>
    <row r="5" spans="1:24">
      <c r="B5" s="502" t="s">
        <v>69</v>
      </c>
      <c r="C5" s="502"/>
      <c r="D5" s="502" t="s">
        <v>70</v>
      </c>
      <c r="E5" s="502"/>
      <c r="F5" s="502" t="s">
        <v>71</v>
      </c>
      <c r="G5" s="507"/>
      <c r="H5" s="508" t="s">
        <v>69</v>
      </c>
      <c r="I5" s="502"/>
      <c r="J5" s="502" t="s">
        <v>70</v>
      </c>
      <c r="K5" s="502"/>
      <c r="L5" s="502" t="s">
        <v>71</v>
      </c>
      <c r="M5" s="502"/>
      <c r="N5" s="53"/>
    </row>
    <row r="6" spans="1:24">
      <c r="A6" s="304"/>
      <c r="B6" s="302" t="s">
        <v>208</v>
      </c>
      <c r="C6" s="302" t="s">
        <v>207</v>
      </c>
      <c r="D6" s="302" t="s">
        <v>208</v>
      </c>
      <c r="E6" s="302" t="s">
        <v>207</v>
      </c>
      <c r="F6" s="302" t="s">
        <v>208</v>
      </c>
      <c r="G6" s="303" t="s">
        <v>207</v>
      </c>
      <c r="H6" s="296" t="s">
        <v>208</v>
      </c>
      <c r="I6" s="296" t="s">
        <v>207</v>
      </c>
      <c r="J6" s="296" t="s">
        <v>208</v>
      </c>
      <c r="K6" s="296" t="s">
        <v>207</v>
      </c>
      <c r="L6" s="296" t="s">
        <v>208</v>
      </c>
      <c r="M6" s="296" t="s">
        <v>207</v>
      </c>
      <c r="N6" s="53"/>
    </row>
    <row r="7" spans="1:24">
      <c r="A7" s="516" t="s">
        <v>53</v>
      </c>
      <c r="B7" s="521">
        <f>F8</f>
        <v>2967.3425019999995</v>
      </c>
      <c r="C7" s="511"/>
      <c r="D7" s="511"/>
      <c r="E7" s="511"/>
      <c r="F7" s="511"/>
      <c r="G7" s="523"/>
      <c r="H7" s="521">
        <f>SUM(H8,J8,L8)</f>
        <v>4130116.0948842014</v>
      </c>
      <c r="I7" s="511"/>
      <c r="J7" s="511"/>
      <c r="K7" s="511"/>
      <c r="L7" s="511"/>
      <c r="M7" s="511"/>
      <c r="N7" s="58"/>
    </row>
    <row r="8" spans="1:24">
      <c r="A8" s="517"/>
      <c r="B8" s="202">
        <f>SUM(B9:B16)</f>
        <v>2963.3567269999999</v>
      </c>
      <c r="C8" s="292">
        <v>0.12582426228738758</v>
      </c>
      <c r="D8" s="262">
        <f>SUM(D9:D16)</f>
        <v>2967.4816419999997</v>
      </c>
      <c r="E8" s="292">
        <v>0.12564485481312304</v>
      </c>
      <c r="F8" s="262">
        <f>SUM(F9:F16)</f>
        <v>2967.3425019999995</v>
      </c>
      <c r="G8" s="297">
        <v>0.12572286042698544</v>
      </c>
      <c r="H8" s="262">
        <f>SUM(H9:H16)</f>
        <v>1234436.0406843473</v>
      </c>
      <c r="I8" s="292">
        <v>0.19449464944348505</v>
      </c>
      <c r="J8" s="262">
        <f>SUM(J9:J16)</f>
        <v>1517410.1908974433</v>
      </c>
      <c r="K8" s="292">
        <v>0.21445659242300291</v>
      </c>
      <c r="L8" s="262">
        <f>SUM(L9:L16)</f>
        <v>1378269.863302411</v>
      </c>
      <c r="M8" s="292">
        <v>0.19779604317481317</v>
      </c>
      <c r="N8" s="10"/>
    </row>
    <row r="9" spans="1:24">
      <c r="A9" s="44" t="s">
        <v>7</v>
      </c>
      <c r="B9" s="203">
        <v>2096</v>
      </c>
      <c r="C9" s="291">
        <v>0.48228255867464337</v>
      </c>
      <c r="D9" s="19">
        <v>2096</v>
      </c>
      <c r="E9" s="291">
        <v>0.48228255867464337</v>
      </c>
      <c r="F9" s="19">
        <v>2096</v>
      </c>
      <c r="G9" s="298">
        <v>0.48228255867464337</v>
      </c>
      <c r="H9" s="19">
        <v>1139818.5900000001</v>
      </c>
      <c r="I9" s="291">
        <v>0.41183899280234759</v>
      </c>
      <c r="J9" s="19">
        <v>1418822.73</v>
      </c>
      <c r="K9" s="291">
        <v>0.47324972437514379</v>
      </c>
      <c r="L9" s="19">
        <v>1277382.83</v>
      </c>
      <c r="M9" s="291">
        <v>0.44393722141470177</v>
      </c>
      <c r="N9" s="61"/>
      <c r="O9" s="69"/>
      <c r="X9" s="50"/>
    </row>
    <row r="10" spans="1:24">
      <c r="A10" s="44" t="s">
        <v>20</v>
      </c>
      <c r="B10" s="203">
        <v>14.759</v>
      </c>
      <c r="C10" s="291">
        <v>1.6011135479482904E-3</v>
      </c>
      <c r="D10" s="19">
        <v>14.759</v>
      </c>
      <c r="E10" s="291">
        <v>1.6011135479482904E-3</v>
      </c>
      <c r="F10" s="19">
        <v>14.759</v>
      </c>
      <c r="G10" s="298">
        <v>1.6003672853220983E-3</v>
      </c>
      <c r="H10" s="19">
        <v>634.01400000000001</v>
      </c>
      <c r="I10" s="291">
        <v>2.4050888930587298E-4</v>
      </c>
      <c r="J10" s="19">
        <v>4793.8890000000001</v>
      </c>
      <c r="K10" s="291">
        <v>1.4947815089951337E-3</v>
      </c>
      <c r="L10" s="19">
        <v>7251.6869999999999</v>
      </c>
      <c r="M10" s="291">
        <v>2.3683983442447432E-3</v>
      </c>
      <c r="N10" s="61"/>
      <c r="O10" s="69"/>
      <c r="X10" s="50"/>
    </row>
    <row r="11" spans="1:24">
      <c r="A11" s="44" t="s">
        <v>21</v>
      </c>
      <c r="B11" s="203">
        <v>0</v>
      </c>
      <c r="C11" s="291">
        <v>0</v>
      </c>
      <c r="D11" s="19">
        <v>0</v>
      </c>
      <c r="E11" s="291">
        <v>0</v>
      </c>
      <c r="F11" s="19">
        <v>0</v>
      </c>
      <c r="G11" s="298">
        <v>0</v>
      </c>
      <c r="H11" s="19">
        <v>0</v>
      </c>
      <c r="I11" s="291">
        <v>0</v>
      </c>
      <c r="J11" s="19">
        <v>0</v>
      </c>
      <c r="K11" s="291">
        <v>0</v>
      </c>
      <c r="L11" s="19">
        <v>0</v>
      </c>
      <c r="M11" s="291">
        <v>0</v>
      </c>
      <c r="N11" s="61"/>
      <c r="O11" s="69"/>
      <c r="X11" s="50"/>
    </row>
    <row r="12" spans="1:24">
      <c r="A12" s="44" t="s">
        <v>22</v>
      </c>
      <c r="B12" s="203">
        <v>115.76340000000003</v>
      </c>
      <c r="C12" s="291">
        <v>7.8728682820176574E-2</v>
      </c>
      <c r="D12" s="19">
        <v>115.76340000000003</v>
      </c>
      <c r="E12" s="291">
        <v>7.8630000237959477E-2</v>
      </c>
      <c r="F12" s="19">
        <v>115.81340000000003</v>
      </c>
      <c r="G12" s="298">
        <v>7.8672084090735894E-2</v>
      </c>
      <c r="H12" s="19">
        <v>43552.824000000015</v>
      </c>
      <c r="I12" s="291">
        <v>0.12803988842148678</v>
      </c>
      <c r="J12" s="19">
        <v>44290.618999999992</v>
      </c>
      <c r="K12" s="291">
        <v>0.1220662601566994</v>
      </c>
      <c r="L12" s="19">
        <v>47842.099999999984</v>
      </c>
      <c r="M12" s="291">
        <v>0.12156390897509087</v>
      </c>
      <c r="N12" s="61"/>
      <c r="O12" s="69"/>
      <c r="X12" s="50"/>
    </row>
    <row r="13" spans="1:24">
      <c r="A13" s="44" t="s">
        <v>43</v>
      </c>
      <c r="B13" s="203">
        <v>17.3293</v>
      </c>
      <c r="C13" s="291">
        <v>1.5516218398171982E-2</v>
      </c>
      <c r="D13" s="19">
        <v>17.311299999999999</v>
      </c>
      <c r="E13" s="291">
        <v>1.5500906640922461E-2</v>
      </c>
      <c r="F13" s="19">
        <v>17.311299999999999</v>
      </c>
      <c r="G13" s="298">
        <v>1.5508947238008367E-2</v>
      </c>
      <c r="H13" s="19">
        <v>4206.1446362904981</v>
      </c>
      <c r="I13" s="291">
        <v>2.9696623651534318E-2</v>
      </c>
      <c r="J13" s="19">
        <v>2515.6033606299075</v>
      </c>
      <c r="K13" s="291">
        <v>1.7306885197120338E-2</v>
      </c>
      <c r="L13" s="19">
        <v>3244.9104143490699</v>
      </c>
      <c r="M13" s="291">
        <v>2.5255886679387971E-2</v>
      </c>
      <c r="N13" s="61"/>
      <c r="O13" s="69"/>
      <c r="X13" s="50"/>
    </row>
    <row r="14" spans="1:24">
      <c r="A14" s="44" t="s">
        <v>44</v>
      </c>
      <c r="B14" s="203">
        <v>475</v>
      </c>
      <c r="C14" s="291">
        <v>0.40546308151941957</v>
      </c>
      <c r="D14" s="19">
        <v>475</v>
      </c>
      <c r="E14" s="291">
        <v>0.40546308151941957</v>
      </c>
      <c r="F14" s="19">
        <v>475</v>
      </c>
      <c r="G14" s="298">
        <v>0.40546308151941957</v>
      </c>
      <c r="H14" s="19">
        <v>31264.17</v>
      </c>
      <c r="I14" s="291">
        <v>0.39064396302547011</v>
      </c>
      <c r="J14" s="19">
        <v>37960.550000000003</v>
      </c>
      <c r="K14" s="291">
        <v>0.42851064905779818</v>
      </c>
      <c r="L14" s="19">
        <v>36413.86</v>
      </c>
      <c r="M14" s="291">
        <v>0.36402855416807495</v>
      </c>
      <c r="N14" s="61"/>
      <c r="O14" s="69"/>
      <c r="P14" s="44"/>
      <c r="Q14" s="56"/>
      <c r="R14" s="19"/>
      <c r="S14" s="19"/>
      <c r="T14" s="19"/>
      <c r="U14" s="19"/>
      <c r="X14" s="50"/>
    </row>
    <row r="15" spans="1:24">
      <c r="A15" s="44" t="s">
        <v>45</v>
      </c>
      <c r="B15" s="203">
        <v>11.904999999999999</v>
      </c>
      <c r="C15" s="291">
        <v>3.2068550682122041E-2</v>
      </c>
      <c r="D15" s="19">
        <v>11.904999999999999</v>
      </c>
      <c r="E15" s="59">
        <v>3.2068550682122041E-2</v>
      </c>
      <c r="F15" s="19">
        <v>11.955</v>
      </c>
      <c r="G15" s="299">
        <v>3.2403995506158058E-2</v>
      </c>
      <c r="H15" s="19">
        <v>2411.7320951972083</v>
      </c>
      <c r="I15" s="291">
        <v>2.9427148452766033E-2</v>
      </c>
      <c r="J15" s="19">
        <v>1477.6103491117995</v>
      </c>
      <c r="K15" s="59">
        <v>2.4716591917489015E-2</v>
      </c>
      <c r="L15" s="19">
        <v>1576.8261921740548</v>
      </c>
      <c r="M15" s="59">
        <v>2.8230068645280881E-2</v>
      </c>
      <c r="N15" s="61"/>
      <c r="O15" s="69"/>
      <c r="P15" s="44"/>
      <c r="Q15" s="56"/>
      <c r="R15" s="19"/>
      <c r="S15" s="19"/>
      <c r="T15" s="19"/>
      <c r="U15" s="19"/>
      <c r="X15" s="50"/>
    </row>
    <row r="16" spans="1:24">
      <c r="A16" s="228" t="s">
        <v>46</v>
      </c>
      <c r="B16" s="204">
        <v>232.60002700000007</v>
      </c>
      <c r="C16" s="292">
        <v>5.1755639211930611E-2</v>
      </c>
      <c r="D16" s="199">
        <v>236.74294200000003</v>
      </c>
      <c r="E16" s="293">
        <v>5.193019823992788E-2</v>
      </c>
      <c r="F16" s="199">
        <v>236.50380199999978</v>
      </c>
      <c r="G16" s="300">
        <v>5.2072240100474128E-2</v>
      </c>
      <c r="H16" s="199">
        <v>12548.565952859321</v>
      </c>
      <c r="I16" s="292">
        <v>5.1565026374012002E-2</v>
      </c>
      <c r="J16" s="199">
        <v>7549.1891877019025</v>
      </c>
      <c r="K16" s="293">
        <v>5.3197378654134791E-2</v>
      </c>
      <c r="L16" s="199">
        <v>4557.6496958878042</v>
      </c>
      <c r="M16" s="293">
        <v>5.6152779380799649E-2</v>
      </c>
      <c r="N16" s="61"/>
      <c r="O16" s="69"/>
      <c r="P16" s="44"/>
      <c r="Q16" s="56"/>
      <c r="R16" s="19"/>
      <c r="S16" s="19"/>
      <c r="T16" s="19"/>
      <c r="U16" s="19"/>
      <c r="X16" s="50"/>
    </row>
    <row r="17" spans="1:15">
      <c r="A17" s="172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15">
      <c r="A18" s="365" t="str">
        <f>'3.1'!A4</f>
        <v>2025</v>
      </c>
      <c r="B18" s="503" t="s">
        <v>231</v>
      </c>
      <c r="C18" s="503"/>
      <c r="D18" s="503"/>
      <c r="E18" s="503"/>
      <c r="F18" s="503"/>
      <c r="G18" s="503"/>
      <c r="H18" s="54"/>
      <c r="I18" s="54"/>
      <c r="J18" s="54"/>
      <c r="K18" s="54"/>
      <c r="L18" s="54"/>
      <c r="M18" s="54"/>
      <c r="N18" s="63"/>
      <c r="O18" s="54"/>
    </row>
    <row r="19" spans="1:15">
      <c r="A19" s="294"/>
      <c r="B19" s="505" t="s">
        <v>5</v>
      </c>
      <c r="C19" s="505"/>
      <c r="D19" s="505"/>
      <c r="E19" s="505"/>
      <c r="F19" s="505"/>
      <c r="G19" s="505"/>
      <c r="H19" s="63" t="str">
        <f>A24</f>
        <v>VO z vvn</v>
      </c>
      <c r="I19" s="70">
        <f>(B24+D24+F24)/'6.1, 6.2'!B25</f>
        <v>3.5189555377172013E-2</v>
      </c>
      <c r="J19" s="22" t="str">
        <f>A9</f>
        <v>JE</v>
      </c>
      <c r="K19" s="61">
        <f t="shared" ref="K19:K26" si="0">H9+J9+L9</f>
        <v>3836024.1500000004</v>
      </c>
      <c r="L19" s="22" t="str">
        <f>A9</f>
        <v>JE</v>
      </c>
      <c r="M19" s="69">
        <f>K19/'6.1, 6.2'!B5</f>
        <v>0.44382661902878939</v>
      </c>
      <c r="N19" s="63"/>
      <c r="O19" s="54"/>
    </row>
    <row r="20" spans="1:15">
      <c r="A20" s="53"/>
      <c r="B20" s="502" t="s">
        <v>69</v>
      </c>
      <c r="C20" s="502"/>
      <c r="D20" s="502" t="s">
        <v>70</v>
      </c>
      <c r="E20" s="502"/>
      <c r="F20" s="502" t="s">
        <v>71</v>
      </c>
      <c r="G20" s="502"/>
      <c r="H20" s="63" t="str">
        <f>A25</f>
        <v>VO z vn</v>
      </c>
      <c r="I20" s="70">
        <f>(B25+D25+F25)/'6.1, 6.2'!C25</f>
        <v>5.1836723245660229E-2</v>
      </c>
      <c r="J20" s="22" t="str">
        <f t="shared" ref="J20:J26" si="1">A10</f>
        <v>PE</v>
      </c>
      <c r="K20" s="61">
        <f t="shared" si="0"/>
        <v>12679.59</v>
      </c>
      <c r="L20" s="22" t="str">
        <f t="shared" ref="L20:L26" si="2">A10</f>
        <v>PE</v>
      </c>
      <c r="M20" s="69">
        <f>K20/'6.1, 6.2'!C5</f>
        <v>1.423861657661128E-3</v>
      </c>
      <c r="N20" s="63"/>
      <c r="O20" s="54"/>
    </row>
    <row r="21" spans="1:15">
      <c r="A21" s="53"/>
      <c r="B21" s="295" t="s">
        <v>208</v>
      </c>
      <c r="C21" s="295" t="s">
        <v>207</v>
      </c>
      <c r="D21" s="295" t="s">
        <v>208</v>
      </c>
      <c r="E21" s="295" t="s">
        <v>207</v>
      </c>
      <c r="F21" s="295" t="s">
        <v>208</v>
      </c>
      <c r="G21" s="295" t="s">
        <v>207</v>
      </c>
      <c r="H21" s="63" t="str">
        <f>A26</f>
        <v>MOP</v>
      </c>
      <c r="I21" s="70">
        <f>(B26+D26+F26)/'6.1, 6.2'!D25</f>
        <v>5.8740797494157906E-2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63"/>
      <c r="O21" s="54"/>
    </row>
    <row r="22" spans="1:15">
      <c r="A22" s="509" t="s">
        <v>53</v>
      </c>
      <c r="B22" s="511">
        <f>SUM(B23,D23,F23)</f>
        <v>706079.82018041855</v>
      </c>
      <c r="C22" s="511"/>
      <c r="D22" s="511"/>
      <c r="E22" s="511"/>
      <c r="F22" s="511"/>
      <c r="G22" s="511"/>
      <c r="H22" s="63" t="str">
        <f>A27</f>
        <v>MOO</v>
      </c>
      <c r="I22" s="70">
        <f>(B27+D27+F27)/'6.1, 6.2'!E25</f>
        <v>4.6388436728932662E-2</v>
      </c>
      <c r="J22" s="22" t="str">
        <f t="shared" si="1"/>
        <v>PSE</v>
      </c>
      <c r="K22" s="61">
        <f t="shared" si="0"/>
        <v>135685.54299999998</v>
      </c>
      <c r="L22" s="22" t="str">
        <f t="shared" si="2"/>
        <v>PSE</v>
      </c>
      <c r="M22" s="69">
        <f>K22/'6.1, 6.2'!E5</f>
        <v>0.12373899324127345</v>
      </c>
      <c r="N22" s="63"/>
      <c r="O22" s="54"/>
    </row>
    <row r="23" spans="1:15">
      <c r="A23" s="510"/>
      <c r="B23" s="262">
        <f>SUM(B24:B27)</f>
        <v>231908.56357338504</v>
      </c>
      <c r="C23" s="301">
        <v>5.075927833382566E-2</v>
      </c>
      <c r="D23" s="262">
        <f>SUM(D24:D27)</f>
        <v>240752.08906093359</v>
      </c>
      <c r="E23" s="301">
        <v>4.902415621153057E-2</v>
      </c>
      <c r="F23" s="262">
        <f>SUM(F24:F27)</f>
        <v>233419.16754609992</v>
      </c>
      <c r="G23" s="301">
        <v>4.6689493872708203E-2</v>
      </c>
      <c r="H23" s="54"/>
      <c r="I23" s="54"/>
      <c r="J23" s="22" t="str">
        <f t="shared" si="1"/>
        <v>VE</v>
      </c>
      <c r="K23" s="61">
        <f t="shared" si="0"/>
        <v>9966.6584112694745</v>
      </c>
      <c r="L23" s="22" t="str">
        <f t="shared" si="2"/>
        <v>VE</v>
      </c>
      <c r="M23" s="69">
        <f>K23/'6.1, 6.2'!F5</f>
        <v>2.3988805035414614E-2</v>
      </c>
      <c r="N23" s="63"/>
      <c r="O23" s="54"/>
    </row>
    <row r="24" spans="1:15">
      <c r="A24" s="15" t="s">
        <v>8</v>
      </c>
      <c r="B24" s="19">
        <v>24041.923999999999</v>
      </c>
      <c r="C24" s="291">
        <v>3.7717674376570968E-2</v>
      </c>
      <c r="D24" s="19">
        <v>21267.758999999998</v>
      </c>
      <c r="E24" s="291">
        <v>3.5060553276801666E-2</v>
      </c>
      <c r="F24" s="19">
        <v>17636.772000000001</v>
      </c>
      <c r="G24" s="291">
        <v>3.2375094510725434E-2</v>
      </c>
      <c r="H24" s="54"/>
      <c r="I24" s="54"/>
      <c r="J24" s="22" t="str">
        <f t="shared" si="1"/>
        <v>PVE</v>
      </c>
      <c r="K24" s="61">
        <f t="shared" si="0"/>
        <v>105638.58</v>
      </c>
      <c r="L24" s="22" t="str">
        <f t="shared" si="2"/>
        <v>PVE</v>
      </c>
      <c r="M24" s="69">
        <f>K24/'6.1, 6.2'!G5</f>
        <v>0.39322039324056812</v>
      </c>
      <c r="N24" s="63"/>
      <c r="O24" s="70"/>
    </row>
    <row r="25" spans="1:15">
      <c r="A25" s="15" t="s">
        <v>9</v>
      </c>
      <c r="B25" s="19">
        <v>103445.52800000001</v>
      </c>
      <c r="C25" s="291">
        <v>5.3442056275130524E-2</v>
      </c>
      <c r="D25" s="19">
        <v>101272.106</v>
      </c>
      <c r="E25" s="291">
        <v>5.2474628574470404E-2</v>
      </c>
      <c r="F25" s="19">
        <v>86149.178</v>
      </c>
      <c r="G25" s="291">
        <v>4.9351380730128978E-2</v>
      </c>
      <c r="H25" s="54"/>
      <c r="I25" s="54"/>
      <c r="J25" s="22" t="str">
        <f t="shared" si="1"/>
        <v>VTE</v>
      </c>
      <c r="K25" s="61">
        <f t="shared" si="0"/>
        <v>5466.168636483063</v>
      </c>
      <c r="L25" s="22" t="str">
        <f t="shared" si="2"/>
        <v>VTE</v>
      </c>
      <c r="M25" s="69">
        <f>K25/'6.1, 6.2'!H5</f>
        <v>2.7663578955208896E-2</v>
      </c>
      <c r="N25" s="63"/>
      <c r="O25" s="70"/>
    </row>
    <row r="26" spans="1:15">
      <c r="A26" s="15" t="s">
        <v>132</v>
      </c>
      <c r="B26" s="19">
        <v>39411.489142919963</v>
      </c>
      <c r="C26" s="291">
        <v>6.0632180906101063E-2</v>
      </c>
      <c r="D26" s="19">
        <v>42675.654493597809</v>
      </c>
      <c r="E26" s="291">
        <v>5.9040558978236804E-2</v>
      </c>
      <c r="F26" s="19">
        <v>42440.941061224883</v>
      </c>
      <c r="G26" s="291">
        <v>5.6480439989750664E-2</v>
      </c>
      <c r="H26" s="54"/>
      <c r="I26" s="54"/>
      <c r="J26" s="22" t="str">
        <f t="shared" si="1"/>
        <v>FVE</v>
      </c>
      <c r="K26" s="61">
        <f t="shared" si="0"/>
        <v>24655.40483644903</v>
      </c>
      <c r="L26" s="22" t="str">
        <f t="shared" si="2"/>
        <v>FVE</v>
      </c>
      <c r="M26" s="69">
        <f>K26/'6.1, 6.2'!I5</f>
        <v>5.2859997413530278E-2</v>
      </c>
      <c r="N26" s="63"/>
      <c r="O26" s="70"/>
    </row>
    <row r="27" spans="1:15">
      <c r="A27" s="360" t="s">
        <v>130</v>
      </c>
      <c r="B27" s="199">
        <v>65009.622430465068</v>
      </c>
      <c r="C27" s="292">
        <v>4.8308917351671803E-2</v>
      </c>
      <c r="D27" s="199">
        <v>75536.569567335799</v>
      </c>
      <c r="E27" s="292">
        <v>4.5737003389728872E-2</v>
      </c>
      <c r="F27" s="199">
        <v>87192.276484875052</v>
      </c>
      <c r="G27" s="292">
        <v>4.4540974889720773E-2</v>
      </c>
      <c r="H27" s="54"/>
      <c r="I27" s="54"/>
      <c r="J27" s="54"/>
      <c r="K27" s="54"/>
      <c r="L27" s="54"/>
      <c r="M27" s="54"/>
      <c r="N27" s="63"/>
      <c r="O27" s="70"/>
    </row>
    <row r="28" spans="1:15" ht="12" customHeight="1">
      <c r="A28" s="514"/>
      <c r="B28" s="514"/>
      <c r="C28" s="514"/>
      <c r="D28" s="514"/>
      <c r="E28" s="514"/>
      <c r="F28" s="19"/>
      <c r="G28" s="62" t="s">
        <v>297</v>
      </c>
      <c r="H28" s="54"/>
      <c r="I28" s="54"/>
      <c r="J28" s="54"/>
      <c r="K28" s="54"/>
      <c r="L28" s="54"/>
      <c r="M28" s="54"/>
      <c r="N28" s="54"/>
      <c r="O28" s="54"/>
    </row>
    <row r="29" spans="1:15">
      <c r="A29" s="515"/>
      <c r="B29" s="515"/>
      <c r="C29" s="515"/>
      <c r="D29" s="515"/>
      <c r="E29" s="515"/>
      <c r="F29" s="19"/>
      <c r="G29" s="55"/>
      <c r="H29" s="54"/>
      <c r="I29" s="54"/>
      <c r="J29" s="54"/>
      <c r="K29" s="54"/>
      <c r="L29" s="54"/>
      <c r="M29" s="54"/>
      <c r="N29" s="54"/>
      <c r="O29" s="54"/>
    </row>
    <row r="30" spans="1:15">
      <c r="J30" s="22"/>
      <c r="K30" s="22" t="str">
        <f>H5</f>
        <v>Říjen</v>
      </c>
      <c r="L30" s="22" t="str">
        <f>J5</f>
        <v>Listopad</v>
      </c>
      <c r="M30" s="22" t="str">
        <f>L5</f>
        <v>Prosinec</v>
      </c>
    </row>
    <row r="31" spans="1:15">
      <c r="H31" s="22" t="str">
        <f t="shared" ref="H31:H38" si="3">A9</f>
        <v>JE</v>
      </c>
      <c r="I31" s="71">
        <f t="shared" ref="I31:I38" si="4">G9</f>
        <v>0.48228255867464337</v>
      </c>
      <c r="J31" s="22" t="str">
        <f t="shared" ref="J31:J38" si="5">A9</f>
        <v>JE</v>
      </c>
      <c r="K31" s="50">
        <f t="shared" ref="K31:K38" si="6">H9</f>
        <v>1139818.5900000001</v>
      </c>
      <c r="L31" s="50">
        <f t="shared" ref="L31:L38" si="7">J9</f>
        <v>1418822.73</v>
      </c>
      <c r="M31" s="50">
        <f t="shared" ref="M31:M38" si="8">L9</f>
        <v>1277382.83</v>
      </c>
    </row>
    <row r="32" spans="1:15">
      <c r="H32" s="22" t="str">
        <f t="shared" si="3"/>
        <v>PE</v>
      </c>
      <c r="I32" s="71">
        <f t="shared" si="4"/>
        <v>1.6003672853220983E-3</v>
      </c>
      <c r="J32" s="22" t="str">
        <f t="shared" si="5"/>
        <v>PE</v>
      </c>
      <c r="K32" s="50">
        <f t="shared" si="6"/>
        <v>634.01400000000001</v>
      </c>
      <c r="L32" s="50">
        <f t="shared" si="7"/>
        <v>4793.8890000000001</v>
      </c>
      <c r="M32" s="50">
        <f t="shared" si="8"/>
        <v>7251.6869999999999</v>
      </c>
    </row>
    <row r="33" spans="8:13" ht="12.75" customHeight="1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>
      <c r="H34" s="22" t="str">
        <f t="shared" si="3"/>
        <v>PSE</v>
      </c>
      <c r="I34" s="71">
        <f t="shared" si="4"/>
        <v>7.8672084090735894E-2</v>
      </c>
      <c r="J34" s="22" t="str">
        <f t="shared" si="5"/>
        <v>PSE</v>
      </c>
      <c r="K34" s="50">
        <f t="shared" si="6"/>
        <v>43552.824000000015</v>
      </c>
      <c r="L34" s="50">
        <f t="shared" si="7"/>
        <v>44290.618999999992</v>
      </c>
      <c r="M34" s="50">
        <f t="shared" si="8"/>
        <v>47842.099999999984</v>
      </c>
    </row>
    <row r="35" spans="8:13" ht="13.5" customHeight="1">
      <c r="H35" s="22" t="str">
        <f t="shared" si="3"/>
        <v>VE</v>
      </c>
      <c r="I35" s="71">
        <f t="shared" si="4"/>
        <v>1.5508947238008367E-2</v>
      </c>
      <c r="J35" s="22" t="str">
        <f t="shared" si="5"/>
        <v>VE</v>
      </c>
      <c r="K35" s="50">
        <f t="shared" si="6"/>
        <v>4206.1446362904981</v>
      </c>
      <c r="L35" s="50">
        <f t="shared" si="7"/>
        <v>2515.6033606299075</v>
      </c>
      <c r="M35" s="50">
        <f t="shared" si="8"/>
        <v>3244.9104143490699</v>
      </c>
    </row>
    <row r="36" spans="8:13" ht="12.75" customHeight="1">
      <c r="H36" s="22" t="str">
        <f t="shared" si="3"/>
        <v>PVE</v>
      </c>
      <c r="I36" s="71">
        <f t="shared" si="4"/>
        <v>0.40546308151941957</v>
      </c>
      <c r="J36" s="22" t="str">
        <f t="shared" si="5"/>
        <v>PVE</v>
      </c>
      <c r="K36" s="50">
        <f t="shared" si="6"/>
        <v>31264.17</v>
      </c>
      <c r="L36" s="50">
        <f t="shared" si="7"/>
        <v>37960.550000000003</v>
      </c>
      <c r="M36" s="50">
        <f t="shared" si="8"/>
        <v>36413.86</v>
      </c>
    </row>
    <row r="37" spans="8:13" ht="12.75" customHeight="1">
      <c r="H37" s="22" t="str">
        <f t="shared" si="3"/>
        <v>VTE</v>
      </c>
      <c r="I37" s="71">
        <f t="shared" si="4"/>
        <v>3.2403995506158058E-2</v>
      </c>
      <c r="J37" s="22" t="str">
        <f t="shared" si="5"/>
        <v>VTE</v>
      </c>
      <c r="K37" s="50">
        <f t="shared" si="6"/>
        <v>2411.7320951972083</v>
      </c>
      <c r="L37" s="50">
        <f t="shared" si="7"/>
        <v>1477.6103491117995</v>
      </c>
      <c r="M37" s="50">
        <f t="shared" si="8"/>
        <v>1576.8261921740548</v>
      </c>
    </row>
    <row r="38" spans="8:13" ht="12.75" customHeight="1">
      <c r="H38" s="22" t="str">
        <f t="shared" si="3"/>
        <v>FVE</v>
      </c>
      <c r="I38" s="71">
        <f t="shared" si="4"/>
        <v>5.2072240100474128E-2</v>
      </c>
      <c r="J38" s="22" t="str">
        <f t="shared" si="5"/>
        <v>FVE</v>
      </c>
      <c r="K38" s="50">
        <f t="shared" si="6"/>
        <v>12548.565952859321</v>
      </c>
      <c r="L38" s="50">
        <f t="shared" si="7"/>
        <v>7549.1891877019025</v>
      </c>
      <c r="M38" s="50">
        <f t="shared" si="8"/>
        <v>4557.6496958878042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18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188" t="s">
        <v>394</v>
      </c>
      <c r="M1" s="269" t="str">
        <f>'3.1'!N1</f>
        <v>IV. čtvrtletí 2025</v>
      </c>
      <c r="N1" s="54"/>
      <c r="O1" s="54"/>
    </row>
    <row r="2" spans="1:21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</row>
    <row r="3" spans="1:21">
      <c r="A3" s="365" t="str">
        <f>'3.1'!A4</f>
        <v>2025</v>
      </c>
      <c r="B3" s="503" t="s">
        <v>186</v>
      </c>
      <c r="C3" s="503"/>
      <c r="D3" s="503"/>
      <c r="E3" s="503"/>
      <c r="F3" s="503"/>
      <c r="G3" s="504"/>
      <c r="H3" s="518" t="s">
        <v>19</v>
      </c>
      <c r="I3" s="503"/>
      <c r="J3" s="503"/>
      <c r="K3" s="503"/>
      <c r="L3" s="503"/>
      <c r="M3" s="503"/>
      <c r="N3" s="20"/>
    </row>
    <row r="4" spans="1:21" ht="13.5" customHeight="1">
      <c r="B4" s="520" t="s">
        <v>168</v>
      </c>
      <c r="C4" s="520"/>
      <c r="D4" s="520"/>
      <c r="E4" s="520"/>
      <c r="F4" s="520"/>
      <c r="G4" s="522"/>
      <c r="H4" s="519" t="s">
        <v>5</v>
      </c>
      <c r="I4" s="520"/>
      <c r="J4" s="520"/>
      <c r="K4" s="520"/>
      <c r="L4" s="520"/>
      <c r="M4" s="520"/>
      <c r="N4" s="57"/>
    </row>
    <row r="5" spans="1:21">
      <c r="B5" s="502" t="s">
        <v>69</v>
      </c>
      <c r="C5" s="502"/>
      <c r="D5" s="502" t="s">
        <v>70</v>
      </c>
      <c r="E5" s="502"/>
      <c r="F5" s="502" t="s">
        <v>71</v>
      </c>
      <c r="G5" s="507"/>
      <c r="H5" s="508" t="s">
        <v>69</v>
      </c>
      <c r="I5" s="502"/>
      <c r="J5" s="502" t="s">
        <v>70</v>
      </c>
      <c r="K5" s="502"/>
      <c r="L5" s="502" t="s">
        <v>71</v>
      </c>
      <c r="M5" s="502"/>
      <c r="N5" s="53"/>
    </row>
    <row r="6" spans="1:21">
      <c r="A6" s="304"/>
      <c r="B6" s="302" t="s">
        <v>208</v>
      </c>
      <c r="C6" s="302" t="s">
        <v>207</v>
      </c>
      <c r="D6" s="302" t="s">
        <v>208</v>
      </c>
      <c r="E6" s="302" t="s">
        <v>207</v>
      </c>
      <c r="F6" s="302" t="s">
        <v>208</v>
      </c>
      <c r="G6" s="303" t="s">
        <v>207</v>
      </c>
      <c r="H6" s="296" t="s">
        <v>208</v>
      </c>
      <c r="I6" s="296" t="s">
        <v>207</v>
      </c>
      <c r="J6" s="296" t="s">
        <v>208</v>
      </c>
      <c r="K6" s="296" t="s">
        <v>207</v>
      </c>
      <c r="L6" s="296" t="s">
        <v>208</v>
      </c>
      <c r="M6" s="296" t="s">
        <v>207</v>
      </c>
      <c r="N6" s="53"/>
    </row>
    <row r="7" spans="1:21">
      <c r="A7" s="516" t="s">
        <v>53</v>
      </c>
      <c r="B7" s="521">
        <f>F8</f>
        <v>567.07694700000093</v>
      </c>
      <c r="C7" s="511"/>
      <c r="D7" s="511"/>
      <c r="E7" s="511"/>
      <c r="F7" s="511"/>
      <c r="G7" s="523"/>
      <c r="H7" s="521">
        <f>SUM(H8,J8,L8)</f>
        <v>291598.05381216848</v>
      </c>
      <c r="I7" s="511"/>
      <c r="J7" s="511"/>
      <c r="K7" s="511"/>
      <c r="L7" s="511"/>
      <c r="M7" s="511"/>
      <c r="N7" s="58"/>
    </row>
    <row r="8" spans="1:21">
      <c r="A8" s="517"/>
      <c r="B8" s="202">
        <f>SUM(B9:B16)</f>
        <v>564.24788699999874</v>
      </c>
      <c r="C8" s="292">
        <v>2.395799111262114E-2</v>
      </c>
      <c r="D8" s="262">
        <f>SUM(D9:D16)</f>
        <v>566.68446700000038</v>
      </c>
      <c r="E8" s="292">
        <v>2.3993741552881042E-2</v>
      </c>
      <c r="F8" s="262">
        <f>SUM(F9:F16)</f>
        <v>567.07694700000093</v>
      </c>
      <c r="G8" s="297">
        <v>2.4026392575508003E-2</v>
      </c>
      <c r="H8" s="262">
        <f>SUM(H9:H16)</f>
        <v>92245.650211711589</v>
      </c>
      <c r="I8" s="292">
        <v>1.4533993507405122E-2</v>
      </c>
      <c r="J8" s="262">
        <f>SUM(J9:J16)</f>
        <v>103745.64816157962</v>
      </c>
      <c r="K8" s="292">
        <v>1.4662441518393542E-2</v>
      </c>
      <c r="L8" s="262">
        <f>SUM(L9:L16)</f>
        <v>95606.75543887727</v>
      </c>
      <c r="M8" s="292">
        <v>1.3720562590900039E-2</v>
      </c>
      <c r="N8" s="10"/>
    </row>
    <row r="9" spans="1:21">
      <c r="A9" s="44" t="s">
        <v>7</v>
      </c>
      <c r="B9" s="203">
        <v>0</v>
      </c>
      <c r="C9" s="291">
        <v>0</v>
      </c>
      <c r="D9" s="19">
        <v>0</v>
      </c>
      <c r="E9" s="291">
        <v>0</v>
      </c>
      <c r="F9" s="19">
        <v>0</v>
      </c>
      <c r="G9" s="298">
        <v>0</v>
      </c>
      <c r="H9" s="19">
        <v>0</v>
      </c>
      <c r="I9" s="291">
        <v>0</v>
      </c>
      <c r="J9" s="19">
        <v>0</v>
      </c>
      <c r="K9" s="291">
        <v>0</v>
      </c>
      <c r="L9" s="19">
        <v>0</v>
      </c>
      <c r="M9" s="291">
        <v>0</v>
      </c>
      <c r="N9" s="61"/>
      <c r="O9" s="69"/>
    </row>
    <row r="10" spans="1:21">
      <c r="A10" s="44" t="s">
        <v>20</v>
      </c>
      <c r="B10" s="203">
        <v>182.64700000000002</v>
      </c>
      <c r="C10" s="291">
        <v>1.9814254772824134E-2</v>
      </c>
      <c r="D10" s="19">
        <v>182.64700000000002</v>
      </c>
      <c r="E10" s="291">
        <v>1.9814254772824134E-2</v>
      </c>
      <c r="F10" s="19">
        <v>182.64700000000002</v>
      </c>
      <c r="G10" s="298">
        <v>1.9805019551610903E-2</v>
      </c>
      <c r="H10" s="19">
        <v>42751.945000000007</v>
      </c>
      <c r="I10" s="291">
        <v>1.6217658928061165E-2</v>
      </c>
      <c r="J10" s="19">
        <v>55391.425999999999</v>
      </c>
      <c r="K10" s="291">
        <v>1.7271588754281184E-2</v>
      </c>
      <c r="L10" s="19">
        <v>49294.481999999996</v>
      </c>
      <c r="M10" s="291">
        <v>1.6099559943665836E-2</v>
      </c>
      <c r="N10" s="61"/>
      <c r="O10" s="69"/>
    </row>
    <row r="11" spans="1:21">
      <c r="A11" s="44" t="s">
        <v>21</v>
      </c>
      <c r="B11" s="203">
        <v>0</v>
      </c>
      <c r="C11" s="291">
        <v>0</v>
      </c>
      <c r="D11" s="19">
        <v>0</v>
      </c>
      <c r="E11" s="291">
        <v>0</v>
      </c>
      <c r="F11" s="19">
        <v>0</v>
      </c>
      <c r="G11" s="298">
        <v>0</v>
      </c>
      <c r="H11" s="19">
        <v>0</v>
      </c>
      <c r="I11" s="291">
        <v>0</v>
      </c>
      <c r="J11" s="19">
        <v>0</v>
      </c>
      <c r="K11" s="291">
        <v>0</v>
      </c>
      <c r="L11" s="19">
        <v>0</v>
      </c>
      <c r="M11" s="291">
        <v>0</v>
      </c>
      <c r="N11" s="61"/>
      <c r="O11" s="69"/>
    </row>
    <row r="12" spans="1:21">
      <c r="A12" s="44" t="s">
        <v>22</v>
      </c>
      <c r="B12" s="203">
        <v>90.562399999999997</v>
      </c>
      <c r="C12" s="291">
        <v>6.1589919309850583E-2</v>
      </c>
      <c r="D12" s="19">
        <v>90.562399999999997</v>
      </c>
      <c r="E12" s="291">
        <v>6.1512719335732872E-2</v>
      </c>
      <c r="F12" s="19">
        <v>91.463400000000007</v>
      </c>
      <c r="G12" s="298">
        <v>6.2131120371430357E-2</v>
      </c>
      <c r="H12" s="19">
        <v>29148.719000000008</v>
      </c>
      <c r="I12" s="291">
        <v>8.5693610324539954E-2</v>
      </c>
      <c r="J12" s="19">
        <v>31144.66</v>
      </c>
      <c r="K12" s="291">
        <v>8.583560708537287E-2</v>
      </c>
      <c r="L12" s="19">
        <v>32626.769</v>
      </c>
      <c r="M12" s="291">
        <v>8.2902664742294296E-2</v>
      </c>
      <c r="N12" s="61"/>
      <c r="O12" s="69"/>
    </row>
    <row r="13" spans="1:21">
      <c r="A13" s="44" t="s">
        <v>43</v>
      </c>
      <c r="B13" s="203">
        <v>30.698399999999971</v>
      </c>
      <c r="C13" s="291">
        <v>2.748657354159962E-2</v>
      </c>
      <c r="D13" s="19">
        <v>30.646399999999971</v>
      </c>
      <c r="E13" s="291">
        <v>2.7441439133997197E-2</v>
      </c>
      <c r="F13" s="19">
        <v>30.591399999999968</v>
      </c>
      <c r="G13" s="298">
        <v>2.7406399781461168E-2</v>
      </c>
      <c r="H13" s="19">
        <v>5967.0584388529642</v>
      </c>
      <c r="I13" s="291">
        <v>4.2129195281693101E-2</v>
      </c>
      <c r="J13" s="19">
        <v>8110.9276194611266</v>
      </c>
      <c r="K13" s="291">
        <v>5.580167976759913E-2</v>
      </c>
      <c r="L13" s="19">
        <v>8471.4867858590005</v>
      </c>
      <c r="M13" s="291">
        <v>6.5935536871364428E-2</v>
      </c>
      <c r="N13" s="61"/>
      <c r="O13" s="69"/>
    </row>
    <row r="14" spans="1:21">
      <c r="A14" s="44" t="s">
        <v>44</v>
      </c>
      <c r="B14" s="203">
        <v>0</v>
      </c>
      <c r="C14" s="291">
        <v>0</v>
      </c>
      <c r="D14" s="19">
        <v>0</v>
      </c>
      <c r="E14" s="291">
        <v>0</v>
      </c>
      <c r="F14" s="19">
        <v>0</v>
      </c>
      <c r="G14" s="298">
        <v>0</v>
      </c>
      <c r="H14" s="19">
        <v>0</v>
      </c>
      <c r="I14" s="291">
        <v>0</v>
      </c>
      <c r="J14" s="19">
        <v>0</v>
      </c>
      <c r="K14" s="291">
        <v>0</v>
      </c>
      <c r="L14" s="19">
        <v>0</v>
      </c>
      <c r="M14" s="291">
        <v>0</v>
      </c>
      <c r="N14" s="61"/>
      <c r="O14" s="69"/>
      <c r="P14" s="44"/>
      <c r="Q14" s="56"/>
      <c r="R14" s="19"/>
      <c r="S14" s="19"/>
      <c r="T14" s="19"/>
      <c r="U14" s="19"/>
    </row>
    <row r="15" spans="1:21">
      <c r="A15" s="44" t="s">
        <v>45</v>
      </c>
      <c r="B15" s="203">
        <v>10.223500000000001</v>
      </c>
      <c r="C15" s="291">
        <v>2.7539086761753442E-2</v>
      </c>
      <c r="D15" s="19">
        <v>10.223500000000001</v>
      </c>
      <c r="E15" s="59">
        <v>2.7539086761753442E-2</v>
      </c>
      <c r="F15" s="19">
        <v>10.223500000000001</v>
      </c>
      <c r="G15" s="299">
        <v>2.7710769389979673E-2</v>
      </c>
      <c r="H15" s="19">
        <v>1772.17656889466</v>
      </c>
      <c r="I15" s="291">
        <v>2.1623505811955608E-2</v>
      </c>
      <c r="J15" s="19">
        <v>1377.8518884493155</v>
      </c>
      <c r="K15" s="59">
        <v>2.3047891394381799E-2</v>
      </c>
      <c r="L15" s="19">
        <v>1218.922669947849</v>
      </c>
      <c r="M15" s="59">
        <v>2.1822487993095514E-2</v>
      </c>
      <c r="N15" s="61"/>
      <c r="O15" s="69"/>
      <c r="P15" s="44"/>
      <c r="Q15" s="56"/>
      <c r="R15" s="19"/>
      <c r="S15" s="19"/>
      <c r="T15" s="19"/>
      <c r="U15" s="19"/>
    </row>
    <row r="16" spans="1:21">
      <c r="A16" s="228" t="s">
        <v>46</v>
      </c>
      <c r="B16" s="204">
        <v>250.11658699999873</v>
      </c>
      <c r="C16" s="292">
        <v>5.5653234458529897E-2</v>
      </c>
      <c r="D16" s="199">
        <v>252.60516700000039</v>
      </c>
      <c r="E16" s="293">
        <v>5.5409619766996501E-2</v>
      </c>
      <c r="F16" s="199">
        <v>252.15164700000091</v>
      </c>
      <c r="G16" s="300">
        <v>5.5517505398556155E-2</v>
      </c>
      <c r="H16" s="199">
        <v>12605.751203963933</v>
      </c>
      <c r="I16" s="292">
        <v>5.1800014100298129E-2</v>
      </c>
      <c r="J16" s="199">
        <v>7720.7826536691809</v>
      </c>
      <c r="K16" s="293">
        <v>5.440655785956619E-2</v>
      </c>
      <c r="L16" s="199">
        <v>3995.0949830704376</v>
      </c>
      <c r="M16" s="293">
        <v>4.922179240587609E-2</v>
      </c>
      <c r="N16" s="61"/>
      <c r="O16" s="69"/>
      <c r="P16" s="44"/>
      <c r="Q16" s="56"/>
      <c r="R16" s="19"/>
      <c r="S16" s="19"/>
      <c r="T16" s="19"/>
      <c r="U16" s="19"/>
    </row>
    <row r="17" spans="1:20">
      <c r="A17" s="172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20">
      <c r="A18" s="365" t="str">
        <f>'3.1'!A4</f>
        <v>2025</v>
      </c>
      <c r="B18" s="503" t="s">
        <v>231</v>
      </c>
      <c r="C18" s="503"/>
      <c r="D18" s="503"/>
      <c r="E18" s="503"/>
      <c r="F18" s="503"/>
      <c r="G18" s="503"/>
      <c r="H18" s="54"/>
      <c r="I18" s="54"/>
      <c r="J18" s="54"/>
      <c r="K18" s="54"/>
      <c r="L18" s="54"/>
      <c r="M18" s="54"/>
      <c r="N18" s="63"/>
      <c r="O18" s="54"/>
      <c r="P18" s="72"/>
      <c r="Q18" s="56"/>
      <c r="R18" s="19"/>
      <c r="S18" s="19"/>
      <c r="T18" s="19"/>
    </row>
    <row r="19" spans="1:20">
      <c r="A19" s="294"/>
      <c r="B19" s="505" t="s">
        <v>5</v>
      </c>
      <c r="C19" s="505"/>
      <c r="D19" s="505"/>
      <c r="E19" s="505"/>
      <c r="F19" s="505"/>
      <c r="G19" s="505"/>
      <c r="H19" s="63" t="str">
        <f>A24</f>
        <v>VO z vvn</v>
      </c>
      <c r="I19" s="70">
        <f>(B24+D24+F24)/'6.1, 6.2'!B25</f>
        <v>7.7878080162211608E-2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  <c r="P19" s="72"/>
      <c r="Q19" s="56"/>
      <c r="R19" s="19"/>
      <c r="S19" s="19"/>
      <c r="T19" s="19"/>
    </row>
    <row r="20" spans="1:20">
      <c r="A20" s="53"/>
      <c r="B20" s="502" t="s">
        <v>69</v>
      </c>
      <c r="C20" s="502"/>
      <c r="D20" s="502" t="s">
        <v>70</v>
      </c>
      <c r="E20" s="502"/>
      <c r="F20" s="502" t="s">
        <v>71</v>
      </c>
      <c r="G20" s="502"/>
      <c r="H20" s="63" t="str">
        <f>A25</f>
        <v>VO z vn</v>
      </c>
      <c r="I20" s="70">
        <f>(B25+D25+F25)/'6.1, 6.2'!C25</f>
        <v>5.5188409305253962E-2</v>
      </c>
      <c r="J20" s="22" t="str">
        <f t="shared" ref="J20:J26" si="1">A10</f>
        <v>PE</v>
      </c>
      <c r="K20" s="61">
        <f t="shared" si="0"/>
        <v>147437.853</v>
      </c>
      <c r="L20" s="22" t="str">
        <f t="shared" ref="L20:L26" si="2">A10</f>
        <v>PE</v>
      </c>
      <c r="M20" s="69">
        <f>K20/'6.1, 6.2'!C5</f>
        <v>1.655661624505033E-2</v>
      </c>
      <c r="N20" s="63"/>
      <c r="O20" s="54"/>
      <c r="P20" s="72"/>
      <c r="Q20" s="56"/>
      <c r="R20" s="60"/>
      <c r="S20" s="60"/>
      <c r="T20" s="60"/>
    </row>
    <row r="21" spans="1:20">
      <c r="A21" s="53"/>
      <c r="B21" s="295" t="s">
        <v>208</v>
      </c>
      <c r="C21" s="295" t="s">
        <v>207</v>
      </c>
      <c r="D21" s="295" t="s">
        <v>208</v>
      </c>
      <c r="E21" s="295" t="s">
        <v>207</v>
      </c>
      <c r="F21" s="295" t="s">
        <v>208</v>
      </c>
      <c r="G21" s="295" t="s">
        <v>207</v>
      </c>
      <c r="H21" s="63" t="str">
        <f>A26</f>
        <v>MOP</v>
      </c>
      <c r="I21" s="70">
        <f>(B26+D26+F26)/'6.1, 6.2'!D25</f>
        <v>6.1840703751180857E-2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63"/>
      <c r="O21" s="54"/>
      <c r="P21" s="72"/>
      <c r="Q21" s="56"/>
      <c r="R21" s="19"/>
      <c r="S21" s="19"/>
      <c r="T21" s="19"/>
    </row>
    <row r="22" spans="1:20">
      <c r="A22" s="509" t="s">
        <v>53</v>
      </c>
      <c r="B22" s="511">
        <f>SUM(B23,D23,F23)</f>
        <v>878834.23689216841</v>
      </c>
      <c r="C22" s="511"/>
      <c r="D22" s="511"/>
      <c r="E22" s="511"/>
      <c r="F22" s="511"/>
      <c r="G22" s="511"/>
      <c r="H22" s="63" t="str">
        <f>A27</f>
        <v>MOO</v>
      </c>
      <c r="I22" s="70">
        <f>(B27+D27+F27)/'6.1, 6.2'!E25</f>
        <v>6.0853652879671843E-2</v>
      </c>
      <c r="J22" s="22" t="str">
        <f t="shared" si="1"/>
        <v>PSE</v>
      </c>
      <c r="K22" s="61">
        <f t="shared" si="0"/>
        <v>92920.148000000016</v>
      </c>
      <c r="L22" s="22" t="str">
        <f t="shared" si="2"/>
        <v>PSE</v>
      </c>
      <c r="M22" s="69">
        <f>K22/'6.1, 6.2'!E5</f>
        <v>8.4738914044439742E-2</v>
      </c>
      <c r="N22" s="63"/>
      <c r="O22" s="54"/>
      <c r="P22" s="72"/>
      <c r="Q22" s="56"/>
      <c r="R22" s="19"/>
      <c r="S22" s="19"/>
      <c r="T22" s="19"/>
    </row>
    <row r="23" spans="1:20">
      <c r="A23" s="510"/>
      <c r="B23" s="262">
        <f>SUM(B24:B27)</f>
        <v>279925.62458171154</v>
      </c>
      <c r="C23" s="301">
        <v>6.1269072913803173E-2</v>
      </c>
      <c r="D23" s="262">
        <f>SUM(D24:D27)</f>
        <v>299985.64884157962</v>
      </c>
      <c r="E23" s="301">
        <v>6.1085838828608359E-2</v>
      </c>
      <c r="F23" s="262">
        <f>SUM(F24:F27)</f>
        <v>298922.96346887731</v>
      </c>
      <c r="G23" s="301">
        <v>5.9791841509911674E-2</v>
      </c>
      <c r="H23" s="54"/>
      <c r="I23" s="54"/>
      <c r="J23" s="22" t="str">
        <f t="shared" si="1"/>
        <v>VE</v>
      </c>
      <c r="K23" s="61">
        <f t="shared" si="0"/>
        <v>22549.472844173091</v>
      </c>
      <c r="L23" s="22" t="str">
        <f t="shared" si="2"/>
        <v>VE</v>
      </c>
      <c r="M23" s="69">
        <f>K23/'6.1, 6.2'!F5</f>
        <v>5.4274450411443818E-2</v>
      </c>
      <c r="N23" s="63"/>
      <c r="O23" s="54"/>
      <c r="P23" s="72"/>
      <c r="Q23" s="56"/>
      <c r="R23" s="59"/>
      <c r="S23" s="60"/>
      <c r="T23" s="60"/>
    </row>
    <row r="24" spans="1:20">
      <c r="A24" s="15" t="s">
        <v>8</v>
      </c>
      <c r="B24" s="19">
        <v>49504.038999999997</v>
      </c>
      <c r="C24" s="291">
        <v>7.7663385980550892E-2</v>
      </c>
      <c r="D24" s="19">
        <v>47368.125</v>
      </c>
      <c r="E24" s="291">
        <v>7.8087807473495488E-2</v>
      </c>
      <c r="F24" s="19">
        <v>42434.77</v>
      </c>
      <c r="G24" s="291">
        <v>7.7895756053936407E-2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  <c r="N24" s="63"/>
      <c r="O24" s="70"/>
      <c r="T24" s="55"/>
    </row>
    <row r="25" spans="1:20">
      <c r="A25" s="15" t="s">
        <v>9</v>
      </c>
      <c r="B25" s="19">
        <v>107402.2</v>
      </c>
      <c r="C25" s="291">
        <v>5.5486153219429873E-2</v>
      </c>
      <c r="D25" s="19">
        <v>109354.40399999999</v>
      </c>
      <c r="E25" s="291">
        <v>5.66625101376146E-2</v>
      </c>
      <c r="F25" s="19">
        <v>92917.226999999999</v>
      </c>
      <c r="G25" s="291">
        <v>5.3228522343705002E-2</v>
      </c>
      <c r="H25" s="54"/>
      <c r="I25" s="54"/>
      <c r="J25" s="22" t="str">
        <f t="shared" si="1"/>
        <v>VTE</v>
      </c>
      <c r="K25" s="61">
        <f t="shared" si="0"/>
        <v>4368.9511272918244</v>
      </c>
      <c r="L25" s="22" t="str">
        <f t="shared" si="2"/>
        <v>VTE</v>
      </c>
      <c r="M25" s="69">
        <f>K25/'6.1, 6.2'!H5</f>
        <v>2.2110701754537936E-2</v>
      </c>
      <c r="N25" s="63"/>
      <c r="O25" s="70"/>
    </row>
    <row r="26" spans="1:20">
      <c r="A26" s="15" t="s">
        <v>132</v>
      </c>
      <c r="B26" s="19">
        <v>40726.25251480881</v>
      </c>
      <c r="C26" s="291">
        <v>6.2654864452109646E-2</v>
      </c>
      <c r="D26" s="19">
        <v>44063.589403429054</v>
      </c>
      <c r="E26" s="291">
        <v>6.0960727605390223E-2</v>
      </c>
      <c r="F26" s="19">
        <v>46309.917073984878</v>
      </c>
      <c r="G26" s="291">
        <v>6.162927651519997E-2</v>
      </c>
      <c r="H26" s="54"/>
      <c r="I26" s="54"/>
      <c r="J26" s="22" t="str">
        <f t="shared" si="1"/>
        <v>FVE</v>
      </c>
      <c r="K26" s="61">
        <f t="shared" si="0"/>
        <v>24321.62884070355</v>
      </c>
      <c r="L26" s="22" t="str">
        <f t="shared" si="2"/>
        <v>FVE</v>
      </c>
      <c r="M26" s="69">
        <f>K26/'6.1, 6.2'!I5</f>
        <v>5.2144397795968057E-2</v>
      </c>
      <c r="N26" s="63"/>
      <c r="O26" s="70"/>
    </row>
    <row r="27" spans="1:20">
      <c r="A27" s="360" t="s">
        <v>130</v>
      </c>
      <c r="B27" s="199">
        <v>82293.133066902723</v>
      </c>
      <c r="C27" s="292">
        <v>6.1152365070130339E-2</v>
      </c>
      <c r="D27" s="199">
        <v>99199.530438150585</v>
      </c>
      <c r="E27" s="292">
        <v>6.0064804185536835E-2</v>
      </c>
      <c r="F27" s="199">
        <v>117261.04939489241</v>
      </c>
      <c r="G27" s="292">
        <v>5.9901193857992835E-2</v>
      </c>
      <c r="H27" s="54"/>
      <c r="I27" s="54"/>
      <c r="J27" s="54"/>
      <c r="K27" s="54"/>
      <c r="L27" s="54"/>
      <c r="M27" s="54"/>
      <c r="N27" s="63"/>
      <c r="O27" s="70"/>
    </row>
    <row r="28" spans="1:20">
      <c r="A28" s="514"/>
      <c r="B28" s="514"/>
      <c r="C28" s="514"/>
      <c r="D28" s="514"/>
      <c r="E28" s="514"/>
      <c r="F28" s="19"/>
      <c r="G28" s="62" t="s">
        <v>297</v>
      </c>
      <c r="H28" s="54"/>
      <c r="I28" s="54"/>
      <c r="J28" s="54"/>
      <c r="K28" s="54"/>
      <c r="L28" s="54"/>
      <c r="M28" s="54"/>
    </row>
    <row r="29" spans="1:20">
      <c r="A29" s="515"/>
      <c r="B29" s="515"/>
      <c r="C29" s="515"/>
      <c r="D29" s="515"/>
      <c r="E29" s="515"/>
      <c r="F29" s="19"/>
      <c r="G29" s="55"/>
      <c r="H29" s="54"/>
      <c r="I29" s="54"/>
      <c r="J29" s="54"/>
      <c r="K29" s="54"/>
      <c r="L29" s="54"/>
      <c r="M29" s="54"/>
    </row>
    <row r="30" spans="1:20">
      <c r="J30" s="22"/>
      <c r="K30" s="22" t="str">
        <f>H5</f>
        <v>Říjen</v>
      </c>
      <c r="L30" s="22" t="str">
        <f>J5</f>
        <v>Listopad</v>
      </c>
      <c r="M30" s="22" t="str">
        <f>L5</f>
        <v>Prosinec</v>
      </c>
    </row>
    <row r="31" spans="1:20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20" ht="12.75" customHeight="1">
      <c r="H32" s="22" t="str">
        <f t="shared" si="3"/>
        <v>PE</v>
      </c>
      <c r="I32" s="71">
        <f t="shared" si="4"/>
        <v>1.9805019551610903E-2</v>
      </c>
      <c r="J32" s="22" t="str">
        <f t="shared" si="5"/>
        <v>PE</v>
      </c>
      <c r="K32" s="50">
        <f t="shared" si="6"/>
        <v>42751.945000000007</v>
      </c>
      <c r="L32" s="50">
        <f t="shared" si="7"/>
        <v>55391.425999999999</v>
      </c>
      <c r="M32" s="50">
        <f t="shared" si="8"/>
        <v>49294.481999999996</v>
      </c>
    </row>
    <row r="33" spans="8:13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 ht="13.5" customHeight="1">
      <c r="H34" s="22" t="str">
        <f t="shared" si="3"/>
        <v>PSE</v>
      </c>
      <c r="I34" s="71">
        <f t="shared" si="4"/>
        <v>6.2131120371430357E-2</v>
      </c>
      <c r="J34" s="22" t="str">
        <f t="shared" si="5"/>
        <v>PSE</v>
      </c>
      <c r="K34" s="50">
        <f t="shared" si="6"/>
        <v>29148.719000000008</v>
      </c>
      <c r="L34" s="50">
        <f t="shared" si="7"/>
        <v>31144.66</v>
      </c>
      <c r="M34" s="50">
        <f t="shared" si="8"/>
        <v>32626.769</v>
      </c>
    </row>
    <row r="35" spans="8:13" ht="12.75" customHeight="1">
      <c r="H35" s="22" t="str">
        <f t="shared" si="3"/>
        <v>VE</v>
      </c>
      <c r="I35" s="71">
        <f t="shared" si="4"/>
        <v>2.7406399781461168E-2</v>
      </c>
      <c r="J35" s="22" t="str">
        <f t="shared" si="5"/>
        <v>VE</v>
      </c>
      <c r="K35" s="50">
        <f t="shared" si="6"/>
        <v>5967.0584388529642</v>
      </c>
      <c r="L35" s="50">
        <f t="shared" si="7"/>
        <v>8110.9276194611266</v>
      </c>
      <c r="M35" s="50">
        <f t="shared" si="8"/>
        <v>8471.4867858590005</v>
      </c>
    </row>
    <row r="36" spans="8:13" ht="12.75" customHeight="1">
      <c r="H36" s="22" t="str">
        <f t="shared" si="3"/>
        <v>PVE</v>
      </c>
      <c r="I36" s="71">
        <f t="shared" si="4"/>
        <v>0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2.7710769389979673E-2</v>
      </c>
      <c r="J37" s="22" t="str">
        <f t="shared" si="5"/>
        <v>VTE</v>
      </c>
      <c r="K37" s="50">
        <f t="shared" si="6"/>
        <v>1772.17656889466</v>
      </c>
      <c r="L37" s="50">
        <f t="shared" si="7"/>
        <v>1377.8518884493155</v>
      </c>
      <c r="M37" s="50">
        <f t="shared" si="8"/>
        <v>1218.922669947849</v>
      </c>
    </row>
    <row r="38" spans="8:13" ht="12.75" customHeight="1">
      <c r="H38" s="22" t="str">
        <f t="shared" si="3"/>
        <v>FVE</v>
      </c>
      <c r="I38" s="71">
        <f t="shared" si="4"/>
        <v>5.5517505398556155E-2</v>
      </c>
      <c r="J38" s="22" t="str">
        <f t="shared" si="5"/>
        <v>FVE</v>
      </c>
      <c r="K38" s="50">
        <f t="shared" si="6"/>
        <v>12605.751203963933</v>
      </c>
      <c r="L38" s="50">
        <f t="shared" si="7"/>
        <v>7720.7826536691809</v>
      </c>
      <c r="M38" s="50">
        <f t="shared" si="8"/>
        <v>3995.0949830704376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List1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188" t="s">
        <v>395</v>
      </c>
      <c r="M1" s="269" t="str">
        <f>'3.1'!N1</f>
        <v>IV. čtvrtletí 2025</v>
      </c>
    </row>
    <row r="2" spans="1:24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24">
      <c r="A3" s="365" t="str">
        <f>'3.1'!A4</f>
        <v>2025</v>
      </c>
      <c r="B3" s="503" t="s">
        <v>186</v>
      </c>
      <c r="C3" s="503"/>
      <c r="D3" s="503"/>
      <c r="E3" s="503"/>
      <c r="F3" s="503"/>
      <c r="G3" s="504"/>
      <c r="H3" s="518" t="s">
        <v>19</v>
      </c>
      <c r="I3" s="503"/>
      <c r="J3" s="503"/>
      <c r="K3" s="503"/>
      <c r="L3" s="503"/>
      <c r="M3" s="503"/>
      <c r="N3" s="20"/>
    </row>
    <row r="4" spans="1:24" ht="13.5">
      <c r="B4" s="520" t="s">
        <v>168</v>
      </c>
      <c r="C4" s="520"/>
      <c r="D4" s="520"/>
      <c r="E4" s="520"/>
      <c r="F4" s="520"/>
      <c r="G4" s="522"/>
      <c r="H4" s="519" t="s">
        <v>5</v>
      </c>
      <c r="I4" s="520"/>
      <c r="J4" s="520"/>
      <c r="K4" s="520"/>
      <c r="L4" s="520"/>
      <c r="M4" s="520"/>
      <c r="N4" s="57"/>
    </row>
    <row r="5" spans="1:24">
      <c r="B5" s="502" t="s">
        <v>69</v>
      </c>
      <c r="C5" s="502"/>
      <c r="D5" s="502" t="s">
        <v>70</v>
      </c>
      <c r="E5" s="502"/>
      <c r="F5" s="502" t="s">
        <v>71</v>
      </c>
      <c r="G5" s="507"/>
      <c r="H5" s="508" t="s">
        <v>69</v>
      </c>
      <c r="I5" s="502"/>
      <c r="J5" s="502" t="s">
        <v>70</v>
      </c>
      <c r="K5" s="502"/>
      <c r="L5" s="502" t="s">
        <v>71</v>
      </c>
      <c r="M5" s="502"/>
      <c r="N5" s="53"/>
    </row>
    <row r="6" spans="1:24">
      <c r="A6" s="304"/>
      <c r="B6" s="302" t="s">
        <v>208</v>
      </c>
      <c r="C6" s="302" t="s">
        <v>207</v>
      </c>
      <c r="D6" s="302" t="s">
        <v>208</v>
      </c>
      <c r="E6" s="302" t="s">
        <v>207</v>
      </c>
      <c r="F6" s="302" t="s">
        <v>208</v>
      </c>
      <c r="G6" s="303" t="s">
        <v>207</v>
      </c>
      <c r="H6" s="296" t="s">
        <v>208</v>
      </c>
      <c r="I6" s="296" t="s">
        <v>207</v>
      </c>
      <c r="J6" s="296" t="s">
        <v>208</v>
      </c>
      <c r="K6" s="296" t="s">
        <v>207</v>
      </c>
      <c r="L6" s="296" t="s">
        <v>208</v>
      </c>
      <c r="M6" s="296" t="s">
        <v>207</v>
      </c>
      <c r="N6" s="53"/>
    </row>
    <row r="7" spans="1:24">
      <c r="A7" s="516" t="s">
        <v>53</v>
      </c>
      <c r="B7" s="521">
        <f>F8</f>
        <v>328.4945659999986</v>
      </c>
      <c r="C7" s="511"/>
      <c r="D7" s="511"/>
      <c r="E7" s="511"/>
      <c r="F7" s="511"/>
      <c r="G7" s="523"/>
      <c r="H7" s="521">
        <f>SUM(H8,J8,L8)</f>
        <v>126370.05824067512</v>
      </c>
      <c r="I7" s="511"/>
      <c r="J7" s="511"/>
      <c r="K7" s="511"/>
      <c r="L7" s="511"/>
      <c r="M7" s="511"/>
      <c r="N7" s="58"/>
    </row>
    <row r="8" spans="1:24">
      <c r="A8" s="517"/>
      <c r="B8" s="202">
        <f>SUM(B9:B16)</f>
        <v>326.80721599999771</v>
      </c>
      <c r="C8" s="292">
        <v>1.3876249352207888E-2</v>
      </c>
      <c r="D8" s="262">
        <f>SUM(D9:D16)</f>
        <v>328.1543159999984</v>
      </c>
      <c r="E8" s="292">
        <v>1.3894239750824884E-2</v>
      </c>
      <c r="F8" s="262">
        <f>SUM(F9:F16)</f>
        <v>328.4945659999986</v>
      </c>
      <c r="G8" s="297">
        <v>1.3917933789040233E-2</v>
      </c>
      <c r="H8" s="262">
        <f>SUM(H9:H16)</f>
        <v>41606.926039378486</v>
      </c>
      <c r="I8" s="292">
        <v>6.5554830122779807E-3</v>
      </c>
      <c r="J8" s="262">
        <f>SUM(J9:J16)</f>
        <v>43245.198027655089</v>
      </c>
      <c r="K8" s="292">
        <v>6.1118726256766589E-3</v>
      </c>
      <c r="L8" s="262">
        <f>SUM(L9:L16)</f>
        <v>41517.934173641537</v>
      </c>
      <c r="M8" s="292">
        <v>5.9582548519649453E-3</v>
      </c>
      <c r="N8" s="10"/>
    </row>
    <row r="9" spans="1:24">
      <c r="A9" s="44" t="s">
        <v>7</v>
      </c>
      <c r="B9" s="203">
        <v>0</v>
      </c>
      <c r="C9" s="291">
        <v>0</v>
      </c>
      <c r="D9" s="19">
        <v>0</v>
      </c>
      <c r="E9" s="291">
        <v>0</v>
      </c>
      <c r="F9" s="19">
        <v>0</v>
      </c>
      <c r="G9" s="298">
        <v>0</v>
      </c>
      <c r="H9" s="19">
        <v>0</v>
      </c>
      <c r="I9" s="291">
        <v>0</v>
      </c>
      <c r="J9" s="19">
        <v>0</v>
      </c>
      <c r="K9" s="291">
        <v>0</v>
      </c>
      <c r="L9" s="19">
        <v>0</v>
      </c>
      <c r="M9" s="291">
        <v>0</v>
      </c>
      <c r="N9" s="61"/>
      <c r="O9" s="69"/>
      <c r="X9" s="50"/>
    </row>
    <row r="10" spans="1:24">
      <c r="A10" s="44" t="s">
        <v>20</v>
      </c>
      <c r="B10" s="203">
        <v>4.835</v>
      </c>
      <c r="C10" s="291">
        <v>5.2451954768818916E-4</v>
      </c>
      <c r="D10" s="19">
        <v>4.835</v>
      </c>
      <c r="E10" s="291">
        <v>5.2451954768818916E-4</v>
      </c>
      <c r="F10" s="19">
        <v>6.2830000000000004</v>
      </c>
      <c r="G10" s="298">
        <v>6.8128651356316446E-4</v>
      </c>
      <c r="H10" s="19">
        <v>2733.489</v>
      </c>
      <c r="I10" s="291">
        <v>1.0369304200219891E-3</v>
      </c>
      <c r="J10" s="19">
        <v>1634.4160000000002</v>
      </c>
      <c r="K10" s="291">
        <v>5.0962690517151956E-4</v>
      </c>
      <c r="L10" s="19">
        <v>2800.1039999999998</v>
      </c>
      <c r="M10" s="291">
        <v>9.1451295089171414E-4</v>
      </c>
      <c r="N10" s="61"/>
      <c r="O10" s="69"/>
      <c r="X10" s="50"/>
    </row>
    <row r="11" spans="1:24">
      <c r="A11" s="44" t="s">
        <v>21</v>
      </c>
      <c r="B11" s="203">
        <v>0</v>
      </c>
      <c r="C11" s="291">
        <v>0</v>
      </c>
      <c r="D11" s="19">
        <v>0</v>
      </c>
      <c r="E11" s="291">
        <v>0</v>
      </c>
      <c r="F11" s="19">
        <v>0</v>
      </c>
      <c r="G11" s="298">
        <v>0</v>
      </c>
      <c r="H11" s="19">
        <v>0</v>
      </c>
      <c r="I11" s="291">
        <v>0</v>
      </c>
      <c r="J11" s="19">
        <v>0</v>
      </c>
      <c r="K11" s="291">
        <v>0</v>
      </c>
      <c r="L11" s="19">
        <v>0</v>
      </c>
      <c r="M11" s="291">
        <v>0</v>
      </c>
      <c r="N11" s="61"/>
      <c r="O11" s="69"/>
      <c r="X11" s="50"/>
    </row>
    <row r="12" spans="1:24">
      <c r="A12" s="44" t="s">
        <v>22</v>
      </c>
      <c r="B12" s="203">
        <v>52.634000000000029</v>
      </c>
      <c r="C12" s="291">
        <v>3.5795471552815268E-2</v>
      </c>
      <c r="D12" s="19">
        <v>52.264000000000024</v>
      </c>
      <c r="E12" s="291">
        <v>3.5499288483551057E-2</v>
      </c>
      <c r="F12" s="19">
        <v>52.264000000000024</v>
      </c>
      <c r="G12" s="298">
        <v>3.5502953914816608E-2</v>
      </c>
      <c r="H12" s="19">
        <v>10475.554</v>
      </c>
      <c r="I12" s="291">
        <v>3.0796826522965743E-2</v>
      </c>
      <c r="J12" s="19">
        <v>14145.760999999997</v>
      </c>
      <c r="K12" s="291">
        <v>3.8986137049484275E-2</v>
      </c>
      <c r="L12" s="19">
        <v>15342.250000000004</v>
      </c>
      <c r="M12" s="291">
        <v>3.8983737805679285E-2</v>
      </c>
      <c r="N12" s="61"/>
      <c r="O12" s="69"/>
      <c r="X12" s="50"/>
    </row>
    <row r="13" spans="1:24">
      <c r="A13" s="44" t="s">
        <v>43</v>
      </c>
      <c r="B13" s="203">
        <v>25.631749999999982</v>
      </c>
      <c r="C13" s="291">
        <v>2.2950022847278564E-2</v>
      </c>
      <c r="D13" s="19">
        <v>25.626749999999983</v>
      </c>
      <c r="E13" s="291">
        <v>2.2946737637280817E-2</v>
      </c>
      <c r="F13" s="19">
        <v>25.617249999999981</v>
      </c>
      <c r="G13" s="298">
        <v>2.2950129605105889E-2</v>
      </c>
      <c r="H13" s="19">
        <v>7086.8357705364306</v>
      </c>
      <c r="I13" s="291">
        <v>5.0035154032044199E-2</v>
      </c>
      <c r="J13" s="19">
        <v>7114.267694117646</v>
      </c>
      <c r="K13" s="291">
        <v>4.8944844076232036E-2</v>
      </c>
      <c r="L13" s="19">
        <v>7041.0375140501592</v>
      </c>
      <c r="M13" s="291">
        <v>5.4802020041543331E-2</v>
      </c>
      <c r="N13" s="61"/>
      <c r="O13" s="69"/>
      <c r="X13" s="50"/>
    </row>
    <row r="14" spans="1:24">
      <c r="A14" s="44" t="s">
        <v>44</v>
      </c>
      <c r="B14" s="203">
        <v>0</v>
      </c>
      <c r="C14" s="291">
        <v>0</v>
      </c>
      <c r="D14" s="19">
        <v>0</v>
      </c>
      <c r="E14" s="291">
        <v>0</v>
      </c>
      <c r="F14" s="19">
        <v>0</v>
      </c>
      <c r="G14" s="298">
        <v>0</v>
      </c>
      <c r="H14" s="19">
        <v>0</v>
      </c>
      <c r="I14" s="291">
        <v>0</v>
      </c>
      <c r="J14" s="19">
        <v>0</v>
      </c>
      <c r="K14" s="291">
        <v>0</v>
      </c>
      <c r="L14" s="19">
        <v>0</v>
      </c>
      <c r="M14" s="291">
        <v>0</v>
      </c>
      <c r="N14" s="61"/>
      <c r="O14" s="69"/>
      <c r="P14" s="44"/>
      <c r="Q14" s="56"/>
      <c r="R14" s="19"/>
      <c r="S14" s="19"/>
      <c r="T14" s="19"/>
      <c r="U14" s="19"/>
      <c r="X14" s="50"/>
    </row>
    <row r="15" spans="1:24">
      <c r="A15" s="44" t="s">
        <v>45</v>
      </c>
      <c r="B15" s="203">
        <v>48.840979999999995</v>
      </c>
      <c r="C15" s="291">
        <v>0.1315631619063006</v>
      </c>
      <c r="D15" s="19">
        <v>48.840979999999995</v>
      </c>
      <c r="E15" s="59">
        <v>0.1315631619063006</v>
      </c>
      <c r="F15" s="19">
        <v>48.840979999999995</v>
      </c>
      <c r="G15" s="299">
        <v>0.13238334558229659</v>
      </c>
      <c r="H15" s="19">
        <v>12386.377174078889</v>
      </c>
      <c r="I15" s="291">
        <v>0.15113443181331759</v>
      </c>
      <c r="J15" s="19">
        <v>14642.650138937259</v>
      </c>
      <c r="K15" s="59">
        <v>0.24493359043690119</v>
      </c>
      <c r="L15" s="19">
        <v>13465.702841623202</v>
      </c>
      <c r="M15" s="59">
        <v>0.24107775318715413</v>
      </c>
      <c r="N15" s="61"/>
      <c r="O15" s="69"/>
      <c r="P15" s="44"/>
      <c r="Q15" s="56"/>
      <c r="R15" s="19"/>
      <c r="S15" s="19"/>
      <c r="T15" s="19"/>
      <c r="U15" s="19"/>
      <c r="X15" s="50"/>
    </row>
    <row r="16" spans="1:24">
      <c r="A16" s="228" t="s">
        <v>46</v>
      </c>
      <c r="B16" s="204">
        <v>194.8654859999977</v>
      </c>
      <c r="C16" s="292">
        <v>4.3359357771155349E-2</v>
      </c>
      <c r="D16" s="199">
        <v>196.58758599999837</v>
      </c>
      <c r="E16" s="293">
        <v>4.3122013379764387E-2</v>
      </c>
      <c r="F16" s="199">
        <v>195.48933599999856</v>
      </c>
      <c r="G16" s="300">
        <v>4.3041877361760954E-2</v>
      </c>
      <c r="H16" s="199">
        <v>8924.6700947631671</v>
      </c>
      <c r="I16" s="292">
        <v>3.6673580913120785E-2</v>
      </c>
      <c r="J16" s="199">
        <v>5708.1031946001895</v>
      </c>
      <c r="K16" s="293">
        <v>4.0223674290041297E-2</v>
      </c>
      <c r="L16" s="199">
        <v>2868.8398179681658</v>
      </c>
      <c r="M16" s="293">
        <v>3.53457023084877E-2</v>
      </c>
      <c r="N16" s="61"/>
      <c r="O16" s="69"/>
      <c r="P16" s="44"/>
      <c r="Q16" s="56"/>
      <c r="R16" s="19"/>
      <c r="S16" s="19"/>
      <c r="T16" s="19"/>
      <c r="U16" s="19"/>
      <c r="X16" s="50"/>
    </row>
    <row r="17" spans="1:15">
      <c r="A17" s="172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15">
      <c r="A18" s="365" t="str">
        <f>'3.1'!A4</f>
        <v>2025</v>
      </c>
      <c r="B18" s="503" t="s">
        <v>231</v>
      </c>
      <c r="C18" s="503"/>
      <c r="D18" s="503"/>
      <c r="E18" s="503"/>
      <c r="F18" s="503"/>
      <c r="G18" s="503"/>
      <c r="H18" s="54"/>
      <c r="I18" s="54"/>
      <c r="J18" s="54"/>
      <c r="K18" s="54"/>
      <c r="L18" s="54"/>
      <c r="M18" s="54"/>
      <c r="N18" s="63"/>
      <c r="O18" s="54"/>
    </row>
    <row r="19" spans="1:15">
      <c r="A19" s="294"/>
      <c r="B19" s="505" t="s">
        <v>5</v>
      </c>
      <c r="C19" s="505"/>
      <c r="D19" s="505"/>
      <c r="E19" s="505"/>
      <c r="F19" s="505"/>
      <c r="G19" s="505"/>
      <c r="H19" s="63" t="str">
        <f>A24</f>
        <v>VO z vvn</v>
      </c>
      <c r="I19" s="70">
        <f>(B24+D24+F24)/'6.1, 6.2'!B25</f>
        <v>7.523785730768515E-3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</row>
    <row r="20" spans="1:15">
      <c r="A20" s="53"/>
      <c r="B20" s="502" t="s">
        <v>69</v>
      </c>
      <c r="C20" s="502"/>
      <c r="D20" s="502" t="s">
        <v>70</v>
      </c>
      <c r="E20" s="502"/>
      <c r="F20" s="502" t="s">
        <v>71</v>
      </c>
      <c r="G20" s="502"/>
      <c r="H20" s="63" t="str">
        <f>A25</f>
        <v>VO z vn</v>
      </c>
      <c r="I20" s="70">
        <f>(B25+D25+F25)/'6.1, 6.2'!C25</f>
        <v>5.454809035289325E-2</v>
      </c>
      <c r="J20" s="22" t="str">
        <f t="shared" ref="J20:J26" si="1">A10</f>
        <v>PE</v>
      </c>
      <c r="K20" s="61">
        <f t="shared" si="0"/>
        <v>7168.009</v>
      </c>
      <c r="L20" s="22" t="str">
        <f t="shared" ref="L20:L26" si="2">A10</f>
        <v>PE</v>
      </c>
      <c r="M20" s="69">
        <f>K20/'6.1, 6.2'!C5</f>
        <v>8.04935583632427E-4</v>
      </c>
      <c r="N20" s="63"/>
      <c r="O20" s="54"/>
    </row>
    <row r="21" spans="1:15">
      <c r="A21" s="53"/>
      <c r="B21" s="295" t="s">
        <v>208</v>
      </c>
      <c r="C21" s="295" t="s">
        <v>207</v>
      </c>
      <c r="D21" s="295" t="s">
        <v>208</v>
      </c>
      <c r="E21" s="295" t="s">
        <v>207</v>
      </c>
      <c r="F21" s="295" t="s">
        <v>208</v>
      </c>
      <c r="G21" s="295" t="s">
        <v>207</v>
      </c>
      <c r="H21" s="63" t="str">
        <f>A26</f>
        <v>MOP</v>
      </c>
      <c r="I21" s="70">
        <f>(B26+D26+F26)/'6.1, 6.2'!D25</f>
        <v>4.3130835084836013E-2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63"/>
      <c r="O21" s="54"/>
    </row>
    <row r="22" spans="1:15">
      <c r="A22" s="509" t="s">
        <v>53</v>
      </c>
      <c r="B22" s="511">
        <f>SUM(B23,D23,F23)</f>
        <v>644254.37946067518</v>
      </c>
      <c r="C22" s="511"/>
      <c r="D22" s="511"/>
      <c r="E22" s="511"/>
      <c r="F22" s="511"/>
      <c r="G22" s="511"/>
      <c r="H22" s="63" t="str">
        <f>A27</f>
        <v>MOO</v>
      </c>
      <c r="I22" s="70">
        <f>(B27+D27+F27)/'6.1, 6.2'!E25</f>
        <v>4.7517097800544444E-2</v>
      </c>
      <c r="J22" s="22" t="str">
        <f t="shared" si="1"/>
        <v>PSE</v>
      </c>
      <c r="K22" s="61">
        <f t="shared" si="0"/>
        <v>39963.565000000002</v>
      </c>
      <c r="L22" s="22" t="str">
        <f t="shared" si="2"/>
        <v>PSE</v>
      </c>
      <c r="M22" s="69">
        <f>K22/'6.1, 6.2'!E5</f>
        <v>3.6444938717105579E-2</v>
      </c>
      <c r="N22" s="63"/>
      <c r="O22" s="54"/>
    </row>
    <row r="23" spans="1:15">
      <c r="A23" s="510"/>
      <c r="B23" s="262">
        <f>SUM(B24:B27)</f>
        <v>202934.60179937852</v>
      </c>
      <c r="C23" s="301">
        <v>4.4417566033688738E-2</v>
      </c>
      <c r="D23" s="262">
        <f>SUM(D24:D27)</f>
        <v>220645.23960765509</v>
      </c>
      <c r="E23" s="301">
        <v>4.4929814466193652E-2</v>
      </c>
      <c r="F23" s="262">
        <f>SUM(F24:F27)</f>
        <v>220674.5380536415</v>
      </c>
      <c r="G23" s="301">
        <v>4.4140258919753643E-2</v>
      </c>
      <c r="H23" s="54"/>
      <c r="I23" s="54"/>
      <c r="J23" s="22" t="str">
        <f t="shared" si="1"/>
        <v>VE</v>
      </c>
      <c r="K23" s="61">
        <f t="shared" si="0"/>
        <v>21242.140978704236</v>
      </c>
      <c r="L23" s="22" t="str">
        <f t="shared" si="2"/>
        <v>VE</v>
      </c>
      <c r="M23" s="69">
        <f>K23/'6.1, 6.2'!F5</f>
        <v>5.1127826142485587E-2</v>
      </c>
      <c r="N23" s="63"/>
      <c r="O23" s="54"/>
    </row>
    <row r="24" spans="1:15">
      <c r="A24" s="15" t="s">
        <v>8</v>
      </c>
      <c r="B24" s="19">
        <v>3294.9780000000001</v>
      </c>
      <c r="C24" s="291">
        <v>5.1692579712823766E-3</v>
      </c>
      <c r="D24" s="19">
        <v>4999.4690000000001</v>
      </c>
      <c r="E24" s="291">
        <v>8.2417780467710939E-3</v>
      </c>
      <c r="F24" s="19">
        <v>5163.9679999999998</v>
      </c>
      <c r="G24" s="291">
        <v>9.4792829464689903E-3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  <c r="N24" s="63"/>
      <c r="O24" s="70"/>
    </row>
    <row r="25" spans="1:15">
      <c r="A25" s="15" t="s">
        <v>9</v>
      </c>
      <c r="B25" s="19">
        <v>107432.637</v>
      </c>
      <c r="C25" s="291">
        <v>5.550187759049062E-2</v>
      </c>
      <c r="D25" s="19">
        <v>107395.205</v>
      </c>
      <c r="E25" s="291">
        <v>5.5647341757207133E-2</v>
      </c>
      <c r="F25" s="19">
        <v>91253.024000000005</v>
      </c>
      <c r="G25" s="291">
        <v>5.2275167735199947E-2</v>
      </c>
      <c r="H25" s="54"/>
      <c r="I25" s="54"/>
      <c r="J25" s="22" t="str">
        <f t="shared" si="1"/>
        <v>VTE</v>
      </c>
      <c r="K25" s="61">
        <f t="shared" si="0"/>
        <v>40494.73015463935</v>
      </c>
      <c r="L25" s="22" t="str">
        <f t="shared" si="2"/>
        <v>VTE</v>
      </c>
      <c r="M25" s="69">
        <f>K25/'6.1, 6.2'!H5</f>
        <v>0.20493863973130189</v>
      </c>
      <c r="N25" s="63"/>
      <c r="O25" s="70"/>
    </row>
    <row r="26" spans="1:15">
      <c r="A26" s="15" t="s">
        <v>132</v>
      </c>
      <c r="B26" s="19">
        <v>28355.206373265493</v>
      </c>
      <c r="C26" s="291">
        <v>4.3622761784491315E-2</v>
      </c>
      <c r="D26" s="19">
        <v>30730.632258760161</v>
      </c>
      <c r="E26" s="291">
        <v>4.2514959122279532E-2</v>
      </c>
      <c r="F26" s="19">
        <v>32349.765133193989</v>
      </c>
      <c r="G26" s="291">
        <v>4.3051094594064102E-2</v>
      </c>
      <c r="H26" s="54"/>
      <c r="I26" s="54"/>
      <c r="J26" s="22" t="str">
        <f t="shared" si="1"/>
        <v>FVE</v>
      </c>
      <c r="K26" s="61">
        <f t="shared" si="0"/>
        <v>17501.613107331523</v>
      </c>
      <c r="L26" s="22" t="str">
        <f t="shared" si="2"/>
        <v>FVE</v>
      </c>
      <c r="M26" s="69">
        <f>K26/'6.1, 6.2'!I5</f>
        <v>3.7522613387328728E-2</v>
      </c>
      <c r="N26" s="63"/>
      <c r="O26" s="70"/>
    </row>
    <row r="27" spans="1:15">
      <c r="A27" s="360" t="s">
        <v>130</v>
      </c>
      <c r="B27" s="199">
        <v>63851.780426113008</v>
      </c>
      <c r="C27" s="292">
        <v>4.7448520204243894E-2</v>
      </c>
      <c r="D27" s="199">
        <v>77519.933348894934</v>
      </c>
      <c r="E27" s="292">
        <v>4.6937919932799721E-2</v>
      </c>
      <c r="F27" s="199">
        <v>91907.780920447534</v>
      </c>
      <c r="G27" s="292">
        <v>4.6949825456819277E-2</v>
      </c>
      <c r="H27" s="54"/>
      <c r="I27" s="54"/>
      <c r="J27" s="54"/>
      <c r="K27" s="54"/>
      <c r="L27" s="54"/>
      <c r="M27" s="54"/>
      <c r="N27" s="63"/>
      <c r="O27" s="70"/>
    </row>
    <row r="28" spans="1:15">
      <c r="A28" s="514"/>
      <c r="B28" s="514"/>
      <c r="C28" s="514"/>
      <c r="D28" s="514"/>
      <c r="E28" s="514"/>
      <c r="F28" s="19"/>
      <c r="G28" s="62" t="s">
        <v>297</v>
      </c>
      <c r="H28" s="54"/>
      <c r="I28" s="54"/>
      <c r="J28" s="54"/>
      <c r="K28" s="54"/>
      <c r="L28" s="54"/>
      <c r="M28" s="54"/>
      <c r="N28" s="54"/>
      <c r="O28" s="54"/>
    </row>
    <row r="29" spans="1:15">
      <c r="A29" s="515"/>
      <c r="B29" s="515"/>
      <c r="C29" s="515"/>
      <c r="D29" s="515"/>
      <c r="E29" s="515"/>
      <c r="F29" s="19"/>
      <c r="G29" s="55"/>
      <c r="H29" s="54"/>
      <c r="I29" s="54"/>
      <c r="J29" s="54"/>
      <c r="K29" s="54"/>
      <c r="L29" s="54"/>
      <c r="M29" s="54"/>
      <c r="N29" s="54"/>
      <c r="O29" s="54"/>
    </row>
    <row r="30" spans="1:15">
      <c r="J30" s="22"/>
      <c r="K30" s="22" t="str">
        <f>H5</f>
        <v>Říjen</v>
      </c>
      <c r="L30" s="22" t="str">
        <f>J5</f>
        <v>Listopad</v>
      </c>
      <c r="M30" s="22" t="str">
        <f>L5</f>
        <v>Prosinec</v>
      </c>
    </row>
    <row r="31" spans="1:15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15">
      <c r="H32" s="22" t="str">
        <f t="shared" si="3"/>
        <v>PE</v>
      </c>
      <c r="I32" s="71">
        <f t="shared" si="4"/>
        <v>6.8128651356316446E-4</v>
      </c>
      <c r="J32" s="22" t="str">
        <f t="shared" si="5"/>
        <v>PE</v>
      </c>
      <c r="K32" s="50">
        <f t="shared" si="6"/>
        <v>2733.489</v>
      </c>
      <c r="L32" s="50">
        <f t="shared" si="7"/>
        <v>1634.4160000000002</v>
      </c>
      <c r="M32" s="50">
        <f t="shared" si="8"/>
        <v>2800.1039999999998</v>
      </c>
    </row>
    <row r="33" spans="8:13" ht="12.75" customHeight="1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>
      <c r="H34" s="22" t="str">
        <f t="shared" si="3"/>
        <v>PSE</v>
      </c>
      <c r="I34" s="71">
        <f t="shared" si="4"/>
        <v>3.5502953914816608E-2</v>
      </c>
      <c r="J34" s="22" t="str">
        <f t="shared" si="5"/>
        <v>PSE</v>
      </c>
      <c r="K34" s="50">
        <f t="shared" si="6"/>
        <v>10475.554</v>
      </c>
      <c r="L34" s="50">
        <f t="shared" si="7"/>
        <v>14145.760999999997</v>
      </c>
      <c r="M34" s="50">
        <f t="shared" si="8"/>
        <v>15342.250000000004</v>
      </c>
    </row>
    <row r="35" spans="8:13" ht="13.5" customHeight="1">
      <c r="H35" s="22" t="str">
        <f t="shared" si="3"/>
        <v>VE</v>
      </c>
      <c r="I35" s="71">
        <f t="shared" si="4"/>
        <v>2.2950129605105889E-2</v>
      </c>
      <c r="J35" s="22" t="str">
        <f t="shared" si="5"/>
        <v>VE</v>
      </c>
      <c r="K35" s="50">
        <f t="shared" si="6"/>
        <v>7086.8357705364306</v>
      </c>
      <c r="L35" s="50">
        <f t="shared" si="7"/>
        <v>7114.267694117646</v>
      </c>
      <c r="M35" s="50">
        <f t="shared" si="8"/>
        <v>7041.0375140501592</v>
      </c>
    </row>
    <row r="36" spans="8:13" ht="12.75" customHeight="1">
      <c r="H36" s="22" t="str">
        <f t="shared" si="3"/>
        <v>PVE</v>
      </c>
      <c r="I36" s="71">
        <f t="shared" si="4"/>
        <v>0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0.13238334558229659</v>
      </c>
      <c r="J37" s="22" t="str">
        <f t="shared" si="5"/>
        <v>VTE</v>
      </c>
      <c r="K37" s="50">
        <f t="shared" si="6"/>
        <v>12386.377174078889</v>
      </c>
      <c r="L37" s="50">
        <f t="shared" si="7"/>
        <v>14642.650138937259</v>
      </c>
      <c r="M37" s="50">
        <f t="shared" si="8"/>
        <v>13465.702841623202</v>
      </c>
    </row>
    <row r="38" spans="8:13" ht="12.75" customHeight="1">
      <c r="H38" s="22" t="str">
        <f t="shared" si="3"/>
        <v>FVE</v>
      </c>
      <c r="I38" s="71">
        <f t="shared" si="4"/>
        <v>4.3041877361760954E-2</v>
      </c>
      <c r="J38" s="22" t="str">
        <f t="shared" si="5"/>
        <v>FVE</v>
      </c>
      <c r="K38" s="50">
        <f t="shared" si="6"/>
        <v>8924.6700947631671</v>
      </c>
      <c r="L38" s="50">
        <f t="shared" si="7"/>
        <v>5708.1031946001895</v>
      </c>
      <c r="M38" s="50">
        <f t="shared" si="8"/>
        <v>2868.8398179681658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22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188" t="s">
        <v>396</v>
      </c>
      <c r="M1" s="269" t="str">
        <f>'3.1'!N1</f>
        <v>IV. čtvrtletí 2025</v>
      </c>
      <c r="N1" s="54"/>
      <c r="O1" s="54"/>
    </row>
    <row r="2" spans="1:21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</row>
    <row r="3" spans="1:21">
      <c r="A3" s="365" t="str">
        <f>'3.1'!A4</f>
        <v>2025</v>
      </c>
      <c r="B3" s="503" t="s">
        <v>186</v>
      </c>
      <c r="C3" s="503"/>
      <c r="D3" s="503"/>
      <c r="E3" s="503"/>
      <c r="F3" s="503"/>
      <c r="G3" s="504"/>
      <c r="H3" s="518" t="s">
        <v>19</v>
      </c>
      <c r="I3" s="503"/>
      <c r="J3" s="503"/>
      <c r="K3" s="503"/>
      <c r="L3" s="503"/>
      <c r="M3" s="503"/>
      <c r="N3" s="20"/>
    </row>
    <row r="4" spans="1:21" ht="13.5" customHeight="1">
      <c r="B4" s="520" t="s">
        <v>168</v>
      </c>
      <c r="C4" s="520"/>
      <c r="D4" s="520"/>
      <c r="E4" s="520"/>
      <c r="F4" s="520"/>
      <c r="G4" s="522"/>
      <c r="H4" s="519" t="s">
        <v>5</v>
      </c>
      <c r="I4" s="520"/>
      <c r="J4" s="520"/>
      <c r="K4" s="520"/>
      <c r="L4" s="520"/>
      <c r="M4" s="520"/>
      <c r="N4" s="57"/>
    </row>
    <row r="5" spans="1:21">
      <c r="B5" s="502" t="s">
        <v>69</v>
      </c>
      <c r="C5" s="502"/>
      <c r="D5" s="502" t="s">
        <v>70</v>
      </c>
      <c r="E5" s="502"/>
      <c r="F5" s="502" t="s">
        <v>71</v>
      </c>
      <c r="G5" s="507"/>
      <c r="H5" s="508" t="s">
        <v>69</v>
      </c>
      <c r="I5" s="502"/>
      <c r="J5" s="502" t="s">
        <v>70</v>
      </c>
      <c r="K5" s="502"/>
      <c r="L5" s="502" t="s">
        <v>71</v>
      </c>
      <c r="M5" s="502"/>
      <c r="N5" s="53"/>
    </row>
    <row r="6" spans="1:21">
      <c r="A6" s="304"/>
      <c r="B6" s="302" t="s">
        <v>208</v>
      </c>
      <c r="C6" s="302" t="s">
        <v>207</v>
      </c>
      <c r="D6" s="302" t="s">
        <v>208</v>
      </c>
      <c r="E6" s="302" t="s">
        <v>207</v>
      </c>
      <c r="F6" s="302" t="s">
        <v>208</v>
      </c>
      <c r="G6" s="303" t="s">
        <v>207</v>
      </c>
      <c r="H6" s="296" t="s">
        <v>208</v>
      </c>
      <c r="I6" s="296" t="s">
        <v>207</v>
      </c>
      <c r="J6" s="296" t="s">
        <v>208</v>
      </c>
      <c r="K6" s="296" t="s">
        <v>207</v>
      </c>
      <c r="L6" s="296" t="s">
        <v>208</v>
      </c>
      <c r="M6" s="296" t="s">
        <v>207</v>
      </c>
      <c r="N6" s="53"/>
    </row>
    <row r="7" spans="1:21">
      <c r="A7" s="516" t="s">
        <v>53</v>
      </c>
      <c r="B7" s="521">
        <f>F8</f>
        <v>1606.6491540000477</v>
      </c>
      <c r="C7" s="511"/>
      <c r="D7" s="511"/>
      <c r="E7" s="511"/>
      <c r="F7" s="511"/>
      <c r="G7" s="523"/>
      <c r="H7" s="521">
        <f>SUM(H8,J8,L8)</f>
        <v>645525.79284991988</v>
      </c>
      <c r="I7" s="511"/>
      <c r="J7" s="511"/>
      <c r="K7" s="511"/>
      <c r="L7" s="511"/>
      <c r="M7" s="511"/>
      <c r="N7" s="58"/>
    </row>
    <row r="8" spans="1:21">
      <c r="A8" s="517"/>
      <c r="B8" s="202">
        <f>SUM(B9:B16)</f>
        <v>1600.4314820000395</v>
      </c>
      <c r="C8" s="292">
        <v>6.7954393991582845E-2</v>
      </c>
      <c r="D8" s="262">
        <f>SUM(D9:D16)</f>
        <v>1607.1184620000449</v>
      </c>
      <c r="E8" s="292">
        <v>6.8046306662033013E-2</v>
      </c>
      <c r="F8" s="262">
        <f>SUM(F9:F16)</f>
        <v>1606.6491540000477</v>
      </c>
      <c r="G8" s="297">
        <v>6.8071861339679698E-2</v>
      </c>
      <c r="H8" s="262">
        <f>SUM(H9:H16)</f>
        <v>191065.12026975656</v>
      </c>
      <c r="I8" s="292">
        <v>3.0103741597776259E-2</v>
      </c>
      <c r="J8" s="262">
        <f>SUM(J9:J16)</f>
        <v>220073.62121328383</v>
      </c>
      <c r="K8" s="292">
        <v>3.1103151389591119E-2</v>
      </c>
      <c r="L8" s="262">
        <f>SUM(L9:L16)</f>
        <v>234387.05136687952</v>
      </c>
      <c r="M8" s="292">
        <v>3.363697673886399E-2</v>
      </c>
      <c r="N8" s="10"/>
    </row>
    <row r="9" spans="1:21">
      <c r="A9" s="44" t="s">
        <v>7</v>
      </c>
      <c r="B9" s="203">
        <v>0</v>
      </c>
      <c r="C9" s="291">
        <v>0</v>
      </c>
      <c r="D9" s="19">
        <v>0</v>
      </c>
      <c r="E9" s="291">
        <v>0</v>
      </c>
      <c r="F9" s="19">
        <v>0</v>
      </c>
      <c r="G9" s="298">
        <v>0</v>
      </c>
      <c r="H9" s="19">
        <v>0</v>
      </c>
      <c r="I9" s="291">
        <v>0</v>
      </c>
      <c r="J9" s="19">
        <v>0</v>
      </c>
      <c r="K9" s="291">
        <v>0</v>
      </c>
      <c r="L9" s="19">
        <v>0</v>
      </c>
      <c r="M9" s="291">
        <v>0</v>
      </c>
      <c r="N9" s="61"/>
      <c r="O9" s="69"/>
    </row>
    <row r="10" spans="1:21">
      <c r="A10" s="44" t="s">
        <v>20</v>
      </c>
      <c r="B10" s="203">
        <v>1070.3100000000002</v>
      </c>
      <c r="C10" s="291">
        <v>0.11611137892164339</v>
      </c>
      <c r="D10" s="19">
        <v>1070.3100000000002</v>
      </c>
      <c r="E10" s="291">
        <v>0.11611137892164339</v>
      </c>
      <c r="F10" s="19">
        <v>1073.1604000000002</v>
      </c>
      <c r="G10" s="298">
        <v>0.116366338916131</v>
      </c>
      <c r="H10" s="19">
        <v>116166.913</v>
      </c>
      <c r="I10" s="291">
        <v>4.406712662452561E-2</v>
      </c>
      <c r="J10" s="19">
        <v>148596.11899999998</v>
      </c>
      <c r="K10" s="291">
        <v>4.6333724245521832E-2</v>
      </c>
      <c r="L10" s="19">
        <v>166683.226</v>
      </c>
      <c r="M10" s="291">
        <v>5.4438681160917768E-2</v>
      </c>
      <c r="N10" s="61"/>
      <c r="O10" s="69"/>
    </row>
    <row r="11" spans="1:21">
      <c r="A11" s="44" t="s">
        <v>21</v>
      </c>
      <c r="B11" s="203">
        <v>0</v>
      </c>
      <c r="C11" s="291">
        <v>0</v>
      </c>
      <c r="D11" s="19">
        <v>0</v>
      </c>
      <c r="E11" s="291">
        <v>0</v>
      </c>
      <c r="F11" s="19">
        <v>0</v>
      </c>
      <c r="G11" s="298">
        <v>0</v>
      </c>
      <c r="H11" s="19">
        <v>0</v>
      </c>
      <c r="I11" s="291">
        <v>0</v>
      </c>
      <c r="J11" s="19">
        <v>0</v>
      </c>
      <c r="K11" s="291">
        <v>0</v>
      </c>
      <c r="L11" s="19">
        <v>0</v>
      </c>
      <c r="M11" s="291">
        <v>0</v>
      </c>
      <c r="N11" s="61"/>
      <c r="O11" s="69"/>
    </row>
    <row r="12" spans="1:21">
      <c r="A12" s="44" t="s">
        <v>22</v>
      </c>
      <c r="B12" s="203">
        <v>179.32989999999995</v>
      </c>
      <c r="C12" s="291">
        <v>0.12195915822508648</v>
      </c>
      <c r="D12" s="19">
        <v>181.32789999999994</v>
      </c>
      <c r="E12" s="291">
        <v>0.12316339033017934</v>
      </c>
      <c r="F12" s="19">
        <v>181.32789999999994</v>
      </c>
      <c r="G12" s="298">
        <v>0.12317610740032278</v>
      </c>
      <c r="H12" s="19">
        <v>46390.747999999978</v>
      </c>
      <c r="I12" s="291">
        <v>0.13638303219348774</v>
      </c>
      <c r="J12" s="19">
        <v>48186.214999999989</v>
      </c>
      <c r="K12" s="291">
        <v>0.13280263832295167</v>
      </c>
      <c r="L12" s="19">
        <v>50099.194000000032</v>
      </c>
      <c r="M12" s="291">
        <v>0.12729904956390761</v>
      </c>
      <c r="N12" s="61"/>
      <c r="O12" s="69"/>
    </row>
    <row r="13" spans="1:21">
      <c r="A13" s="44" t="s">
        <v>43</v>
      </c>
      <c r="B13" s="203">
        <v>18.466399999999986</v>
      </c>
      <c r="C13" s="291">
        <v>1.6534349075150345E-2</v>
      </c>
      <c r="D13" s="19">
        <v>18.459399999999984</v>
      </c>
      <c r="E13" s="291">
        <v>1.6528939828172572E-2</v>
      </c>
      <c r="F13" s="19">
        <v>18.459399999999984</v>
      </c>
      <c r="G13" s="298">
        <v>1.6537513684431061E-2</v>
      </c>
      <c r="H13" s="19">
        <v>2990.7192744861345</v>
      </c>
      <c r="I13" s="291">
        <v>2.1115361553551325E-2</v>
      </c>
      <c r="J13" s="19">
        <v>4329.9708816980128</v>
      </c>
      <c r="K13" s="291">
        <v>2.9789397696486173E-2</v>
      </c>
      <c r="L13" s="19">
        <v>3892.915660583858</v>
      </c>
      <c r="M13" s="291">
        <v>3.0299461070281506E-2</v>
      </c>
      <c r="N13" s="61"/>
      <c r="O13" s="69"/>
    </row>
    <row r="14" spans="1:21">
      <c r="A14" s="44" t="s">
        <v>44</v>
      </c>
      <c r="B14" s="203">
        <v>0</v>
      </c>
      <c r="C14" s="291">
        <v>0</v>
      </c>
      <c r="D14" s="19">
        <v>0</v>
      </c>
      <c r="E14" s="291">
        <v>0</v>
      </c>
      <c r="F14" s="19">
        <v>0</v>
      </c>
      <c r="G14" s="298">
        <v>0</v>
      </c>
      <c r="H14" s="19">
        <v>0</v>
      </c>
      <c r="I14" s="291">
        <v>0</v>
      </c>
      <c r="J14" s="19">
        <v>0</v>
      </c>
      <c r="K14" s="291">
        <v>0</v>
      </c>
      <c r="L14" s="19">
        <v>0</v>
      </c>
      <c r="M14" s="291">
        <v>0</v>
      </c>
      <c r="N14" s="61"/>
      <c r="O14" s="69"/>
      <c r="P14" s="44"/>
      <c r="Q14" s="56"/>
      <c r="R14" s="19"/>
      <c r="S14" s="19"/>
      <c r="T14" s="19"/>
      <c r="U14" s="19"/>
    </row>
    <row r="15" spans="1:21">
      <c r="A15" s="44" t="s">
        <v>45</v>
      </c>
      <c r="B15" s="203">
        <v>41.750199999999985</v>
      </c>
      <c r="C15" s="291">
        <v>0.11246269673991861</v>
      </c>
      <c r="D15" s="19">
        <v>41.750199999999985</v>
      </c>
      <c r="E15" s="59">
        <v>0.11246269673991861</v>
      </c>
      <c r="F15" s="19">
        <v>41.750199999999985</v>
      </c>
      <c r="G15" s="299">
        <v>0.11316380536856543</v>
      </c>
      <c r="H15" s="19">
        <v>9639.2591616393438</v>
      </c>
      <c r="I15" s="291">
        <v>0.11761501656387392</v>
      </c>
      <c r="J15" s="19">
        <v>9998.2197507757501</v>
      </c>
      <c r="K15" s="59">
        <v>0.16724430607152246</v>
      </c>
      <c r="L15" s="19">
        <v>8527.0272549739238</v>
      </c>
      <c r="M15" s="59">
        <v>0.15266017646257088</v>
      </c>
      <c r="N15" s="61"/>
      <c r="O15" s="69"/>
      <c r="P15" s="44"/>
      <c r="Q15" s="56"/>
      <c r="R15" s="19"/>
      <c r="S15" s="19"/>
      <c r="T15" s="19"/>
      <c r="U15" s="19"/>
    </row>
    <row r="16" spans="1:21">
      <c r="A16" s="228" t="s">
        <v>46</v>
      </c>
      <c r="B16" s="204">
        <v>290.57498200003943</v>
      </c>
      <c r="C16" s="292">
        <v>6.465559839512515E-2</v>
      </c>
      <c r="D16" s="199">
        <v>295.2709620000449</v>
      </c>
      <c r="E16" s="293">
        <v>6.4768476143869755E-2</v>
      </c>
      <c r="F16" s="199">
        <v>291.95125400004764</v>
      </c>
      <c r="G16" s="300">
        <v>6.4280386477359897E-2</v>
      </c>
      <c r="H16" s="199">
        <v>15877.480833631136</v>
      </c>
      <c r="I16" s="292">
        <v>6.5244325209328421E-2</v>
      </c>
      <c r="J16" s="199">
        <v>8963.0965808100991</v>
      </c>
      <c r="K16" s="293">
        <v>6.3160854876930891E-2</v>
      </c>
      <c r="L16" s="199">
        <v>5184.6884513217055</v>
      </c>
      <c r="M16" s="293">
        <v>6.3878245629085395E-2</v>
      </c>
      <c r="N16" s="61"/>
      <c r="O16" s="69"/>
      <c r="P16" s="44"/>
      <c r="Q16" s="56"/>
      <c r="R16" s="19"/>
      <c r="S16" s="19"/>
      <c r="T16" s="19"/>
      <c r="U16" s="19"/>
    </row>
    <row r="17" spans="1:20">
      <c r="A17" s="172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20">
      <c r="A18" s="365" t="str">
        <f>'3.1'!A4</f>
        <v>2025</v>
      </c>
      <c r="B18" s="503" t="s">
        <v>231</v>
      </c>
      <c r="C18" s="503"/>
      <c r="D18" s="503"/>
      <c r="E18" s="503"/>
      <c r="F18" s="503"/>
      <c r="G18" s="503"/>
      <c r="H18" s="54"/>
      <c r="I18" s="54"/>
      <c r="J18" s="54"/>
      <c r="K18" s="54"/>
      <c r="L18" s="54"/>
      <c r="M18" s="54"/>
      <c r="N18" s="63"/>
      <c r="O18" s="54"/>
      <c r="P18" s="72"/>
      <c r="Q18" s="56"/>
      <c r="R18" s="19"/>
      <c r="S18" s="19"/>
      <c r="T18" s="19"/>
    </row>
    <row r="19" spans="1:20">
      <c r="A19" s="294"/>
      <c r="B19" s="505" t="s">
        <v>5</v>
      </c>
      <c r="C19" s="505"/>
      <c r="D19" s="505"/>
      <c r="E19" s="505"/>
      <c r="F19" s="505"/>
      <c r="G19" s="505"/>
      <c r="H19" s="63" t="str">
        <f>A24</f>
        <v>VO z vvn</v>
      </c>
      <c r="I19" s="70">
        <f>(B24+D24+F24)/'6.1, 6.2'!B25</f>
        <v>0.20471133353668283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  <c r="P19" s="72"/>
      <c r="Q19" s="56"/>
      <c r="R19" s="19"/>
      <c r="S19" s="19"/>
      <c r="T19" s="19"/>
    </row>
    <row r="20" spans="1:20">
      <c r="A20" s="53"/>
      <c r="B20" s="502" t="s">
        <v>69</v>
      </c>
      <c r="C20" s="502"/>
      <c r="D20" s="502" t="s">
        <v>70</v>
      </c>
      <c r="E20" s="502"/>
      <c r="F20" s="502" t="s">
        <v>71</v>
      </c>
      <c r="G20" s="502"/>
      <c r="H20" s="63" t="str">
        <f>A25</f>
        <v>VO z vn</v>
      </c>
      <c r="I20" s="70">
        <f>(B25+D25+F25)/'6.1, 6.2'!C25</f>
        <v>0.10446061697758967</v>
      </c>
      <c r="J20" s="22" t="str">
        <f t="shared" ref="J20:J26" si="1">A10</f>
        <v>PE</v>
      </c>
      <c r="K20" s="61">
        <f t="shared" si="0"/>
        <v>431446.25800000003</v>
      </c>
      <c r="L20" s="22" t="str">
        <f t="shared" ref="L20:L26" si="2">A10</f>
        <v>PE</v>
      </c>
      <c r="M20" s="69">
        <f>K20/'6.1, 6.2'!C5</f>
        <v>4.8449499085346667E-2</v>
      </c>
      <c r="N20" s="63"/>
      <c r="O20" s="54"/>
      <c r="P20" s="72"/>
      <c r="Q20" s="56"/>
      <c r="R20" s="60"/>
      <c r="S20" s="60"/>
      <c r="T20" s="60"/>
    </row>
    <row r="21" spans="1:20">
      <c r="A21" s="53"/>
      <c r="B21" s="295" t="s">
        <v>208</v>
      </c>
      <c r="C21" s="295" t="s">
        <v>207</v>
      </c>
      <c r="D21" s="295" t="s">
        <v>208</v>
      </c>
      <c r="E21" s="295" t="s">
        <v>207</v>
      </c>
      <c r="F21" s="295" t="s">
        <v>208</v>
      </c>
      <c r="G21" s="295" t="s">
        <v>207</v>
      </c>
      <c r="H21" s="63" t="str">
        <f>A26</f>
        <v>MOP</v>
      </c>
      <c r="I21" s="70">
        <f>(B26+D26+F26)/'6.1, 6.2'!D25</f>
        <v>8.5484790338478528E-2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63"/>
      <c r="O21" s="54"/>
      <c r="P21" s="72"/>
      <c r="Q21" s="56"/>
      <c r="R21" s="19"/>
      <c r="S21" s="19"/>
      <c r="T21" s="19"/>
    </row>
    <row r="22" spans="1:20">
      <c r="A22" s="509" t="s">
        <v>53</v>
      </c>
      <c r="B22" s="511">
        <f>SUM(B23,D23,F23)</f>
        <v>1576824.331081321</v>
      </c>
      <c r="C22" s="511"/>
      <c r="D22" s="511"/>
      <c r="E22" s="511"/>
      <c r="F22" s="511"/>
      <c r="G22" s="511"/>
      <c r="H22" s="63" t="str">
        <f>A27</f>
        <v>MOO</v>
      </c>
      <c r="I22" s="70">
        <f>(B27+D27+F27)/'6.1, 6.2'!E25</f>
        <v>9.028949608512804E-2</v>
      </c>
      <c r="J22" s="22" t="str">
        <f t="shared" si="1"/>
        <v>PSE</v>
      </c>
      <c r="K22" s="61">
        <f t="shared" si="0"/>
        <v>144676.15700000001</v>
      </c>
      <c r="L22" s="22" t="str">
        <f t="shared" si="2"/>
        <v>PSE</v>
      </c>
      <c r="M22" s="69">
        <f>K22/'6.1, 6.2'!E5</f>
        <v>0.13193802093710472</v>
      </c>
      <c r="N22" s="63"/>
      <c r="O22" s="54"/>
      <c r="P22" s="72"/>
      <c r="Q22" s="56"/>
      <c r="R22" s="19"/>
      <c r="S22" s="19"/>
      <c r="T22" s="19"/>
    </row>
    <row r="23" spans="1:20">
      <c r="A23" s="510"/>
      <c r="B23" s="262">
        <f>SUM(B24:B27)</f>
        <v>522016.6266269625</v>
      </c>
      <c r="C23" s="301">
        <v>0.11425704526628219</v>
      </c>
      <c r="D23" s="262">
        <f>SUM(D24:D27)</f>
        <v>527534.08412191877</v>
      </c>
      <c r="E23" s="301">
        <v>0.10742134553338845</v>
      </c>
      <c r="F23" s="262">
        <f>SUM(F24:F27)</f>
        <v>527273.62033243966</v>
      </c>
      <c r="G23" s="301">
        <v>0.10546751033584278</v>
      </c>
      <c r="H23" s="54"/>
      <c r="I23" s="54"/>
      <c r="J23" s="22" t="str">
        <f t="shared" si="1"/>
        <v>VE</v>
      </c>
      <c r="K23" s="61">
        <f t="shared" si="0"/>
        <v>11213.605816768006</v>
      </c>
      <c r="L23" s="22" t="str">
        <f t="shared" si="2"/>
        <v>VE</v>
      </c>
      <c r="M23" s="69">
        <f>K23/'6.1, 6.2'!F5</f>
        <v>2.6990089615018292E-2</v>
      </c>
      <c r="N23" s="63"/>
      <c r="O23" s="54"/>
      <c r="P23" s="72"/>
      <c r="Q23" s="56"/>
      <c r="R23" s="59"/>
      <c r="S23" s="60"/>
      <c r="T23" s="60"/>
    </row>
    <row r="24" spans="1:20">
      <c r="A24" s="15" t="s">
        <v>8</v>
      </c>
      <c r="B24" s="19">
        <v>135324.59</v>
      </c>
      <c r="C24" s="291">
        <v>0.21230117942153764</v>
      </c>
      <c r="D24" s="19">
        <v>115758.22900000001</v>
      </c>
      <c r="E24" s="291">
        <v>0.19083099235244805</v>
      </c>
      <c r="F24" s="19">
        <v>115101.198</v>
      </c>
      <c r="G24" s="291">
        <v>0.21128651907206836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  <c r="N24" s="63"/>
      <c r="O24" s="70"/>
      <c r="T24" s="55"/>
    </row>
    <row r="25" spans="1:20">
      <c r="A25" s="15" t="s">
        <v>9</v>
      </c>
      <c r="B25" s="19">
        <v>207369.019</v>
      </c>
      <c r="C25" s="291">
        <v>0.1071310379228439</v>
      </c>
      <c r="D25" s="19">
        <v>204068.766</v>
      </c>
      <c r="E25" s="291">
        <v>0.10573921213310716</v>
      </c>
      <c r="F25" s="19">
        <v>174712.81899999999</v>
      </c>
      <c r="G25" s="291">
        <v>0.10008590968683545</v>
      </c>
      <c r="H25" s="54"/>
      <c r="I25" s="54"/>
      <c r="J25" s="22" t="str">
        <f t="shared" si="1"/>
        <v>VTE</v>
      </c>
      <c r="K25" s="61">
        <f t="shared" si="0"/>
        <v>28164.506167389016</v>
      </c>
      <c r="L25" s="22" t="str">
        <f t="shared" si="2"/>
        <v>VTE</v>
      </c>
      <c r="M25" s="69">
        <f>K25/'6.1, 6.2'!H5</f>
        <v>0.14253695630534505</v>
      </c>
      <c r="N25" s="63"/>
      <c r="O25" s="70"/>
    </row>
    <row r="26" spans="1:20">
      <c r="A26" s="15" t="s">
        <v>132</v>
      </c>
      <c r="B26" s="19">
        <v>56346.184810038503</v>
      </c>
      <c r="C26" s="291">
        <v>8.6685181023782573E-2</v>
      </c>
      <c r="D26" s="19">
        <v>60858.073562825703</v>
      </c>
      <c r="E26" s="291">
        <v>8.4195420647313557E-2</v>
      </c>
      <c r="F26" s="19">
        <v>64019.995736003759</v>
      </c>
      <c r="G26" s="291">
        <v>8.5197864064682841E-2</v>
      </c>
      <c r="H26" s="54"/>
      <c r="I26" s="54"/>
      <c r="J26" s="22" t="str">
        <f t="shared" si="1"/>
        <v>FVE</v>
      </c>
      <c r="K26" s="61">
        <f t="shared" si="0"/>
        <v>30025.26586576294</v>
      </c>
      <c r="L26" s="22" t="str">
        <f t="shared" si="2"/>
        <v>FVE</v>
      </c>
      <c r="M26" s="69">
        <f>K26/'6.1, 6.2'!I5</f>
        <v>6.4372720161482183E-2</v>
      </c>
      <c r="N26" s="63"/>
      <c r="O26" s="70"/>
    </row>
    <row r="27" spans="1:20">
      <c r="A27" s="360" t="s">
        <v>130</v>
      </c>
      <c r="B27" s="199">
        <v>122976.83281692401</v>
      </c>
      <c r="C27" s="292">
        <v>9.1384589397939725E-2</v>
      </c>
      <c r="D27" s="199">
        <v>146849.01555909304</v>
      </c>
      <c r="E27" s="292">
        <v>8.8916321734962223E-2</v>
      </c>
      <c r="F27" s="199">
        <v>173439.6075964359</v>
      </c>
      <c r="G27" s="292">
        <v>8.8599237435622355E-2</v>
      </c>
      <c r="H27" s="54"/>
      <c r="I27" s="54"/>
      <c r="J27" s="54"/>
      <c r="K27" s="54"/>
      <c r="L27" s="54"/>
      <c r="M27" s="54"/>
      <c r="N27" s="63"/>
      <c r="O27" s="70"/>
    </row>
    <row r="28" spans="1:20">
      <c r="A28" s="514"/>
      <c r="B28" s="514"/>
      <c r="C28" s="514"/>
      <c r="D28" s="514"/>
      <c r="E28" s="514"/>
      <c r="F28" s="19"/>
      <c r="G28" s="62" t="s">
        <v>297</v>
      </c>
      <c r="H28" s="54"/>
      <c r="I28" s="54"/>
      <c r="J28" s="54"/>
      <c r="K28" s="54"/>
      <c r="L28" s="54"/>
      <c r="M28" s="54"/>
    </row>
    <row r="29" spans="1:20">
      <c r="A29" s="515"/>
      <c r="B29" s="515"/>
      <c r="C29" s="515"/>
      <c r="D29" s="515"/>
      <c r="E29" s="515"/>
      <c r="F29" s="19"/>
      <c r="G29" s="55"/>
      <c r="H29" s="54"/>
      <c r="I29" s="54"/>
      <c r="J29" s="54"/>
      <c r="K29" s="54"/>
      <c r="L29" s="54"/>
      <c r="M29" s="54"/>
    </row>
    <row r="30" spans="1:20">
      <c r="J30" s="22"/>
      <c r="K30" s="22" t="str">
        <f>H5</f>
        <v>Říjen</v>
      </c>
      <c r="L30" s="22" t="str">
        <f>J5</f>
        <v>Listopad</v>
      </c>
      <c r="M30" s="22" t="str">
        <f>L5</f>
        <v>Prosinec</v>
      </c>
    </row>
    <row r="31" spans="1:20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20" ht="12.75" customHeight="1">
      <c r="H32" s="22" t="str">
        <f t="shared" si="3"/>
        <v>PE</v>
      </c>
      <c r="I32" s="71">
        <f t="shared" si="4"/>
        <v>0.116366338916131</v>
      </c>
      <c r="J32" s="22" t="str">
        <f t="shared" si="5"/>
        <v>PE</v>
      </c>
      <c r="K32" s="50">
        <f t="shared" si="6"/>
        <v>116166.913</v>
      </c>
      <c r="L32" s="50">
        <f t="shared" si="7"/>
        <v>148596.11899999998</v>
      </c>
      <c r="M32" s="50">
        <f t="shared" si="8"/>
        <v>166683.226</v>
      </c>
    </row>
    <row r="33" spans="8:13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 ht="13.5" customHeight="1">
      <c r="H34" s="22" t="str">
        <f t="shared" si="3"/>
        <v>PSE</v>
      </c>
      <c r="I34" s="71">
        <f t="shared" si="4"/>
        <v>0.12317610740032278</v>
      </c>
      <c r="J34" s="22" t="str">
        <f t="shared" si="5"/>
        <v>PSE</v>
      </c>
      <c r="K34" s="50">
        <f t="shared" si="6"/>
        <v>46390.747999999978</v>
      </c>
      <c r="L34" s="50">
        <f t="shared" si="7"/>
        <v>48186.214999999989</v>
      </c>
      <c r="M34" s="50">
        <f t="shared" si="8"/>
        <v>50099.194000000032</v>
      </c>
    </row>
    <row r="35" spans="8:13" ht="12.75" customHeight="1">
      <c r="H35" s="22" t="str">
        <f t="shared" si="3"/>
        <v>VE</v>
      </c>
      <c r="I35" s="71">
        <f t="shared" si="4"/>
        <v>1.6537513684431061E-2</v>
      </c>
      <c r="J35" s="22" t="str">
        <f t="shared" si="5"/>
        <v>VE</v>
      </c>
      <c r="K35" s="50">
        <f t="shared" si="6"/>
        <v>2990.7192744861345</v>
      </c>
      <c r="L35" s="50">
        <f t="shared" si="7"/>
        <v>4329.9708816980128</v>
      </c>
      <c r="M35" s="50">
        <f t="shared" si="8"/>
        <v>3892.915660583858</v>
      </c>
    </row>
    <row r="36" spans="8:13" ht="12.75" customHeight="1">
      <c r="H36" s="22" t="str">
        <f t="shared" si="3"/>
        <v>PVE</v>
      </c>
      <c r="I36" s="71">
        <f t="shared" si="4"/>
        <v>0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0.11316380536856543</v>
      </c>
      <c r="J37" s="22" t="str">
        <f t="shared" si="5"/>
        <v>VTE</v>
      </c>
      <c r="K37" s="50">
        <f t="shared" si="6"/>
        <v>9639.2591616393438</v>
      </c>
      <c r="L37" s="50">
        <f t="shared" si="7"/>
        <v>9998.2197507757501</v>
      </c>
      <c r="M37" s="50">
        <f t="shared" si="8"/>
        <v>8527.0272549739238</v>
      </c>
    </row>
    <row r="38" spans="8:13" ht="12.75" customHeight="1">
      <c r="H38" s="22" t="str">
        <f t="shared" si="3"/>
        <v>FVE</v>
      </c>
      <c r="I38" s="71">
        <f t="shared" si="4"/>
        <v>6.4280386477359897E-2</v>
      </c>
      <c r="J38" s="22" t="str">
        <f t="shared" si="5"/>
        <v>FVE</v>
      </c>
      <c r="K38" s="50">
        <f t="shared" si="6"/>
        <v>15877.480833631136</v>
      </c>
      <c r="L38" s="50">
        <f t="shared" si="7"/>
        <v>8963.0965808100991</v>
      </c>
      <c r="M38" s="50">
        <f t="shared" si="8"/>
        <v>5184.6884513217055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25"/>
  <dimension ref="A1:X39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188" t="s">
        <v>397</v>
      </c>
      <c r="M1" s="269" t="str">
        <f>'3.1'!N1</f>
        <v>IV. čtvrtletí 2025</v>
      </c>
    </row>
    <row r="2" spans="1:24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24">
      <c r="A3" s="365" t="str">
        <f>'3.1'!A4</f>
        <v>2025</v>
      </c>
      <c r="B3" s="503" t="s">
        <v>186</v>
      </c>
      <c r="C3" s="503"/>
      <c r="D3" s="503"/>
      <c r="E3" s="503"/>
      <c r="F3" s="503"/>
      <c r="G3" s="504"/>
      <c r="H3" s="518" t="s">
        <v>19</v>
      </c>
      <c r="I3" s="503"/>
      <c r="J3" s="503"/>
      <c r="K3" s="503"/>
      <c r="L3" s="503"/>
      <c r="M3" s="503"/>
      <c r="N3" s="20"/>
    </row>
    <row r="4" spans="1:24" ht="13.5">
      <c r="B4" s="520" t="s">
        <v>168</v>
      </c>
      <c r="C4" s="520"/>
      <c r="D4" s="520"/>
      <c r="E4" s="520"/>
      <c r="F4" s="520"/>
      <c r="G4" s="522"/>
      <c r="H4" s="519" t="s">
        <v>5</v>
      </c>
      <c r="I4" s="520"/>
      <c r="J4" s="520"/>
      <c r="K4" s="520"/>
      <c r="L4" s="520"/>
      <c r="M4" s="520"/>
      <c r="N4" s="57"/>
    </row>
    <row r="5" spans="1:24">
      <c r="B5" s="502" t="s">
        <v>69</v>
      </c>
      <c r="C5" s="502"/>
      <c r="D5" s="502" t="s">
        <v>70</v>
      </c>
      <c r="E5" s="502"/>
      <c r="F5" s="502" t="s">
        <v>71</v>
      </c>
      <c r="G5" s="507"/>
      <c r="H5" s="508" t="s">
        <v>69</v>
      </c>
      <c r="I5" s="502"/>
      <c r="J5" s="502" t="s">
        <v>70</v>
      </c>
      <c r="K5" s="502"/>
      <c r="L5" s="502" t="s">
        <v>71</v>
      </c>
      <c r="M5" s="502"/>
      <c r="N5" s="53"/>
    </row>
    <row r="6" spans="1:24">
      <c r="A6" s="304"/>
      <c r="B6" s="302" t="s">
        <v>208</v>
      </c>
      <c r="C6" s="302" t="s">
        <v>207</v>
      </c>
      <c r="D6" s="302" t="s">
        <v>208</v>
      </c>
      <c r="E6" s="302" t="s">
        <v>207</v>
      </c>
      <c r="F6" s="302" t="s">
        <v>208</v>
      </c>
      <c r="G6" s="303" t="s">
        <v>207</v>
      </c>
      <c r="H6" s="296" t="s">
        <v>208</v>
      </c>
      <c r="I6" s="296" t="s">
        <v>207</v>
      </c>
      <c r="J6" s="296" t="s">
        <v>208</v>
      </c>
      <c r="K6" s="296" t="s">
        <v>207</v>
      </c>
      <c r="L6" s="296" t="s">
        <v>208</v>
      </c>
      <c r="M6" s="296" t="s">
        <v>207</v>
      </c>
      <c r="N6" s="53"/>
    </row>
    <row r="7" spans="1:24">
      <c r="A7" s="516" t="s">
        <v>53</v>
      </c>
      <c r="B7" s="521">
        <f>F8</f>
        <v>1233.809303999996</v>
      </c>
      <c r="C7" s="511"/>
      <c r="D7" s="511"/>
      <c r="E7" s="511"/>
      <c r="F7" s="511"/>
      <c r="G7" s="523"/>
      <c r="H7" s="521">
        <f>SUM(H8,J8,L8)</f>
        <v>362187.89258668048</v>
      </c>
      <c r="I7" s="511"/>
      <c r="J7" s="511"/>
      <c r="K7" s="511"/>
      <c r="L7" s="511"/>
      <c r="M7" s="511"/>
      <c r="N7" s="58"/>
    </row>
    <row r="8" spans="1:24">
      <c r="A8" s="517"/>
      <c r="B8" s="202">
        <f>SUM(B9:B16)</f>
        <v>1232.2269939999953</v>
      </c>
      <c r="C8" s="292">
        <v>5.2320414575134803E-2</v>
      </c>
      <c r="D8" s="262">
        <f>SUM(D9:D16)</f>
        <v>1234.714272999996</v>
      </c>
      <c r="E8" s="292">
        <v>5.2278502205735045E-2</v>
      </c>
      <c r="F8" s="262">
        <f>SUM(F9:F16)</f>
        <v>1233.809303999996</v>
      </c>
      <c r="G8" s="297">
        <v>5.2275069297109254E-2</v>
      </c>
      <c r="H8" s="262">
        <f>SUM(H9:H16)</f>
        <v>113242.61110844935</v>
      </c>
      <c r="I8" s="292">
        <v>1.7842222054204191E-2</v>
      </c>
      <c r="J8" s="262">
        <f>SUM(J9:J16)</f>
        <v>118705.04234555314</v>
      </c>
      <c r="K8" s="292">
        <v>1.6776662656917764E-2</v>
      </c>
      <c r="L8" s="262">
        <f>SUM(L9:L16)</f>
        <v>130240.23913267802</v>
      </c>
      <c r="M8" s="292">
        <v>1.8690827281719981E-2</v>
      </c>
      <c r="N8" s="10"/>
    </row>
    <row r="9" spans="1:24">
      <c r="A9" s="44" t="s">
        <v>7</v>
      </c>
      <c r="B9" s="203">
        <v>0</v>
      </c>
      <c r="C9" s="291">
        <v>0</v>
      </c>
      <c r="D9" s="19">
        <v>0</v>
      </c>
      <c r="E9" s="291">
        <v>0</v>
      </c>
      <c r="F9" s="19">
        <v>0</v>
      </c>
      <c r="G9" s="298">
        <v>0</v>
      </c>
      <c r="H9" s="19">
        <v>0</v>
      </c>
      <c r="I9" s="291">
        <v>0</v>
      </c>
      <c r="J9" s="19">
        <v>0</v>
      </c>
      <c r="K9" s="291">
        <v>0</v>
      </c>
      <c r="L9" s="19">
        <v>0</v>
      </c>
      <c r="M9" s="291">
        <v>0</v>
      </c>
      <c r="N9" s="61"/>
      <c r="O9" s="69"/>
      <c r="X9" s="50"/>
    </row>
    <row r="10" spans="1:24">
      <c r="A10" s="44" t="s">
        <v>20</v>
      </c>
      <c r="B10" s="203">
        <v>70.628200000000007</v>
      </c>
      <c r="C10" s="291">
        <v>7.6620209964903749E-3</v>
      </c>
      <c r="D10" s="19">
        <v>70.628200000000007</v>
      </c>
      <c r="E10" s="291">
        <v>7.6620209964903749E-3</v>
      </c>
      <c r="F10" s="19">
        <v>70.628200000000007</v>
      </c>
      <c r="G10" s="298">
        <v>7.6584498069778599E-3</v>
      </c>
      <c r="H10" s="19">
        <v>14417.922</v>
      </c>
      <c r="I10" s="291">
        <v>5.4693404346255938E-3</v>
      </c>
      <c r="J10" s="19">
        <v>23489.741000000002</v>
      </c>
      <c r="K10" s="291">
        <v>7.3243311428122055E-3</v>
      </c>
      <c r="L10" s="19">
        <v>25337.496999999999</v>
      </c>
      <c r="M10" s="291">
        <v>8.2752173310991148E-3</v>
      </c>
      <c r="N10" s="61"/>
      <c r="O10" s="69"/>
      <c r="X10" s="50"/>
    </row>
    <row r="11" spans="1:24">
      <c r="A11" s="44" t="s">
        <v>21</v>
      </c>
      <c r="B11" s="203">
        <v>0</v>
      </c>
      <c r="C11" s="291">
        <v>0</v>
      </c>
      <c r="D11" s="19">
        <v>0</v>
      </c>
      <c r="E11" s="291">
        <v>0</v>
      </c>
      <c r="F11" s="19">
        <v>0</v>
      </c>
      <c r="G11" s="298">
        <v>0</v>
      </c>
      <c r="H11" s="19">
        <v>0</v>
      </c>
      <c r="I11" s="291">
        <v>0</v>
      </c>
      <c r="J11" s="19">
        <v>0</v>
      </c>
      <c r="K11" s="291">
        <v>0</v>
      </c>
      <c r="L11" s="19">
        <v>0</v>
      </c>
      <c r="M11" s="291">
        <v>0</v>
      </c>
      <c r="N11" s="61"/>
      <c r="O11" s="69"/>
      <c r="X11" s="50"/>
    </row>
    <row r="12" spans="1:24">
      <c r="A12" s="44" t="s">
        <v>22</v>
      </c>
      <c r="B12" s="203">
        <v>184.20899999999983</v>
      </c>
      <c r="C12" s="291">
        <v>0.12527734960809625</v>
      </c>
      <c r="D12" s="19">
        <v>184.20899999999983</v>
      </c>
      <c r="E12" s="291">
        <v>0.12512032053165559</v>
      </c>
      <c r="F12" s="19">
        <v>184.20899999999983</v>
      </c>
      <c r="G12" s="298">
        <v>0.1251332396619938</v>
      </c>
      <c r="H12" s="19">
        <v>27305.313000000002</v>
      </c>
      <c r="I12" s="291">
        <v>8.0274225842020513E-2</v>
      </c>
      <c r="J12" s="19">
        <v>31818.393000000004</v>
      </c>
      <c r="K12" s="291">
        <v>8.7692435224400553E-2</v>
      </c>
      <c r="L12" s="19">
        <v>33367.478999999992</v>
      </c>
      <c r="M12" s="291">
        <v>8.4784764462351281E-2</v>
      </c>
      <c r="N12" s="61"/>
      <c r="O12" s="69"/>
      <c r="X12" s="50"/>
    </row>
    <row r="13" spans="1:24">
      <c r="A13" s="44" t="s">
        <v>43</v>
      </c>
      <c r="B13" s="203">
        <v>13.069039999999992</v>
      </c>
      <c r="C13" s="291">
        <v>1.1701688983077529E-2</v>
      </c>
      <c r="D13" s="19">
        <v>13.069039999999992</v>
      </c>
      <c r="E13" s="291">
        <v>1.1702296703683788E-2</v>
      </c>
      <c r="F13" s="19">
        <v>12.860039999999994</v>
      </c>
      <c r="G13" s="298">
        <v>1.1521126769143684E-2</v>
      </c>
      <c r="H13" s="19">
        <v>1982.1320771299586</v>
      </c>
      <c r="I13" s="291">
        <v>1.3994437997756248E-2</v>
      </c>
      <c r="J13" s="19">
        <v>3017.7234442747358</v>
      </c>
      <c r="K13" s="291">
        <v>2.0761378373116691E-2</v>
      </c>
      <c r="L13" s="19">
        <v>3259.2781696993129</v>
      </c>
      <c r="M13" s="291">
        <v>2.536771423535324E-2</v>
      </c>
      <c r="N13" s="61"/>
      <c r="O13" s="69"/>
      <c r="X13" s="50"/>
    </row>
    <row r="14" spans="1:24">
      <c r="A14" s="44" t="s">
        <v>44</v>
      </c>
      <c r="B14" s="203">
        <v>650</v>
      </c>
      <c r="C14" s="291">
        <v>0.55484421681604779</v>
      </c>
      <c r="D14" s="19">
        <v>650</v>
      </c>
      <c r="E14" s="291">
        <v>0.55484421681604779</v>
      </c>
      <c r="F14" s="19">
        <v>650</v>
      </c>
      <c r="G14" s="298">
        <v>0.55484421681604779</v>
      </c>
      <c r="H14" s="19">
        <v>43030.49</v>
      </c>
      <c r="I14" s="291">
        <v>0.53766343851533116</v>
      </c>
      <c r="J14" s="19">
        <v>45192.55</v>
      </c>
      <c r="K14" s="291">
        <v>0.51014774372544647</v>
      </c>
      <c r="L14" s="19">
        <v>58943.73</v>
      </c>
      <c r="M14" s="291">
        <v>0.58925916695382985</v>
      </c>
      <c r="N14" s="61"/>
      <c r="O14" s="69"/>
      <c r="P14" s="44"/>
      <c r="Q14" s="56"/>
      <c r="R14" s="19"/>
      <c r="S14" s="19"/>
      <c r="T14" s="19"/>
      <c r="U14" s="19"/>
      <c r="X14" s="50"/>
    </row>
    <row r="15" spans="1:24">
      <c r="A15" s="44" t="s">
        <v>45</v>
      </c>
      <c r="B15" s="203">
        <v>57.189999999999984</v>
      </c>
      <c r="C15" s="291">
        <v>0.15405295367581343</v>
      </c>
      <c r="D15" s="19">
        <v>57.189999999999984</v>
      </c>
      <c r="E15" s="59">
        <v>0.15405295367581343</v>
      </c>
      <c r="F15" s="19">
        <v>57.189999999999984</v>
      </c>
      <c r="G15" s="299">
        <v>0.15501334194873936</v>
      </c>
      <c r="H15" s="19">
        <v>11302.161550000001</v>
      </c>
      <c r="I15" s="291">
        <v>0.1379051953703001</v>
      </c>
      <c r="J15" s="19">
        <v>8123.1437100000021</v>
      </c>
      <c r="K15" s="59">
        <v>0.1358791431637412</v>
      </c>
      <c r="L15" s="19">
        <v>5591.8765600000006</v>
      </c>
      <c r="M15" s="59">
        <v>0.10011189560917198</v>
      </c>
      <c r="N15" s="61"/>
      <c r="O15" s="69"/>
      <c r="P15" s="44"/>
      <c r="Q15" s="56"/>
      <c r="R15" s="19"/>
      <c r="S15" s="19"/>
      <c r="T15" s="19"/>
      <c r="U15" s="19"/>
      <c r="X15" s="50"/>
    </row>
    <row r="16" spans="1:24">
      <c r="A16" s="228" t="s">
        <v>46</v>
      </c>
      <c r="B16" s="204">
        <v>257.13075399999553</v>
      </c>
      <c r="C16" s="292">
        <v>5.7213950943846834E-2</v>
      </c>
      <c r="D16" s="199">
        <v>259.61803299999622</v>
      </c>
      <c r="E16" s="293">
        <v>5.6947910702021855E-2</v>
      </c>
      <c r="F16" s="199">
        <v>258.92206399999634</v>
      </c>
      <c r="G16" s="300">
        <v>5.7008182405110554E-2</v>
      </c>
      <c r="H16" s="199">
        <v>15204.592481319381</v>
      </c>
      <c r="I16" s="292">
        <v>6.2479267770568656E-2</v>
      </c>
      <c r="J16" s="199">
        <v>7063.4911912783873</v>
      </c>
      <c r="K16" s="293">
        <v>4.9774777950288632E-2</v>
      </c>
      <c r="L16" s="199">
        <v>3740.3784029787103</v>
      </c>
      <c r="M16" s="293">
        <v>4.6083542456691176E-2</v>
      </c>
      <c r="N16" s="61"/>
      <c r="O16" s="69"/>
      <c r="P16" s="44"/>
      <c r="Q16" s="56"/>
      <c r="R16" s="19"/>
      <c r="S16" s="19"/>
      <c r="T16" s="19"/>
      <c r="U16" s="19"/>
      <c r="X16" s="50"/>
    </row>
    <row r="17" spans="1:15">
      <c r="A17" s="172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15">
      <c r="A18" s="365" t="str">
        <f>'3.1'!A4</f>
        <v>2025</v>
      </c>
      <c r="B18" s="503" t="s">
        <v>231</v>
      </c>
      <c r="C18" s="503"/>
      <c r="D18" s="503"/>
      <c r="E18" s="503"/>
      <c r="F18" s="503"/>
      <c r="G18" s="503"/>
      <c r="H18" s="54"/>
      <c r="I18" s="54"/>
      <c r="J18" s="54"/>
      <c r="K18" s="54"/>
      <c r="L18" s="54"/>
      <c r="M18" s="54"/>
      <c r="N18" s="63"/>
      <c r="O18" s="54"/>
    </row>
    <row r="19" spans="1:15">
      <c r="A19" s="294"/>
      <c r="B19" s="505" t="s">
        <v>5</v>
      </c>
      <c r="C19" s="505"/>
      <c r="D19" s="505"/>
      <c r="E19" s="505"/>
      <c r="F19" s="505"/>
      <c r="G19" s="505"/>
      <c r="H19" s="63" t="str">
        <f>A24</f>
        <v>VO z vvn</v>
      </c>
      <c r="I19" s="70">
        <f>(B24+D24+F24)/'6.1, 6.2'!B25</f>
        <v>4.9124275955645703E-2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</row>
    <row r="20" spans="1:15">
      <c r="A20" s="53"/>
      <c r="B20" s="502" t="s">
        <v>69</v>
      </c>
      <c r="C20" s="502"/>
      <c r="D20" s="502" t="s">
        <v>70</v>
      </c>
      <c r="E20" s="502"/>
      <c r="F20" s="502" t="s">
        <v>71</v>
      </c>
      <c r="G20" s="502"/>
      <c r="H20" s="63" t="str">
        <f>A25</f>
        <v>VO z vn</v>
      </c>
      <c r="I20" s="70">
        <f>(B25+D25+F25)/'6.1, 6.2'!C25</f>
        <v>6.6566726844854512E-2</v>
      </c>
      <c r="J20" s="22" t="str">
        <f t="shared" ref="J20:J26" si="1">A10</f>
        <v>PE</v>
      </c>
      <c r="K20" s="61">
        <f t="shared" si="0"/>
        <v>63245.16</v>
      </c>
      <c r="L20" s="22" t="str">
        <f t="shared" ref="L20:L26" si="2">A10</f>
        <v>PE</v>
      </c>
      <c r="M20" s="69">
        <f>K20/'6.1, 6.2'!C5</f>
        <v>7.1021506497168504E-3</v>
      </c>
      <c r="N20" s="63"/>
      <c r="O20" s="54"/>
    </row>
    <row r="21" spans="1:15">
      <c r="A21" s="53"/>
      <c r="B21" s="295" t="s">
        <v>208</v>
      </c>
      <c r="C21" s="295" t="s">
        <v>207</v>
      </c>
      <c r="D21" s="295" t="s">
        <v>208</v>
      </c>
      <c r="E21" s="295" t="s">
        <v>207</v>
      </c>
      <c r="F21" s="295" t="s">
        <v>208</v>
      </c>
      <c r="G21" s="295" t="s">
        <v>207</v>
      </c>
      <c r="H21" s="63" t="str">
        <f>A26</f>
        <v>MOP</v>
      </c>
      <c r="I21" s="70">
        <f>(B26+D26+F26)/'6.1, 6.2'!D25</f>
        <v>5.1846944238286105E-2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63"/>
      <c r="O21" s="54"/>
    </row>
    <row r="22" spans="1:15">
      <c r="A22" s="509" t="s">
        <v>53</v>
      </c>
      <c r="B22" s="511">
        <f>SUM(B23,D23,F23)</f>
        <v>829628.87566354056</v>
      </c>
      <c r="C22" s="511"/>
      <c r="D22" s="511"/>
      <c r="E22" s="511"/>
      <c r="F22" s="511"/>
      <c r="G22" s="511"/>
      <c r="H22" s="63" t="str">
        <f>A27</f>
        <v>MOO</v>
      </c>
      <c r="I22" s="70">
        <f>(B27+D27+F27)/'6.1, 6.2'!E25</f>
        <v>5.2618224471823898E-2</v>
      </c>
      <c r="J22" s="22" t="str">
        <f t="shared" si="1"/>
        <v>PSE</v>
      </c>
      <c r="K22" s="61">
        <f t="shared" si="0"/>
        <v>92491.184999999998</v>
      </c>
      <c r="L22" s="22" t="str">
        <f t="shared" si="2"/>
        <v>PSE</v>
      </c>
      <c r="M22" s="69">
        <f>K22/'6.1, 6.2'!E5</f>
        <v>8.4347719458898976E-2</v>
      </c>
      <c r="N22" s="63"/>
      <c r="O22" s="54"/>
    </row>
    <row r="23" spans="1:15">
      <c r="A23" s="510"/>
      <c r="B23" s="262">
        <f>SUM(B24:B27)</f>
        <v>269252.53082876035</v>
      </c>
      <c r="C23" s="301">
        <v>5.8932986103806477E-2</v>
      </c>
      <c r="D23" s="262">
        <f>SUM(D24:D27)</f>
        <v>284514.80185303313</v>
      </c>
      <c r="E23" s="301">
        <v>5.7935522574034837E-2</v>
      </c>
      <c r="F23" s="262">
        <f>SUM(F24:F27)</f>
        <v>275861.54298174707</v>
      </c>
      <c r="G23" s="301">
        <v>5.517899817810961E-2</v>
      </c>
      <c r="H23" s="54"/>
      <c r="I23" s="54"/>
      <c r="J23" s="22" t="str">
        <f t="shared" si="1"/>
        <v>VE</v>
      </c>
      <c r="K23" s="61">
        <f t="shared" si="0"/>
        <v>8259.1336911040071</v>
      </c>
      <c r="L23" s="22" t="str">
        <f t="shared" si="2"/>
        <v>VE</v>
      </c>
      <c r="M23" s="69">
        <f>K23/'6.1, 6.2'!F5</f>
        <v>1.987895437986446E-2</v>
      </c>
      <c r="N23" s="63"/>
      <c r="O23" s="54"/>
    </row>
    <row r="24" spans="1:15">
      <c r="A24" s="15" t="s">
        <v>8</v>
      </c>
      <c r="B24" s="19">
        <v>32409.609</v>
      </c>
      <c r="C24" s="291">
        <v>5.0845143630517425E-2</v>
      </c>
      <c r="D24" s="19">
        <v>31982.754000000001</v>
      </c>
      <c r="E24" s="291">
        <v>5.2724551305844761E-2</v>
      </c>
      <c r="F24" s="19">
        <v>23480.274000000001</v>
      </c>
      <c r="G24" s="291">
        <v>4.3101769977393206E-2</v>
      </c>
      <c r="H24" s="54"/>
      <c r="I24" s="54"/>
      <c r="J24" s="22" t="str">
        <f t="shared" si="1"/>
        <v>PVE</v>
      </c>
      <c r="K24" s="61">
        <f t="shared" si="0"/>
        <v>147166.77000000002</v>
      </c>
      <c r="L24" s="22" t="str">
        <f t="shared" si="2"/>
        <v>PVE</v>
      </c>
      <c r="M24" s="69">
        <f>K24/'6.1, 6.2'!G5</f>
        <v>0.54780152451258102</v>
      </c>
      <c r="N24" s="63"/>
      <c r="O24" s="70"/>
    </row>
    <row r="25" spans="1:15">
      <c r="A25" s="15" t="s">
        <v>9</v>
      </c>
      <c r="B25" s="19">
        <v>130359.527</v>
      </c>
      <c r="C25" s="291">
        <v>6.734637361929649E-2</v>
      </c>
      <c r="D25" s="19">
        <v>129756.455</v>
      </c>
      <c r="E25" s="291">
        <v>6.7233930943086967E-2</v>
      </c>
      <c r="F25" s="19">
        <v>113403.99400000001</v>
      </c>
      <c r="G25" s="291">
        <v>6.4964562798396783E-2</v>
      </c>
      <c r="H25" s="54"/>
      <c r="I25" s="54"/>
      <c r="J25" s="22" t="str">
        <f t="shared" si="1"/>
        <v>VTE</v>
      </c>
      <c r="K25" s="61">
        <f t="shared" si="0"/>
        <v>25017.181820000002</v>
      </c>
      <c r="L25" s="22" t="str">
        <f t="shared" si="2"/>
        <v>VTE</v>
      </c>
      <c r="M25" s="69">
        <f>K25/'6.1, 6.2'!H5</f>
        <v>0.1266087511269432</v>
      </c>
      <c r="N25" s="63"/>
      <c r="O25" s="70"/>
    </row>
    <row r="26" spans="1:15">
      <c r="A26" s="15" t="s">
        <v>132</v>
      </c>
      <c r="B26" s="19">
        <v>34365.532864019864</v>
      </c>
      <c r="C26" s="291">
        <v>5.2869283827102743E-2</v>
      </c>
      <c r="D26" s="19">
        <v>37254.152179766665</v>
      </c>
      <c r="E26" s="291">
        <v>5.154006411978268E-2</v>
      </c>
      <c r="F26" s="19">
        <v>38293.713119841683</v>
      </c>
      <c r="G26" s="291">
        <v>5.0961305564121352E-2</v>
      </c>
      <c r="H26" s="54"/>
      <c r="I26" s="54"/>
      <c r="J26" s="22" t="str">
        <f t="shared" si="1"/>
        <v>FVE</v>
      </c>
      <c r="K26" s="61">
        <f t="shared" si="0"/>
        <v>26008.462075576477</v>
      </c>
      <c r="L26" s="22" t="str">
        <f t="shared" si="2"/>
        <v>FVE</v>
      </c>
      <c r="M26" s="69">
        <f>K26/'6.1, 6.2'!I5</f>
        <v>5.5760886798031505E-2</v>
      </c>
      <c r="N26" s="63"/>
      <c r="O26" s="70"/>
    </row>
    <row r="27" spans="1:15">
      <c r="A27" s="360" t="s">
        <v>130</v>
      </c>
      <c r="B27" s="199">
        <v>72117.861964740528</v>
      </c>
      <c r="C27" s="292">
        <v>5.3591079335376511E-2</v>
      </c>
      <c r="D27" s="199">
        <v>85521.440673266508</v>
      </c>
      <c r="E27" s="292">
        <v>5.1782791360161666E-2</v>
      </c>
      <c r="F27" s="199">
        <v>100683.56186190537</v>
      </c>
      <c r="G27" s="292">
        <v>5.1432812417470185E-2</v>
      </c>
      <c r="H27" s="54"/>
      <c r="I27" s="54"/>
      <c r="J27" s="54"/>
      <c r="K27" s="54"/>
      <c r="L27" s="54"/>
      <c r="M27" s="54"/>
      <c r="N27" s="63"/>
      <c r="O27" s="70"/>
    </row>
    <row r="28" spans="1:15">
      <c r="A28" s="514"/>
      <c r="B28" s="514"/>
      <c r="C28" s="514"/>
      <c r="D28" s="514"/>
      <c r="E28" s="514"/>
      <c r="F28" s="19"/>
      <c r="G28" s="62" t="s">
        <v>297</v>
      </c>
      <c r="H28" s="54"/>
      <c r="I28" s="54"/>
      <c r="J28" s="54"/>
      <c r="K28" s="54"/>
      <c r="L28" s="54"/>
      <c r="M28" s="54"/>
      <c r="N28" s="54"/>
      <c r="O28" s="54"/>
    </row>
    <row r="29" spans="1:15">
      <c r="A29" s="515"/>
      <c r="B29" s="515"/>
      <c r="C29" s="515"/>
      <c r="D29" s="515"/>
      <c r="E29" s="515"/>
      <c r="F29" s="19"/>
      <c r="G29" s="55"/>
      <c r="H29" s="54"/>
      <c r="I29" s="54"/>
      <c r="J29" s="54"/>
      <c r="K29" s="54"/>
      <c r="L29" s="54"/>
      <c r="M29" s="54"/>
      <c r="N29" s="54"/>
      <c r="O29" s="54"/>
    </row>
    <row r="30" spans="1:15">
      <c r="J30" s="22"/>
      <c r="K30" s="22" t="str">
        <f>H5</f>
        <v>Říjen</v>
      </c>
      <c r="L30" s="22" t="str">
        <f>J5</f>
        <v>Listopad</v>
      </c>
      <c r="M30" s="22" t="str">
        <f>L5</f>
        <v>Prosinec</v>
      </c>
    </row>
    <row r="31" spans="1:15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15">
      <c r="H32" s="22" t="str">
        <f t="shared" si="3"/>
        <v>PE</v>
      </c>
      <c r="I32" s="71">
        <f t="shared" si="4"/>
        <v>7.6584498069778599E-3</v>
      </c>
      <c r="J32" s="22" t="str">
        <f t="shared" si="5"/>
        <v>PE</v>
      </c>
      <c r="K32" s="50">
        <f t="shared" si="6"/>
        <v>14417.922</v>
      </c>
      <c r="L32" s="50">
        <f t="shared" si="7"/>
        <v>23489.741000000002</v>
      </c>
      <c r="M32" s="50">
        <f t="shared" si="8"/>
        <v>25337.496999999999</v>
      </c>
    </row>
    <row r="33" spans="8:13" ht="12.75" customHeight="1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>
      <c r="H34" s="22" t="str">
        <f t="shared" si="3"/>
        <v>PSE</v>
      </c>
      <c r="I34" s="71">
        <f t="shared" si="4"/>
        <v>0.1251332396619938</v>
      </c>
      <c r="J34" s="22" t="str">
        <f t="shared" si="5"/>
        <v>PSE</v>
      </c>
      <c r="K34" s="50">
        <f t="shared" si="6"/>
        <v>27305.313000000002</v>
      </c>
      <c r="L34" s="50">
        <f t="shared" si="7"/>
        <v>31818.393000000004</v>
      </c>
      <c r="M34" s="50">
        <f t="shared" si="8"/>
        <v>33367.478999999992</v>
      </c>
    </row>
    <row r="35" spans="8:13" ht="13.5" customHeight="1">
      <c r="H35" s="22" t="str">
        <f t="shared" si="3"/>
        <v>VE</v>
      </c>
      <c r="I35" s="71">
        <f t="shared" si="4"/>
        <v>1.1521126769143684E-2</v>
      </c>
      <c r="J35" s="22" t="str">
        <f t="shared" si="5"/>
        <v>VE</v>
      </c>
      <c r="K35" s="50">
        <f t="shared" si="6"/>
        <v>1982.1320771299586</v>
      </c>
      <c r="L35" s="50">
        <f t="shared" si="7"/>
        <v>3017.7234442747358</v>
      </c>
      <c r="M35" s="50">
        <f t="shared" si="8"/>
        <v>3259.2781696993129</v>
      </c>
    </row>
    <row r="36" spans="8:13" ht="12.75" customHeight="1">
      <c r="H36" s="22" t="str">
        <f t="shared" si="3"/>
        <v>PVE</v>
      </c>
      <c r="I36" s="71">
        <f t="shared" si="4"/>
        <v>0.55484421681604779</v>
      </c>
      <c r="J36" s="22" t="str">
        <f t="shared" si="5"/>
        <v>PVE</v>
      </c>
      <c r="K36" s="50">
        <f t="shared" si="6"/>
        <v>43030.49</v>
      </c>
      <c r="L36" s="50">
        <f t="shared" si="7"/>
        <v>45192.55</v>
      </c>
      <c r="M36" s="50">
        <f t="shared" si="8"/>
        <v>58943.73</v>
      </c>
    </row>
    <row r="37" spans="8:13" ht="12.75" customHeight="1">
      <c r="H37" s="22" t="str">
        <f t="shared" si="3"/>
        <v>VTE</v>
      </c>
      <c r="I37" s="71">
        <f t="shared" si="4"/>
        <v>0.15501334194873936</v>
      </c>
      <c r="J37" s="22" t="str">
        <f t="shared" si="5"/>
        <v>VTE</v>
      </c>
      <c r="K37" s="50">
        <f t="shared" si="6"/>
        <v>11302.161550000001</v>
      </c>
      <c r="L37" s="50">
        <f t="shared" si="7"/>
        <v>8123.1437100000021</v>
      </c>
      <c r="M37" s="50">
        <f t="shared" si="8"/>
        <v>5591.8765600000006</v>
      </c>
    </row>
    <row r="38" spans="8:13" ht="12.75" customHeight="1">
      <c r="H38" s="22" t="str">
        <f t="shared" si="3"/>
        <v>FVE</v>
      </c>
      <c r="I38" s="71">
        <f t="shared" si="4"/>
        <v>5.7008182405110554E-2</v>
      </c>
      <c r="J38" s="22" t="str">
        <f t="shared" si="5"/>
        <v>FVE</v>
      </c>
      <c r="K38" s="50">
        <f t="shared" si="6"/>
        <v>15204.592481319381</v>
      </c>
      <c r="L38" s="50">
        <f t="shared" si="7"/>
        <v>7063.4911912783873</v>
      </c>
      <c r="M38" s="50">
        <f t="shared" si="8"/>
        <v>3740.3784029787103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26"/>
  <dimension ref="A1:U38"/>
  <sheetViews>
    <sheetView showGridLines="0" zoomScaleNormal="100" zoomScaleSheetLayoutView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188" t="s">
        <v>398</v>
      </c>
      <c r="M1" s="269" t="str">
        <f>'3.1'!N1</f>
        <v>IV. čtvrtletí 2025</v>
      </c>
      <c r="N1" s="54"/>
      <c r="O1" s="54"/>
    </row>
    <row r="2" spans="1:21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</row>
    <row r="3" spans="1:21">
      <c r="A3" s="365" t="str">
        <f>'3.1'!A4</f>
        <v>2025</v>
      </c>
      <c r="B3" s="503" t="s">
        <v>186</v>
      </c>
      <c r="C3" s="503"/>
      <c r="D3" s="503"/>
      <c r="E3" s="503"/>
      <c r="F3" s="503"/>
      <c r="G3" s="504"/>
      <c r="H3" s="518" t="s">
        <v>19</v>
      </c>
      <c r="I3" s="503"/>
      <c r="J3" s="503"/>
      <c r="K3" s="503"/>
      <c r="L3" s="503"/>
      <c r="M3" s="503"/>
      <c r="N3" s="20"/>
    </row>
    <row r="4" spans="1:21" ht="13.5" customHeight="1">
      <c r="B4" s="520" t="s">
        <v>168</v>
      </c>
      <c r="C4" s="520"/>
      <c r="D4" s="520"/>
      <c r="E4" s="520"/>
      <c r="F4" s="520"/>
      <c r="G4" s="522"/>
      <c r="H4" s="519" t="s">
        <v>5</v>
      </c>
      <c r="I4" s="520"/>
      <c r="J4" s="520"/>
      <c r="K4" s="520"/>
      <c r="L4" s="520"/>
      <c r="M4" s="520"/>
      <c r="N4" s="57"/>
    </row>
    <row r="5" spans="1:21">
      <c r="B5" s="502" t="s">
        <v>69</v>
      </c>
      <c r="C5" s="502"/>
      <c r="D5" s="502" t="s">
        <v>70</v>
      </c>
      <c r="E5" s="502"/>
      <c r="F5" s="502" t="s">
        <v>71</v>
      </c>
      <c r="G5" s="507"/>
      <c r="H5" s="508" t="s">
        <v>69</v>
      </c>
      <c r="I5" s="502"/>
      <c r="J5" s="502" t="s">
        <v>70</v>
      </c>
      <c r="K5" s="502"/>
      <c r="L5" s="502" t="s">
        <v>71</v>
      </c>
      <c r="M5" s="502"/>
      <c r="N5" s="53"/>
    </row>
    <row r="6" spans="1:21">
      <c r="A6" s="304"/>
      <c r="B6" s="302" t="s">
        <v>208</v>
      </c>
      <c r="C6" s="302" t="s">
        <v>207</v>
      </c>
      <c r="D6" s="302" t="s">
        <v>208</v>
      </c>
      <c r="E6" s="302" t="s">
        <v>207</v>
      </c>
      <c r="F6" s="302" t="s">
        <v>208</v>
      </c>
      <c r="G6" s="303" t="s">
        <v>207</v>
      </c>
      <c r="H6" s="296" t="s">
        <v>208</v>
      </c>
      <c r="I6" s="296" t="s">
        <v>207</v>
      </c>
      <c r="J6" s="296" t="s">
        <v>208</v>
      </c>
      <c r="K6" s="296" t="s">
        <v>207</v>
      </c>
      <c r="L6" s="296" t="s">
        <v>208</v>
      </c>
      <c r="M6" s="296" t="s">
        <v>207</v>
      </c>
      <c r="N6" s="53"/>
    </row>
    <row r="7" spans="1:21">
      <c r="A7" s="516" t="s">
        <v>53</v>
      </c>
      <c r="B7" s="521">
        <f>F8</f>
        <v>1662.3878069999939</v>
      </c>
      <c r="C7" s="511"/>
      <c r="D7" s="511"/>
      <c r="E7" s="511"/>
      <c r="F7" s="511"/>
      <c r="G7" s="523"/>
      <c r="H7" s="521">
        <f>SUM(H8,J8,L8)</f>
        <v>1090066.1079290537</v>
      </c>
      <c r="I7" s="511"/>
      <c r="J7" s="511"/>
      <c r="K7" s="511"/>
      <c r="L7" s="511"/>
      <c r="M7" s="511"/>
      <c r="N7" s="58"/>
    </row>
    <row r="8" spans="1:21">
      <c r="A8" s="517"/>
      <c r="B8" s="202">
        <f>SUM(B9:B16)</f>
        <v>1666.471061999993</v>
      </c>
      <c r="C8" s="292">
        <v>7.0758437581594766E-2</v>
      </c>
      <c r="D8" s="262">
        <f>SUM(D9:D16)</f>
        <v>1669.183921999994</v>
      </c>
      <c r="E8" s="292">
        <v>7.0674193419690431E-2</v>
      </c>
      <c r="F8" s="262">
        <f>SUM(F9:F16)</f>
        <v>1662.3878069999939</v>
      </c>
      <c r="G8" s="297">
        <v>7.0433443424247719E-2</v>
      </c>
      <c r="H8" s="262">
        <f>SUM(H9:H16)</f>
        <v>294636.36473463784</v>
      </c>
      <c r="I8" s="292">
        <v>4.6422167357166033E-2</v>
      </c>
      <c r="J8" s="262">
        <f>SUM(J9:J16)</f>
        <v>418831.18571525265</v>
      </c>
      <c r="K8" s="292">
        <v>5.9193690294023923E-2</v>
      </c>
      <c r="L8" s="262">
        <f>SUM(L9:L16)</f>
        <v>376598.55747916311</v>
      </c>
      <c r="M8" s="292">
        <v>5.4045805192489256E-2</v>
      </c>
      <c r="N8" s="10"/>
    </row>
    <row r="9" spans="1:21">
      <c r="A9" s="44" t="s">
        <v>7</v>
      </c>
      <c r="B9" s="203">
        <v>0</v>
      </c>
      <c r="C9" s="291">
        <v>0</v>
      </c>
      <c r="D9" s="19">
        <v>0</v>
      </c>
      <c r="E9" s="291">
        <v>0</v>
      </c>
      <c r="F9" s="19">
        <v>0</v>
      </c>
      <c r="G9" s="298">
        <v>0</v>
      </c>
      <c r="H9" s="19">
        <v>0</v>
      </c>
      <c r="I9" s="291">
        <v>0</v>
      </c>
      <c r="J9" s="19">
        <v>0</v>
      </c>
      <c r="K9" s="291">
        <v>0</v>
      </c>
      <c r="L9" s="19">
        <v>0</v>
      </c>
      <c r="M9" s="291">
        <v>0</v>
      </c>
      <c r="N9" s="61"/>
      <c r="O9" s="69"/>
    </row>
    <row r="10" spans="1:21">
      <c r="A10" s="44" t="s">
        <v>20</v>
      </c>
      <c r="B10" s="203">
        <v>1293.7099999999998</v>
      </c>
      <c r="C10" s="291">
        <v>0.14034667715402008</v>
      </c>
      <c r="D10" s="19">
        <v>1293.7099999999998</v>
      </c>
      <c r="E10" s="291">
        <v>0.14034667715402008</v>
      </c>
      <c r="F10" s="19">
        <v>1293.7099999999998</v>
      </c>
      <c r="G10" s="298">
        <v>0.14028126300522065</v>
      </c>
      <c r="H10" s="19">
        <v>249007.677</v>
      </c>
      <c r="I10" s="291">
        <v>9.4459364972864279E-2</v>
      </c>
      <c r="J10" s="19">
        <v>375963.20999999996</v>
      </c>
      <c r="K10" s="291">
        <v>0.11722900850863552</v>
      </c>
      <c r="L10" s="19">
        <v>335666.73199999996</v>
      </c>
      <c r="M10" s="291">
        <v>0.10962863293559745</v>
      </c>
      <c r="N10" s="61"/>
      <c r="O10" s="69"/>
    </row>
    <row r="11" spans="1:21">
      <c r="A11" s="44" t="s">
        <v>21</v>
      </c>
      <c r="B11" s="203">
        <v>0</v>
      </c>
      <c r="C11" s="291">
        <v>0</v>
      </c>
      <c r="D11" s="19">
        <v>0</v>
      </c>
      <c r="E11" s="291">
        <v>0</v>
      </c>
      <c r="F11" s="19">
        <v>0</v>
      </c>
      <c r="G11" s="298">
        <v>0</v>
      </c>
      <c r="H11" s="19">
        <v>0</v>
      </c>
      <c r="I11" s="291">
        <v>0</v>
      </c>
      <c r="J11" s="19">
        <v>0</v>
      </c>
      <c r="K11" s="291">
        <v>0</v>
      </c>
      <c r="L11" s="19">
        <v>0</v>
      </c>
      <c r="M11" s="291">
        <v>0</v>
      </c>
      <c r="N11" s="61"/>
      <c r="O11" s="69"/>
    </row>
    <row r="12" spans="1:21">
      <c r="A12" s="44" t="s">
        <v>22</v>
      </c>
      <c r="B12" s="203">
        <v>84.22650000000003</v>
      </c>
      <c r="C12" s="291">
        <v>5.7280983484880393E-2</v>
      </c>
      <c r="D12" s="19">
        <v>84.22650000000003</v>
      </c>
      <c r="E12" s="291">
        <v>5.720918455265217E-2</v>
      </c>
      <c r="F12" s="19">
        <v>83.58150000000002</v>
      </c>
      <c r="G12" s="298">
        <v>5.6776942879060995E-2</v>
      </c>
      <c r="H12" s="19">
        <v>28597.298000000013</v>
      </c>
      <c r="I12" s="291">
        <v>8.4072501132785499E-2</v>
      </c>
      <c r="J12" s="19">
        <v>29909.305000000008</v>
      </c>
      <c r="K12" s="291">
        <v>8.2430932049878822E-2</v>
      </c>
      <c r="L12" s="19">
        <v>31274.021000000001</v>
      </c>
      <c r="M12" s="291">
        <v>7.9465413143007549E-2</v>
      </c>
      <c r="N12" s="61"/>
      <c r="O12" s="69"/>
    </row>
    <row r="13" spans="1:21">
      <c r="A13" s="44" t="s">
        <v>43</v>
      </c>
      <c r="B13" s="203">
        <v>29.987300000000019</v>
      </c>
      <c r="C13" s="291">
        <v>2.6849872526386116E-2</v>
      </c>
      <c r="D13" s="19">
        <v>29.987300000000019</v>
      </c>
      <c r="E13" s="291">
        <v>2.6851266959346462E-2</v>
      </c>
      <c r="F13" s="19">
        <v>30.086300000000023</v>
      </c>
      <c r="G13" s="298">
        <v>2.6953887881724165E-2</v>
      </c>
      <c r="H13" s="19">
        <v>2655.0179842769599</v>
      </c>
      <c r="I13" s="291">
        <v>1.8745211276582144E-2</v>
      </c>
      <c r="J13" s="19">
        <v>4565.2838333641148</v>
      </c>
      <c r="K13" s="291">
        <v>3.1408307220784547E-2</v>
      </c>
      <c r="L13" s="19">
        <v>4300.5874009890613</v>
      </c>
      <c r="M13" s="291">
        <v>3.3472464316390567E-2</v>
      </c>
      <c r="N13" s="61"/>
      <c r="O13" s="69"/>
    </row>
    <row r="14" spans="1:21">
      <c r="A14" s="44" t="s">
        <v>44</v>
      </c>
      <c r="B14" s="203">
        <v>0</v>
      </c>
      <c r="C14" s="291">
        <v>0</v>
      </c>
      <c r="D14" s="19">
        <v>0</v>
      </c>
      <c r="E14" s="291">
        <v>0</v>
      </c>
      <c r="F14" s="19">
        <v>0</v>
      </c>
      <c r="G14" s="298">
        <v>0</v>
      </c>
      <c r="H14" s="19">
        <v>0</v>
      </c>
      <c r="I14" s="291">
        <v>0</v>
      </c>
      <c r="J14" s="19">
        <v>0</v>
      </c>
      <c r="K14" s="291">
        <v>0</v>
      </c>
      <c r="L14" s="19">
        <v>0</v>
      </c>
      <c r="M14" s="291">
        <v>0</v>
      </c>
      <c r="N14" s="61"/>
      <c r="O14" s="69"/>
      <c r="P14" s="44"/>
      <c r="Q14" s="56"/>
      <c r="R14" s="19"/>
      <c r="S14" s="19"/>
      <c r="T14" s="19"/>
      <c r="U14" s="19"/>
    </row>
    <row r="15" spans="1:21">
      <c r="A15" s="44" t="s">
        <v>45</v>
      </c>
      <c r="B15" s="203">
        <v>22.965399999999999</v>
      </c>
      <c r="C15" s="291">
        <v>6.1861998642184411E-2</v>
      </c>
      <c r="D15" s="19">
        <v>22.965399999999999</v>
      </c>
      <c r="E15" s="59">
        <v>6.1861998642184411E-2</v>
      </c>
      <c r="F15" s="19">
        <v>22.965399999999999</v>
      </c>
      <c r="G15" s="299">
        <v>6.2247655240244441E-2</v>
      </c>
      <c r="H15" s="19">
        <v>2338.3084970394411</v>
      </c>
      <c r="I15" s="291">
        <v>2.8531258263624532E-2</v>
      </c>
      <c r="J15" s="19">
        <v>892.62133982235991</v>
      </c>
      <c r="K15" s="59">
        <v>1.4931241789483605E-2</v>
      </c>
      <c r="L15" s="19">
        <v>1202.1239808116038</v>
      </c>
      <c r="M15" s="59">
        <v>2.1521739470639092E-2</v>
      </c>
      <c r="N15" s="61"/>
      <c r="O15" s="69"/>
      <c r="P15" s="44"/>
      <c r="Q15" s="56"/>
      <c r="R15" s="19"/>
      <c r="S15" s="19"/>
      <c r="T15" s="19"/>
      <c r="U15" s="19"/>
    </row>
    <row r="16" spans="1:21">
      <c r="A16" s="228" t="s">
        <v>46</v>
      </c>
      <c r="B16" s="204">
        <v>235.58186199999318</v>
      </c>
      <c r="C16" s="292">
        <v>5.2419124846217108E-2</v>
      </c>
      <c r="D16" s="199">
        <v>238.29472199999421</v>
      </c>
      <c r="E16" s="293">
        <v>5.2270585338033859E-2</v>
      </c>
      <c r="F16" s="199">
        <v>232.0446069999941</v>
      </c>
      <c r="G16" s="300">
        <v>5.1090436549192826E-2</v>
      </c>
      <c r="H16" s="199">
        <v>12038.063253321397</v>
      </c>
      <c r="I16" s="292">
        <v>4.9467250001431429E-2</v>
      </c>
      <c r="J16" s="199">
        <v>7500.7655420661677</v>
      </c>
      <c r="K16" s="293">
        <v>5.2856148497008211E-2</v>
      </c>
      <c r="L16" s="199">
        <v>4155.0930973624372</v>
      </c>
      <c r="M16" s="293">
        <v>5.1193058170616382E-2</v>
      </c>
      <c r="N16" s="61"/>
      <c r="O16" s="69"/>
      <c r="P16" s="44"/>
      <c r="Q16" s="56"/>
      <c r="R16" s="19"/>
      <c r="S16" s="19"/>
      <c r="T16" s="19"/>
      <c r="U16" s="19"/>
    </row>
    <row r="17" spans="1:20">
      <c r="A17" s="172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20">
      <c r="A18" s="365" t="str">
        <f>'3.1'!A4</f>
        <v>2025</v>
      </c>
      <c r="B18" s="503" t="s">
        <v>231</v>
      </c>
      <c r="C18" s="503"/>
      <c r="D18" s="503"/>
      <c r="E18" s="503"/>
      <c r="F18" s="503"/>
      <c r="G18" s="503"/>
      <c r="H18" s="54"/>
      <c r="I18" s="54"/>
      <c r="J18" s="54"/>
      <c r="K18" s="54"/>
      <c r="L18" s="54"/>
      <c r="M18" s="54"/>
      <c r="N18" s="63"/>
      <c r="O18" s="54"/>
      <c r="P18" s="72"/>
      <c r="Q18" s="56"/>
      <c r="R18" s="19"/>
      <c r="S18" s="19"/>
      <c r="T18" s="19"/>
    </row>
    <row r="19" spans="1:20">
      <c r="A19" s="294"/>
      <c r="B19" s="505" t="s">
        <v>5</v>
      </c>
      <c r="C19" s="505"/>
      <c r="D19" s="505"/>
      <c r="E19" s="505"/>
      <c r="F19" s="505"/>
      <c r="G19" s="505"/>
      <c r="H19" s="63" t="str">
        <f>A24</f>
        <v>VO z vvn</v>
      </c>
      <c r="I19" s="70">
        <f>(B24+D24+F24)/'6.1, 6.2'!B25</f>
        <v>3.2987497628093186E-2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  <c r="P19" s="72"/>
      <c r="Q19" s="56"/>
      <c r="R19" s="19"/>
      <c r="S19" s="19"/>
      <c r="T19" s="19"/>
    </row>
    <row r="20" spans="1:20">
      <c r="A20" s="53"/>
      <c r="B20" s="502" t="s">
        <v>69</v>
      </c>
      <c r="C20" s="502"/>
      <c r="D20" s="502" t="s">
        <v>70</v>
      </c>
      <c r="E20" s="502"/>
      <c r="F20" s="502" t="s">
        <v>71</v>
      </c>
      <c r="G20" s="502"/>
      <c r="H20" s="63" t="str">
        <f>A25</f>
        <v>VO z vn</v>
      </c>
      <c r="I20" s="70">
        <f>(B25+D25+F25)/'6.1, 6.2'!C25</f>
        <v>4.3299007830357616E-2</v>
      </c>
      <c r="J20" s="22" t="str">
        <f t="shared" ref="J20:J26" si="1">A10</f>
        <v>PE</v>
      </c>
      <c r="K20" s="61">
        <f t="shared" si="0"/>
        <v>960637.61899999995</v>
      </c>
      <c r="L20" s="22" t="str">
        <f t="shared" ref="L20:L26" si="2">A10</f>
        <v>PE</v>
      </c>
      <c r="M20" s="69">
        <f>K20/'6.1, 6.2'!C5</f>
        <v>0.10787533923423226</v>
      </c>
      <c r="N20" s="63"/>
      <c r="O20" s="54"/>
      <c r="P20" s="72"/>
      <c r="Q20" s="56"/>
      <c r="R20" s="60"/>
      <c r="S20" s="60"/>
      <c r="T20" s="60"/>
    </row>
    <row r="21" spans="1:20">
      <c r="A21" s="53"/>
      <c r="B21" s="295" t="s">
        <v>208</v>
      </c>
      <c r="C21" s="295" t="s">
        <v>207</v>
      </c>
      <c r="D21" s="295" t="s">
        <v>208</v>
      </c>
      <c r="E21" s="295" t="s">
        <v>207</v>
      </c>
      <c r="F21" s="295" t="s">
        <v>208</v>
      </c>
      <c r="G21" s="295" t="s">
        <v>207</v>
      </c>
      <c r="H21" s="63" t="str">
        <f>A26</f>
        <v>MOP</v>
      </c>
      <c r="I21" s="70">
        <f>(B26+D26+F26)/'6.1, 6.2'!D25</f>
        <v>4.8190916629167475E-2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63"/>
      <c r="O21" s="54"/>
      <c r="P21" s="72"/>
      <c r="Q21" s="56"/>
      <c r="R21" s="19"/>
      <c r="S21" s="19"/>
      <c r="T21" s="19"/>
    </row>
    <row r="22" spans="1:20">
      <c r="A22" s="509" t="s">
        <v>53</v>
      </c>
      <c r="B22" s="511">
        <f>SUM(B23,D23,F23)</f>
        <v>640814.97847905359</v>
      </c>
      <c r="C22" s="511"/>
      <c r="D22" s="511"/>
      <c r="E22" s="511"/>
      <c r="F22" s="511"/>
      <c r="G22" s="511"/>
      <c r="H22" s="63" t="str">
        <f>A27</f>
        <v>MOO</v>
      </c>
      <c r="I22" s="70">
        <f>(B27+D27+F27)/'6.1, 6.2'!E25</f>
        <v>4.8210744519293941E-2</v>
      </c>
      <c r="J22" s="22" t="str">
        <f t="shared" si="1"/>
        <v>PSE</v>
      </c>
      <c r="K22" s="61">
        <f t="shared" si="0"/>
        <v>89780.624000000011</v>
      </c>
      <c r="L22" s="22" t="str">
        <f t="shared" si="2"/>
        <v>PSE</v>
      </c>
      <c r="M22" s="69">
        <f>K22/'6.1, 6.2'!E5</f>
        <v>8.187581212195405E-2</v>
      </c>
      <c r="N22" s="63"/>
      <c r="O22" s="54"/>
      <c r="P22" s="72"/>
      <c r="Q22" s="56"/>
      <c r="R22" s="19"/>
      <c r="S22" s="19"/>
      <c r="T22" s="19"/>
    </row>
    <row r="23" spans="1:20">
      <c r="A23" s="510"/>
      <c r="B23" s="262">
        <f>SUM(B24:B27)</f>
        <v>204900.74010463784</v>
      </c>
      <c r="C23" s="301">
        <v>4.4847907026456225E-2</v>
      </c>
      <c r="D23" s="262">
        <f>SUM(D24:D27)</f>
        <v>218783.08382525269</v>
      </c>
      <c r="E23" s="301">
        <v>4.4550625166849316E-2</v>
      </c>
      <c r="F23" s="262">
        <f>SUM(F24:F27)</f>
        <v>217131.15454916313</v>
      </c>
      <c r="G23" s="301">
        <v>4.3431496292587114E-2</v>
      </c>
      <c r="H23" s="54"/>
      <c r="I23" s="54"/>
      <c r="J23" s="22" t="str">
        <f t="shared" si="1"/>
        <v>VE</v>
      </c>
      <c r="K23" s="61">
        <f t="shared" si="0"/>
        <v>11520.889218630136</v>
      </c>
      <c r="L23" s="22" t="str">
        <f t="shared" si="2"/>
        <v>VE</v>
      </c>
      <c r="M23" s="69">
        <f>K23/'6.1, 6.2'!F5</f>
        <v>2.7729691727753959E-2</v>
      </c>
      <c r="N23" s="63"/>
      <c r="O23" s="54"/>
      <c r="P23" s="72"/>
      <c r="Q23" s="56"/>
      <c r="R23" s="59"/>
      <c r="S23" s="60"/>
      <c r="T23" s="60"/>
    </row>
    <row r="24" spans="1:20">
      <c r="A24" s="15" t="s">
        <v>8</v>
      </c>
      <c r="B24" s="19">
        <v>23815.277999999998</v>
      </c>
      <c r="C24" s="291">
        <v>3.7362105495030863E-2</v>
      </c>
      <c r="D24" s="19">
        <v>21980.067999999999</v>
      </c>
      <c r="E24" s="291">
        <v>3.6234816519301515E-2</v>
      </c>
      <c r="F24" s="19">
        <v>13212.107</v>
      </c>
      <c r="G24" s="291">
        <v>2.4252919571156051E-2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  <c r="N24" s="63"/>
      <c r="O24" s="70"/>
      <c r="T24" s="55"/>
    </row>
    <row r="25" spans="1:20">
      <c r="A25" s="15" t="s">
        <v>9</v>
      </c>
      <c r="B25" s="19">
        <v>84005.107000000004</v>
      </c>
      <c r="C25" s="291">
        <v>4.3398740791311549E-2</v>
      </c>
      <c r="D25" s="19">
        <v>83892.558000000005</v>
      </c>
      <c r="E25" s="291">
        <v>4.3469332228681171E-2</v>
      </c>
      <c r="F25" s="19">
        <v>75062.221000000005</v>
      </c>
      <c r="G25" s="291">
        <v>4.3000111353588104E-2</v>
      </c>
      <c r="H25" s="54"/>
      <c r="I25" s="54"/>
      <c r="J25" s="22" t="str">
        <f t="shared" si="1"/>
        <v>VTE</v>
      </c>
      <c r="K25" s="61">
        <f t="shared" si="0"/>
        <v>4433.0538176734044</v>
      </c>
      <c r="L25" s="22" t="str">
        <f t="shared" si="2"/>
        <v>VTE</v>
      </c>
      <c r="M25" s="69">
        <f>K25/'6.1, 6.2'!H5</f>
        <v>2.2435117255511776E-2</v>
      </c>
      <c r="N25" s="63"/>
      <c r="O25" s="70"/>
    </row>
    <row r="26" spans="1:20">
      <c r="A26" s="15" t="s">
        <v>132</v>
      </c>
      <c r="B26" s="19">
        <v>31773.811272801209</v>
      </c>
      <c r="C26" s="291">
        <v>4.88820776647787E-2</v>
      </c>
      <c r="D26" s="19">
        <v>34319.756709893401</v>
      </c>
      <c r="E26" s="291">
        <v>4.748041111948683E-2</v>
      </c>
      <c r="F26" s="19">
        <v>36069.201398427038</v>
      </c>
      <c r="G26" s="291">
        <v>4.8000923497978951E-2</v>
      </c>
      <c r="H26" s="54"/>
      <c r="I26" s="54"/>
      <c r="J26" s="22" t="str">
        <f t="shared" si="1"/>
        <v>FVE</v>
      </c>
      <c r="K26" s="61">
        <f t="shared" si="0"/>
        <v>23693.921892750004</v>
      </c>
      <c r="L26" s="22" t="str">
        <f t="shared" si="2"/>
        <v>FVE</v>
      </c>
      <c r="M26" s="69">
        <f>K26/'6.1, 6.2'!I5</f>
        <v>5.0798624410157443E-2</v>
      </c>
      <c r="N26" s="63"/>
      <c r="O26" s="70"/>
    </row>
    <row r="27" spans="1:20">
      <c r="A27" s="360" t="s">
        <v>130</v>
      </c>
      <c r="B27" s="199">
        <v>65306.543831836614</v>
      </c>
      <c r="C27" s="292">
        <v>4.8529560864163254E-2</v>
      </c>
      <c r="D27" s="199">
        <v>78590.70111535929</v>
      </c>
      <c r="E27" s="292">
        <v>4.7586264294277987E-2</v>
      </c>
      <c r="F27" s="199">
        <v>92787.625150736072</v>
      </c>
      <c r="G27" s="292">
        <v>4.7399281777356403E-2</v>
      </c>
      <c r="H27" s="54"/>
      <c r="I27" s="54"/>
      <c r="J27" s="54"/>
      <c r="K27" s="54"/>
      <c r="L27" s="54"/>
      <c r="M27" s="54"/>
      <c r="N27" s="63"/>
      <c r="O27" s="70"/>
    </row>
    <row r="28" spans="1:20">
      <c r="A28" s="514"/>
      <c r="B28" s="514"/>
      <c r="C28" s="514"/>
      <c r="D28" s="514"/>
      <c r="E28" s="514"/>
      <c r="F28" s="19"/>
      <c r="G28" s="62" t="s">
        <v>297</v>
      </c>
      <c r="H28" s="54"/>
      <c r="I28" s="54"/>
      <c r="J28" s="54"/>
      <c r="K28" s="54"/>
      <c r="L28" s="54"/>
      <c r="M28" s="54"/>
    </row>
    <row r="29" spans="1:20">
      <c r="A29" s="515"/>
      <c r="B29" s="515"/>
      <c r="C29" s="515"/>
      <c r="D29" s="515"/>
      <c r="E29" s="515"/>
      <c r="F29" s="19"/>
      <c r="G29" s="55"/>
      <c r="H29" s="54"/>
      <c r="I29" s="54"/>
      <c r="J29" s="54"/>
      <c r="K29" s="54"/>
      <c r="L29" s="54"/>
      <c r="M29" s="54"/>
    </row>
    <row r="30" spans="1:20">
      <c r="J30" s="22"/>
      <c r="K30" s="22" t="str">
        <f>H5</f>
        <v>Říjen</v>
      </c>
      <c r="L30" s="22" t="str">
        <f>J5</f>
        <v>Listopad</v>
      </c>
      <c r="M30" s="22" t="str">
        <f>L5</f>
        <v>Prosinec</v>
      </c>
    </row>
    <row r="31" spans="1:20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20" ht="12.75" customHeight="1">
      <c r="H32" s="22" t="str">
        <f t="shared" si="3"/>
        <v>PE</v>
      </c>
      <c r="I32" s="71">
        <f t="shared" si="4"/>
        <v>0.14028126300522065</v>
      </c>
      <c r="J32" s="22" t="str">
        <f t="shared" si="5"/>
        <v>PE</v>
      </c>
      <c r="K32" s="50">
        <f t="shared" si="6"/>
        <v>249007.677</v>
      </c>
      <c r="L32" s="50">
        <f t="shared" si="7"/>
        <v>375963.20999999996</v>
      </c>
      <c r="M32" s="50">
        <f t="shared" si="8"/>
        <v>335666.73199999996</v>
      </c>
    </row>
    <row r="33" spans="8:13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 ht="13.5" customHeight="1">
      <c r="H34" s="22" t="str">
        <f t="shared" si="3"/>
        <v>PSE</v>
      </c>
      <c r="I34" s="71">
        <f t="shared" si="4"/>
        <v>5.6776942879060995E-2</v>
      </c>
      <c r="J34" s="22" t="str">
        <f t="shared" si="5"/>
        <v>PSE</v>
      </c>
      <c r="K34" s="50">
        <f t="shared" si="6"/>
        <v>28597.298000000013</v>
      </c>
      <c r="L34" s="50">
        <f t="shared" si="7"/>
        <v>29909.305000000008</v>
      </c>
      <c r="M34" s="50">
        <f t="shared" si="8"/>
        <v>31274.021000000001</v>
      </c>
    </row>
    <row r="35" spans="8:13" ht="12.75" customHeight="1">
      <c r="H35" s="22" t="str">
        <f t="shared" si="3"/>
        <v>VE</v>
      </c>
      <c r="I35" s="71">
        <f t="shared" si="4"/>
        <v>2.6953887881724165E-2</v>
      </c>
      <c r="J35" s="22" t="str">
        <f t="shared" si="5"/>
        <v>VE</v>
      </c>
      <c r="K35" s="50">
        <f t="shared" si="6"/>
        <v>2655.0179842769599</v>
      </c>
      <c r="L35" s="50">
        <f t="shared" si="7"/>
        <v>4565.2838333641148</v>
      </c>
      <c r="M35" s="50">
        <f t="shared" si="8"/>
        <v>4300.5874009890613</v>
      </c>
    </row>
    <row r="36" spans="8:13" ht="12.75" customHeight="1">
      <c r="H36" s="22" t="str">
        <f t="shared" si="3"/>
        <v>PVE</v>
      </c>
      <c r="I36" s="71">
        <f t="shared" si="4"/>
        <v>0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6.2247655240244441E-2</v>
      </c>
      <c r="J37" s="22" t="str">
        <f t="shared" si="5"/>
        <v>VTE</v>
      </c>
      <c r="K37" s="50">
        <f t="shared" si="6"/>
        <v>2338.3084970394411</v>
      </c>
      <c r="L37" s="50">
        <f t="shared" si="7"/>
        <v>892.62133982235991</v>
      </c>
      <c r="M37" s="50">
        <f t="shared" si="8"/>
        <v>1202.1239808116038</v>
      </c>
    </row>
    <row r="38" spans="8:13" ht="12.75" customHeight="1">
      <c r="H38" s="22" t="str">
        <f t="shared" si="3"/>
        <v>FVE</v>
      </c>
      <c r="I38" s="71">
        <f t="shared" si="4"/>
        <v>5.1090436549192826E-2</v>
      </c>
      <c r="J38" s="22" t="str">
        <f t="shared" si="5"/>
        <v>FVE</v>
      </c>
      <c r="K38" s="50">
        <f t="shared" si="6"/>
        <v>12038.063253321397</v>
      </c>
      <c r="L38" s="50">
        <f t="shared" si="7"/>
        <v>7500.7655420661677</v>
      </c>
      <c r="M38" s="50">
        <f t="shared" si="8"/>
        <v>4155.0930973624372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List27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188" t="s">
        <v>399</v>
      </c>
      <c r="M1" s="269" t="str">
        <f>'3.1'!N1</f>
        <v>IV. čtvrtletí 2025</v>
      </c>
    </row>
    <row r="2" spans="1:24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24">
      <c r="A3" s="365" t="str">
        <f>'3.1'!A4</f>
        <v>2025</v>
      </c>
      <c r="B3" s="503" t="s">
        <v>186</v>
      </c>
      <c r="C3" s="503"/>
      <c r="D3" s="503"/>
      <c r="E3" s="503"/>
      <c r="F3" s="503"/>
      <c r="G3" s="504"/>
      <c r="H3" s="518" t="s">
        <v>19</v>
      </c>
      <c r="I3" s="503"/>
      <c r="J3" s="503"/>
      <c r="K3" s="503"/>
      <c r="L3" s="503"/>
      <c r="M3" s="503"/>
      <c r="N3" s="20"/>
    </row>
    <row r="4" spans="1:24" ht="13.5">
      <c r="B4" s="520" t="s">
        <v>168</v>
      </c>
      <c r="C4" s="520"/>
      <c r="D4" s="520"/>
      <c r="E4" s="520"/>
      <c r="F4" s="520"/>
      <c r="G4" s="522"/>
      <c r="H4" s="519" t="s">
        <v>5</v>
      </c>
      <c r="I4" s="520"/>
      <c r="J4" s="520"/>
      <c r="K4" s="520"/>
      <c r="L4" s="520"/>
      <c r="M4" s="520"/>
      <c r="N4" s="57"/>
    </row>
    <row r="5" spans="1:24">
      <c r="B5" s="502" t="s">
        <v>69</v>
      </c>
      <c r="C5" s="502"/>
      <c r="D5" s="502" t="s">
        <v>70</v>
      </c>
      <c r="E5" s="502"/>
      <c r="F5" s="502" t="s">
        <v>71</v>
      </c>
      <c r="G5" s="507"/>
      <c r="H5" s="508" t="s">
        <v>69</v>
      </c>
      <c r="I5" s="502"/>
      <c r="J5" s="502" t="s">
        <v>70</v>
      </c>
      <c r="K5" s="502"/>
      <c r="L5" s="502" t="s">
        <v>71</v>
      </c>
      <c r="M5" s="502"/>
      <c r="N5" s="53"/>
    </row>
    <row r="6" spans="1:24">
      <c r="A6" s="304"/>
      <c r="B6" s="302" t="s">
        <v>208</v>
      </c>
      <c r="C6" s="302" t="s">
        <v>207</v>
      </c>
      <c r="D6" s="302" t="s">
        <v>208</v>
      </c>
      <c r="E6" s="302" t="s">
        <v>207</v>
      </c>
      <c r="F6" s="302" t="s">
        <v>208</v>
      </c>
      <c r="G6" s="303" t="s">
        <v>207</v>
      </c>
      <c r="H6" s="296" t="s">
        <v>208</v>
      </c>
      <c r="I6" s="296" t="s">
        <v>207</v>
      </c>
      <c r="J6" s="296" t="s">
        <v>208</v>
      </c>
      <c r="K6" s="296" t="s">
        <v>207</v>
      </c>
      <c r="L6" s="296" t="s">
        <v>208</v>
      </c>
      <c r="M6" s="296" t="s">
        <v>207</v>
      </c>
      <c r="N6" s="53"/>
    </row>
    <row r="7" spans="1:24">
      <c r="A7" s="516" t="s">
        <v>53</v>
      </c>
      <c r="B7" s="521">
        <f>F8</f>
        <v>750.19677499999761</v>
      </c>
      <c r="C7" s="511"/>
      <c r="D7" s="511"/>
      <c r="E7" s="511"/>
      <c r="F7" s="511"/>
      <c r="G7" s="523"/>
      <c r="H7" s="521">
        <f>SUM(H8,J8,L8)</f>
        <v>310273.9481425308</v>
      </c>
      <c r="I7" s="511"/>
      <c r="J7" s="511"/>
      <c r="K7" s="511"/>
      <c r="L7" s="511"/>
      <c r="M7" s="511"/>
      <c r="N7" s="58"/>
    </row>
    <row r="8" spans="1:24">
      <c r="A8" s="517"/>
      <c r="B8" s="202">
        <f>SUM(B9:B16)</f>
        <v>745.42840499999625</v>
      </c>
      <c r="C8" s="292">
        <v>3.1650924201130949E-2</v>
      </c>
      <c r="D8" s="262">
        <f>SUM(D9:D16)</f>
        <v>751.00127499999724</v>
      </c>
      <c r="E8" s="292">
        <v>3.1797819681960798E-2</v>
      </c>
      <c r="F8" s="262">
        <f>SUM(F9:F16)</f>
        <v>750.19677499999761</v>
      </c>
      <c r="G8" s="297">
        <v>3.1784967314197596E-2</v>
      </c>
      <c r="H8" s="262">
        <f>SUM(H9:H16)</f>
        <v>106700.40451554868</v>
      </c>
      <c r="I8" s="292">
        <v>1.6811448376235695E-2</v>
      </c>
      <c r="J8" s="262">
        <f>SUM(J9:J16)</f>
        <v>102024.00916946745</v>
      </c>
      <c r="K8" s="292">
        <v>1.4419121133539277E-2</v>
      </c>
      <c r="L8" s="262">
        <f>SUM(L9:L16)</f>
        <v>101549.53445751467</v>
      </c>
      <c r="M8" s="292">
        <v>1.4573413115058142E-2</v>
      </c>
      <c r="N8" s="10"/>
    </row>
    <row r="9" spans="1:24">
      <c r="A9" s="44" t="s">
        <v>7</v>
      </c>
      <c r="B9" s="203">
        <v>0</v>
      </c>
      <c r="C9" s="291">
        <v>0</v>
      </c>
      <c r="D9" s="19">
        <v>0</v>
      </c>
      <c r="E9" s="291">
        <v>0</v>
      </c>
      <c r="F9" s="19">
        <v>0</v>
      </c>
      <c r="G9" s="298">
        <v>0</v>
      </c>
      <c r="H9" s="19">
        <v>0</v>
      </c>
      <c r="I9" s="291">
        <v>0</v>
      </c>
      <c r="J9" s="19">
        <v>0</v>
      </c>
      <c r="K9" s="291">
        <v>0</v>
      </c>
      <c r="L9" s="19">
        <v>0</v>
      </c>
      <c r="M9" s="291">
        <v>0</v>
      </c>
      <c r="N9" s="61"/>
      <c r="O9" s="69"/>
      <c r="X9" s="50"/>
    </row>
    <row r="10" spans="1:24">
      <c r="A10" s="44" t="s">
        <v>20</v>
      </c>
      <c r="B10" s="203">
        <v>262.08500000000004</v>
      </c>
      <c r="C10" s="291">
        <v>2.8431997033269714E-2</v>
      </c>
      <c r="D10" s="19">
        <v>262.08500000000004</v>
      </c>
      <c r="E10" s="291">
        <v>2.8431997033269714E-2</v>
      </c>
      <c r="F10" s="19">
        <v>262.08500000000004</v>
      </c>
      <c r="G10" s="298">
        <v>2.8418745170651277E-2</v>
      </c>
      <c r="H10" s="19">
        <v>60143.366999999998</v>
      </c>
      <c r="I10" s="291">
        <v>2.2814976319585206E-2</v>
      </c>
      <c r="J10" s="19">
        <v>62281.292999999998</v>
      </c>
      <c r="K10" s="291">
        <v>1.941991671745175E-2</v>
      </c>
      <c r="L10" s="19">
        <v>64508.542999999998</v>
      </c>
      <c r="M10" s="291">
        <v>2.1068466748611847E-2</v>
      </c>
      <c r="N10" s="61"/>
      <c r="O10" s="69"/>
      <c r="X10" s="50"/>
    </row>
    <row r="11" spans="1:24">
      <c r="A11" s="44" t="s">
        <v>21</v>
      </c>
      <c r="B11" s="203">
        <v>0</v>
      </c>
      <c r="C11" s="291">
        <v>0</v>
      </c>
      <c r="D11" s="19">
        <v>0</v>
      </c>
      <c r="E11" s="291">
        <v>0</v>
      </c>
      <c r="F11" s="19">
        <v>0</v>
      </c>
      <c r="G11" s="298">
        <v>0</v>
      </c>
      <c r="H11" s="19">
        <v>0</v>
      </c>
      <c r="I11" s="291">
        <v>0</v>
      </c>
      <c r="J11" s="19">
        <v>0</v>
      </c>
      <c r="K11" s="291">
        <v>0</v>
      </c>
      <c r="L11" s="19">
        <v>0</v>
      </c>
      <c r="M11" s="291">
        <v>0</v>
      </c>
      <c r="N11" s="61"/>
      <c r="O11" s="69"/>
      <c r="X11" s="50"/>
    </row>
    <row r="12" spans="1:24">
      <c r="A12" s="44" t="s">
        <v>22</v>
      </c>
      <c r="B12" s="203">
        <v>74.008500000000012</v>
      </c>
      <c r="C12" s="291">
        <v>5.0331898704573615E-2</v>
      </c>
      <c r="D12" s="19">
        <v>74.008500000000012</v>
      </c>
      <c r="E12" s="291">
        <v>5.0268810112790593E-2</v>
      </c>
      <c r="F12" s="19">
        <v>74.102500000000006</v>
      </c>
      <c r="G12" s="298">
        <v>5.0337854784798269E-2</v>
      </c>
      <c r="H12" s="19">
        <v>22338.772999999997</v>
      </c>
      <c r="I12" s="291">
        <v>6.5673215642524582E-2</v>
      </c>
      <c r="J12" s="19">
        <v>22803.204999999998</v>
      </c>
      <c r="K12" s="291">
        <v>6.2846309597446554E-2</v>
      </c>
      <c r="L12" s="19">
        <v>23873.700000000004</v>
      </c>
      <c r="M12" s="291">
        <v>6.0661640975179357E-2</v>
      </c>
      <c r="N12" s="61"/>
      <c r="O12" s="69"/>
      <c r="X12" s="50"/>
    </row>
    <row r="13" spans="1:24">
      <c r="A13" s="44" t="s">
        <v>43</v>
      </c>
      <c r="B13" s="203">
        <v>21.67499999999999</v>
      </c>
      <c r="C13" s="291">
        <v>1.9407248635569672E-2</v>
      </c>
      <c r="D13" s="19">
        <v>21.67499999999999</v>
      </c>
      <c r="E13" s="291">
        <v>1.940825654006309E-2</v>
      </c>
      <c r="F13" s="19">
        <v>21.674999999999994</v>
      </c>
      <c r="G13" s="298">
        <v>1.941832394931815E-2</v>
      </c>
      <c r="H13" s="19">
        <v>4520.2576765822778</v>
      </c>
      <c r="I13" s="291">
        <v>3.1914354506793474E-2</v>
      </c>
      <c r="J13" s="19">
        <v>5542.9547123356442</v>
      </c>
      <c r="K13" s="291">
        <v>3.8134501790142696E-2</v>
      </c>
      <c r="L13" s="19">
        <v>4841.6120923076924</v>
      </c>
      <c r="M13" s="291">
        <v>3.768338435728643E-2</v>
      </c>
      <c r="N13" s="61"/>
      <c r="O13" s="69"/>
      <c r="X13" s="50"/>
    </row>
    <row r="14" spans="1:24">
      <c r="A14" s="44" t="s">
        <v>44</v>
      </c>
      <c r="B14" s="203">
        <v>1.5</v>
      </c>
      <c r="C14" s="291">
        <v>1.2804097311139564E-3</v>
      </c>
      <c r="D14" s="19">
        <v>1.5</v>
      </c>
      <c r="E14" s="291">
        <v>1.2804097311139564E-3</v>
      </c>
      <c r="F14" s="19">
        <v>1.5</v>
      </c>
      <c r="G14" s="298">
        <v>1.2804097311139564E-3</v>
      </c>
      <c r="H14" s="19">
        <v>0</v>
      </c>
      <c r="I14" s="291">
        <v>0</v>
      </c>
      <c r="J14" s="19">
        <v>0</v>
      </c>
      <c r="K14" s="291">
        <v>0</v>
      </c>
      <c r="L14" s="19">
        <v>0</v>
      </c>
      <c r="M14" s="291">
        <v>0</v>
      </c>
      <c r="N14" s="61"/>
      <c r="O14" s="69"/>
      <c r="P14" s="44"/>
      <c r="Q14" s="56"/>
      <c r="R14" s="19"/>
      <c r="S14" s="19"/>
      <c r="T14" s="19"/>
      <c r="U14" s="19"/>
      <c r="X14" s="50"/>
    </row>
    <row r="15" spans="1:24">
      <c r="A15" s="44" t="s">
        <v>45</v>
      </c>
      <c r="B15" s="203">
        <v>5.3249999999999993</v>
      </c>
      <c r="C15" s="291">
        <v>1.4343975840596374E-2</v>
      </c>
      <c r="D15" s="19">
        <v>5.3249999999999993</v>
      </c>
      <c r="E15" s="59">
        <v>1.4343975840596374E-2</v>
      </c>
      <c r="F15" s="19">
        <v>5.3249999999999993</v>
      </c>
      <c r="G15" s="299">
        <v>1.4433398249292484E-2</v>
      </c>
      <c r="H15" s="19">
        <v>997.59275000000002</v>
      </c>
      <c r="I15" s="291">
        <v>1.2172293103414803E-2</v>
      </c>
      <c r="J15" s="19">
        <v>346.43349999999998</v>
      </c>
      <c r="K15" s="59">
        <v>5.7949346735385919E-3</v>
      </c>
      <c r="L15" s="19">
        <v>603.32474999999999</v>
      </c>
      <c r="M15" s="59">
        <v>1.0801380134619742E-2</v>
      </c>
      <c r="N15" s="61"/>
      <c r="O15" s="69"/>
      <c r="P15" s="44"/>
      <c r="Q15" s="56"/>
      <c r="R15" s="19"/>
      <c r="S15" s="19"/>
      <c r="T15" s="19"/>
      <c r="U15" s="19"/>
      <c r="X15" s="50"/>
    </row>
    <row r="16" spans="1:24">
      <c r="A16" s="228" t="s">
        <v>46</v>
      </c>
      <c r="B16" s="204">
        <v>380.83490499999613</v>
      </c>
      <c r="C16" s="292">
        <v>8.4739259047848958E-2</v>
      </c>
      <c r="D16" s="199">
        <v>386.40777499999717</v>
      </c>
      <c r="E16" s="293">
        <v>8.4759580106930063E-2</v>
      </c>
      <c r="F16" s="199">
        <v>385.50927499999761</v>
      </c>
      <c r="G16" s="300">
        <v>8.4879529880706114E-2</v>
      </c>
      <c r="H16" s="199">
        <v>18700.414088966416</v>
      </c>
      <c r="I16" s="292">
        <v>7.6844425835190841E-2</v>
      </c>
      <c r="J16" s="199">
        <v>11050.122957131811</v>
      </c>
      <c r="K16" s="293">
        <v>7.786764386338503E-2</v>
      </c>
      <c r="L16" s="199">
        <v>7722.3546152069703</v>
      </c>
      <c r="M16" s="293">
        <v>9.514370430866298E-2</v>
      </c>
      <c r="N16" s="61"/>
      <c r="O16" s="69"/>
      <c r="P16" s="44"/>
      <c r="Q16" s="56"/>
      <c r="R16" s="19"/>
      <c r="S16" s="19"/>
      <c r="T16" s="19"/>
      <c r="U16" s="19"/>
      <c r="X16" s="50"/>
    </row>
    <row r="17" spans="1:15">
      <c r="A17" s="172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15">
      <c r="A18" s="365" t="str">
        <f>'3.1'!A4</f>
        <v>2025</v>
      </c>
      <c r="B18" s="503" t="s">
        <v>231</v>
      </c>
      <c r="C18" s="503"/>
      <c r="D18" s="503"/>
      <c r="E18" s="503"/>
      <c r="F18" s="503"/>
      <c r="G18" s="503"/>
      <c r="H18" s="54"/>
      <c r="I18" s="54"/>
      <c r="J18" s="54"/>
      <c r="K18" s="54"/>
      <c r="L18" s="54"/>
      <c r="M18" s="54"/>
      <c r="N18" s="63"/>
      <c r="O18" s="54"/>
    </row>
    <row r="19" spans="1:15">
      <c r="A19" s="294"/>
      <c r="B19" s="505" t="s">
        <v>5</v>
      </c>
      <c r="C19" s="505"/>
      <c r="D19" s="505"/>
      <c r="E19" s="505"/>
      <c r="F19" s="505"/>
      <c r="G19" s="505"/>
      <c r="H19" s="63" t="str">
        <f>A24</f>
        <v>VO z vvn</v>
      </c>
      <c r="I19" s="70">
        <f>(B24+D24+F24)/'6.1, 6.2'!B25</f>
        <v>2.1480756640790931E-2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</row>
    <row r="20" spans="1:15">
      <c r="A20" s="53"/>
      <c r="B20" s="502" t="s">
        <v>69</v>
      </c>
      <c r="C20" s="502"/>
      <c r="D20" s="502" t="s">
        <v>70</v>
      </c>
      <c r="E20" s="502"/>
      <c r="F20" s="502" t="s">
        <v>71</v>
      </c>
      <c r="G20" s="502"/>
      <c r="H20" s="63" t="str">
        <f>A25</f>
        <v>VO z vn</v>
      </c>
      <c r="I20" s="70">
        <f>(B25+D25+F25)/'6.1, 6.2'!C25</f>
        <v>6.5354331779913774E-2</v>
      </c>
      <c r="J20" s="22" t="str">
        <f t="shared" ref="J20:J26" si="1">A10</f>
        <v>PE</v>
      </c>
      <c r="K20" s="61">
        <f t="shared" si="0"/>
        <v>186933.20300000001</v>
      </c>
      <c r="L20" s="22" t="str">
        <f t="shared" ref="L20:L26" si="2">A10</f>
        <v>PE</v>
      </c>
      <c r="M20" s="69">
        <f>K20/'6.1, 6.2'!C5</f>
        <v>2.0991768684593442E-2</v>
      </c>
      <c r="N20" s="63"/>
      <c r="O20" s="54"/>
    </row>
    <row r="21" spans="1:15">
      <c r="A21" s="53"/>
      <c r="B21" s="295" t="s">
        <v>208</v>
      </c>
      <c r="C21" s="295" t="s">
        <v>207</v>
      </c>
      <c r="D21" s="295" t="s">
        <v>208</v>
      </c>
      <c r="E21" s="295" t="s">
        <v>207</v>
      </c>
      <c r="F21" s="295" t="s">
        <v>208</v>
      </c>
      <c r="G21" s="295" t="s">
        <v>207</v>
      </c>
      <c r="H21" s="63" t="str">
        <f>A26</f>
        <v>MOP</v>
      </c>
      <c r="I21" s="70">
        <f>(B26+D26+F26)/'6.1, 6.2'!D25</f>
        <v>6.0751379567453093E-2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63"/>
      <c r="O21" s="54"/>
    </row>
    <row r="22" spans="1:15">
      <c r="A22" s="509" t="s">
        <v>53</v>
      </c>
      <c r="B22" s="511">
        <f>SUM(B23,D23,F23)</f>
        <v>826643.99766253086</v>
      </c>
      <c r="C22" s="511"/>
      <c r="D22" s="511"/>
      <c r="E22" s="511"/>
      <c r="F22" s="511"/>
      <c r="G22" s="511"/>
      <c r="H22" s="63" t="str">
        <f>A27</f>
        <v>MOO</v>
      </c>
      <c r="I22" s="70">
        <f>(B27+D27+F27)/'6.1, 6.2'!E25</f>
        <v>5.9623045257879363E-2</v>
      </c>
      <c r="J22" s="22" t="str">
        <f t="shared" si="1"/>
        <v>PSE</v>
      </c>
      <c r="K22" s="61">
        <f t="shared" si="0"/>
        <v>69015.678</v>
      </c>
      <c r="L22" s="22" t="str">
        <f t="shared" si="2"/>
        <v>PSE</v>
      </c>
      <c r="M22" s="69">
        <f>K22/'6.1, 6.2'!E5</f>
        <v>6.293913356402242E-2</v>
      </c>
      <c r="N22" s="63"/>
      <c r="O22" s="54"/>
    </row>
    <row r="23" spans="1:15">
      <c r="A23" s="510"/>
      <c r="B23" s="262">
        <f>SUM(B24:B27)</f>
        <v>262154.77285554877</v>
      </c>
      <c r="C23" s="301">
        <v>5.7379455406375499E-2</v>
      </c>
      <c r="D23" s="262">
        <f>SUM(D24:D27)</f>
        <v>279050.95248946745</v>
      </c>
      <c r="E23" s="301">
        <v>5.6822923278383779E-2</v>
      </c>
      <c r="F23" s="262">
        <f>SUM(F24:F27)</f>
        <v>285438.27231751464</v>
      </c>
      <c r="G23" s="301">
        <v>5.7094576278843762E-2</v>
      </c>
      <c r="H23" s="54"/>
      <c r="I23" s="54"/>
      <c r="J23" s="22" t="str">
        <f t="shared" si="1"/>
        <v>VE</v>
      </c>
      <c r="K23" s="61">
        <f t="shared" si="0"/>
        <v>14904.824481225614</v>
      </c>
      <c r="L23" s="22" t="str">
        <f t="shared" si="2"/>
        <v>VE</v>
      </c>
      <c r="M23" s="69">
        <f>K23/'6.1, 6.2'!F5</f>
        <v>3.587450415305788E-2</v>
      </c>
      <c r="N23" s="63"/>
      <c r="O23" s="54"/>
    </row>
    <row r="24" spans="1:15">
      <c r="A24" s="15" t="s">
        <v>8</v>
      </c>
      <c r="B24" s="19">
        <v>13117.973</v>
      </c>
      <c r="C24" s="291">
        <v>2.0579860168206583E-2</v>
      </c>
      <c r="D24" s="19">
        <v>12707.638000000001</v>
      </c>
      <c r="E24" s="291">
        <v>2.0948931155431536E-2</v>
      </c>
      <c r="F24" s="19">
        <v>12598.787</v>
      </c>
      <c r="G24" s="291">
        <v>2.3127073358180223E-2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  <c r="N24" s="63"/>
      <c r="O24" s="70"/>
    </row>
    <row r="25" spans="1:15">
      <c r="A25" s="15" t="s">
        <v>9</v>
      </c>
      <c r="B25" s="19">
        <v>128535.02800000001</v>
      </c>
      <c r="C25" s="291">
        <v>6.6403800459131274E-2</v>
      </c>
      <c r="D25" s="19">
        <v>126001.374</v>
      </c>
      <c r="E25" s="291">
        <v>6.5288217670944185E-2</v>
      </c>
      <c r="F25" s="19">
        <v>112180.569</v>
      </c>
      <c r="G25" s="291">
        <v>6.4263712083724167E-2</v>
      </c>
      <c r="H25" s="54"/>
      <c r="I25" s="54"/>
      <c r="J25" s="22" t="str">
        <f t="shared" si="1"/>
        <v>VTE</v>
      </c>
      <c r="K25" s="61">
        <f t="shared" si="0"/>
        <v>1947.3509999999999</v>
      </c>
      <c r="L25" s="22" t="str">
        <f t="shared" si="2"/>
        <v>VTE</v>
      </c>
      <c r="M25" s="69">
        <f>K25/'6.1, 6.2'!H5</f>
        <v>9.8552938492335717E-3</v>
      </c>
      <c r="N25" s="63"/>
      <c r="O25" s="70"/>
    </row>
    <row r="26" spans="1:15">
      <c r="A26" s="15" t="s">
        <v>132</v>
      </c>
      <c r="B26" s="19">
        <v>39991.818918435129</v>
      </c>
      <c r="C26" s="291">
        <v>6.1524982997558035E-2</v>
      </c>
      <c r="D26" s="19">
        <v>43259.600101817741</v>
      </c>
      <c r="E26" s="291">
        <v>5.9848431183860816E-2</v>
      </c>
      <c r="F26" s="19">
        <v>45539.017320570005</v>
      </c>
      <c r="G26" s="291">
        <v>6.0603362476252275E-2</v>
      </c>
      <c r="H26" s="54"/>
      <c r="I26" s="54"/>
      <c r="J26" s="22" t="str">
        <f t="shared" si="1"/>
        <v>FVE</v>
      </c>
      <c r="K26" s="61">
        <f t="shared" si="0"/>
        <v>37472.891661305199</v>
      </c>
      <c r="L26" s="22" t="str">
        <f t="shared" si="2"/>
        <v>FVE</v>
      </c>
      <c r="M26" s="69">
        <f>K26/'6.1, 6.2'!I5</f>
        <v>8.034007023749111E-2</v>
      </c>
      <c r="N26" s="63"/>
      <c r="O26" s="70"/>
    </row>
    <row r="27" spans="1:15">
      <c r="A27" s="360" t="s">
        <v>130</v>
      </c>
      <c r="B27" s="199">
        <v>80509.952937113601</v>
      </c>
      <c r="C27" s="292">
        <v>5.9827276594108712E-2</v>
      </c>
      <c r="D27" s="199">
        <v>97082.340387649718</v>
      </c>
      <c r="E27" s="292">
        <v>5.8782856526659669E-2</v>
      </c>
      <c r="F27" s="199">
        <v>115119.89899694466</v>
      </c>
      <c r="G27" s="292">
        <v>5.8807416634196523E-2</v>
      </c>
      <c r="H27" s="54"/>
      <c r="I27" s="54"/>
      <c r="J27" s="54"/>
      <c r="K27" s="54"/>
      <c r="L27" s="54"/>
      <c r="M27" s="54"/>
      <c r="N27" s="63"/>
      <c r="O27" s="70"/>
    </row>
    <row r="28" spans="1:15">
      <c r="A28" s="514"/>
      <c r="B28" s="514"/>
      <c r="C28" s="514"/>
      <c r="D28" s="514"/>
      <c r="E28" s="514"/>
      <c r="F28" s="19"/>
      <c r="G28" s="62" t="s">
        <v>297</v>
      </c>
      <c r="H28" s="54"/>
      <c r="I28" s="54"/>
      <c r="J28" s="54"/>
      <c r="K28" s="54"/>
      <c r="L28" s="54"/>
      <c r="M28" s="54"/>
      <c r="N28" s="54"/>
      <c r="O28" s="54"/>
    </row>
    <row r="29" spans="1:15">
      <c r="A29" s="515"/>
      <c r="B29" s="515"/>
      <c r="C29" s="515"/>
      <c r="D29" s="515"/>
      <c r="E29" s="515"/>
      <c r="F29" s="19"/>
      <c r="G29" s="55"/>
      <c r="H29" s="54"/>
      <c r="I29" s="54"/>
      <c r="J29" s="54"/>
      <c r="K29" s="54"/>
      <c r="L29" s="54"/>
      <c r="M29" s="54"/>
      <c r="N29" s="54"/>
      <c r="O29" s="54"/>
    </row>
    <row r="30" spans="1:15">
      <c r="J30" s="22"/>
      <c r="K30" s="22" t="str">
        <f>H5</f>
        <v>Říjen</v>
      </c>
      <c r="L30" s="22" t="str">
        <f>J5</f>
        <v>Listopad</v>
      </c>
      <c r="M30" s="22" t="str">
        <f>L5</f>
        <v>Prosinec</v>
      </c>
    </row>
    <row r="31" spans="1:15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15">
      <c r="H32" s="22" t="str">
        <f t="shared" si="3"/>
        <v>PE</v>
      </c>
      <c r="I32" s="71">
        <f t="shared" si="4"/>
        <v>2.8418745170651277E-2</v>
      </c>
      <c r="J32" s="22" t="str">
        <f t="shared" si="5"/>
        <v>PE</v>
      </c>
      <c r="K32" s="50">
        <f t="shared" si="6"/>
        <v>60143.366999999998</v>
      </c>
      <c r="L32" s="50">
        <f t="shared" si="7"/>
        <v>62281.292999999998</v>
      </c>
      <c r="M32" s="50">
        <f t="shared" si="8"/>
        <v>64508.542999999998</v>
      </c>
    </row>
    <row r="33" spans="8:13" ht="12.75" customHeight="1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>
      <c r="H34" s="22" t="str">
        <f t="shared" si="3"/>
        <v>PSE</v>
      </c>
      <c r="I34" s="71">
        <f t="shared" si="4"/>
        <v>5.0337854784798269E-2</v>
      </c>
      <c r="J34" s="22" t="str">
        <f t="shared" si="5"/>
        <v>PSE</v>
      </c>
      <c r="K34" s="50">
        <f t="shared" si="6"/>
        <v>22338.772999999997</v>
      </c>
      <c r="L34" s="50">
        <f t="shared" si="7"/>
        <v>22803.204999999998</v>
      </c>
      <c r="M34" s="50">
        <f t="shared" si="8"/>
        <v>23873.700000000004</v>
      </c>
    </row>
    <row r="35" spans="8:13" ht="13.5" customHeight="1">
      <c r="H35" s="22" t="str">
        <f t="shared" si="3"/>
        <v>VE</v>
      </c>
      <c r="I35" s="71">
        <f t="shared" si="4"/>
        <v>1.941832394931815E-2</v>
      </c>
      <c r="J35" s="22" t="str">
        <f t="shared" si="5"/>
        <v>VE</v>
      </c>
      <c r="K35" s="50">
        <f t="shared" si="6"/>
        <v>4520.2576765822778</v>
      </c>
      <c r="L35" s="50">
        <f t="shared" si="7"/>
        <v>5542.9547123356442</v>
      </c>
      <c r="M35" s="50">
        <f t="shared" si="8"/>
        <v>4841.6120923076924</v>
      </c>
    </row>
    <row r="36" spans="8:13" ht="12.75" customHeight="1">
      <c r="H36" s="22" t="str">
        <f t="shared" si="3"/>
        <v>PVE</v>
      </c>
      <c r="I36" s="71">
        <f t="shared" si="4"/>
        <v>1.2804097311139564E-3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1.4433398249292484E-2</v>
      </c>
      <c r="J37" s="22" t="str">
        <f t="shared" si="5"/>
        <v>VTE</v>
      </c>
      <c r="K37" s="50">
        <f t="shared" si="6"/>
        <v>997.59275000000002</v>
      </c>
      <c r="L37" s="50">
        <f t="shared" si="7"/>
        <v>346.43349999999998</v>
      </c>
      <c r="M37" s="50">
        <f t="shared" si="8"/>
        <v>603.32474999999999</v>
      </c>
    </row>
    <row r="38" spans="8:13" ht="12.75" customHeight="1">
      <c r="H38" s="22" t="str">
        <f t="shared" si="3"/>
        <v>FVE</v>
      </c>
      <c r="I38" s="71">
        <f t="shared" si="4"/>
        <v>8.4879529880706114E-2</v>
      </c>
      <c r="J38" s="22" t="str">
        <f t="shared" si="5"/>
        <v>FVE</v>
      </c>
      <c r="K38" s="50">
        <f t="shared" si="6"/>
        <v>18700.414088966416</v>
      </c>
      <c r="L38" s="50">
        <f t="shared" si="7"/>
        <v>11050.122957131811</v>
      </c>
      <c r="M38" s="50">
        <f t="shared" si="8"/>
        <v>7722.3546152069703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63"/>
  <sheetViews>
    <sheetView showGridLines="0" zoomScaleNormal="100" zoomScaleSheetLayoutView="100" zoomScalePageLayoutView="70" workbookViewId="0"/>
  </sheetViews>
  <sheetFormatPr defaultRowHeight="12.75"/>
  <cols>
    <col min="1" max="8" width="11" style="2" customWidth="1"/>
    <col min="9" max="9" width="11.42578125" style="2" customWidth="1"/>
    <col min="10" max="16384" width="9.140625" style="2"/>
  </cols>
  <sheetData>
    <row r="1" spans="1:9" ht="20.25">
      <c r="A1" s="156" t="s">
        <v>371</v>
      </c>
      <c r="I1" s="92"/>
    </row>
    <row r="2" spans="1:9" s="9" customFormat="1" ht="6" customHeight="1">
      <c r="A2" s="93"/>
    </row>
    <row r="3" spans="1:9" ht="12.75" customHeight="1">
      <c r="A3" s="400" t="s">
        <v>430</v>
      </c>
      <c r="B3" s="400"/>
      <c r="C3" s="400"/>
      <c r="D3" s="400"/>
      <c r="E3" s="400"/>
      <c r="F3" s="400"/>
      <c r="G3" s="400"/>
      <c r="H3" s="400"/>
      <c r="I3" s="400"/>
    </row>
    <row r="4" spans="1:9">
      <c r="A4" s="400"/>
      <c r="B4" s="400"/>
      <c r="C4" s="400"/>
      <c r="D4" s="400"/>
      <c r="E4" s="400"/>
      <c r="F4" s="400"/>
      <c r="G4" s="400"/>
      <c r="H4" s="400"/>
      <c r="I4" s="400"/>
    </row>
    <row r="5" spans="1:9">
      <c r="A5" s="400"/>
      <c r="B5" s="400"/>
      <c r="C5" s="400"/>
      <c r="D5" s="400"/>
      <c r="E5" s="400"/>
      <c r="F5" s="400"/>
      <c r="G5" s="400"/>
      <c r="H5" s="400"/>
      <c r="I5" s="400"/>
    </row>
    <row r="6" spans="1:9">
      <c r="A6" s="400"/>
      <c r="B6" s="400"/>
      <c r="C6" s="400"/>
      <c r="D6" s="400"/>
      <c r="E6" s="400"/>
      <c r="F6" s="400"/>
      <c r="G6" s="400"/>
      <c r="H6" s="400"/>
      <c r="I6" s="400"/>
    </row>
    <row r="7" spans="1:9">
      <c r="A7" s="400"/>
      <c r="B7" s="400"/>
      <c r="C7" s="400"/>
      <c r="D7" s="400"/>
      <c r="E7" s="400"/>
      <c r="F7" s="400"/>
      <c r="G7" s="400"/>
      <c r="H7" s="400"/>
      <c r="I7" s="400"/>
    </row>
    <row r="8" spans="1:9">
      <c r="A8" s="400"/>
      <c r="B8" s="400"/>
      <c r="C8" s="400"/>
      <c r="D8" s="400"/>
      <c r="E8" s="400"/>
      <c r="F8" s="400"/>
      <c r="G8" s="400"/>
      <c r="H8" s="400"/>
      <c r="I8" s="400"/>
    </row>
    <row r="9" spans="1:9">
      <c r="A9" s="400"/>
      <c r="B9" s="400"/>
      <c r="C9" s="400"/>
      <c r="D9" s="400"/>
      <c r="E9" s="400"/>
      <c r="F9" s="400"/>
      <c r="G9" s="400"/>
      <c r="H9" s="400"/>
      <c r="I9" s="400"/>
    </row>
    <row r="10" spans="1:9">
      <c r="A10" s="400"/>
      <c r="B10" s="400"/>
      <c r="C10" s="400"/>
      <c r="D10" s="400"/>
      <c r="E10" s="400"/>
      <c r="F10" s="400"/>
      <c r="G10" s="400"/>
      <c r="H10" s="400"/>
      <c r="I10" s="400"/>
    </row>
    <row r="11" spans="1:9">
      <c r="A11" s="400"/>
      <c r="B11" s="400"/>
      <c r="C11" s="400"/>
      <c r="D11" s="400"/>
      <c r="E11" s="400"/>
      <c r="F11" s="400"/>
      <c r="G11" s="400"/>
      <c r="H11" s="400"/>
      <c r="I11" s="400"/>
    </row>
    <row r="12" spans="1:9">
      <c r="A12" s="400"/>
      <c r="B12" s="400"/>
      <c r="C12" s="400"/>
      <c r="D12" s="400"/>
      <c r="E12" s="400"/>
      <c r="F12" s="400"/>
      <c r="G12" s="400"/>
      <c r="H12" s="400"/>
      <c r="I12" s="400"/>
    </row>
    <row r="13" spans="1:9">
      <c r="A13" s="400"/>
      <c r="B13" s="400"/>
      <c r="C13" s="400"/>
      <c r="D13" s="400"/>
      <c r="E13" s="400"/>
      <c r="F13" s="400"/>
      <c r="G13" s="400"/>
      <c r="H13" s="400"/>
      <c r="I13" s="400"/>
    </row>
    <row r="14" spans="1:9">
      <c r="A14" s="400"/>
      <c r="B14" s="400"/>
      <c r="C14" s="400"/>
      <c r="D14" s="400"/>
      <c r="E14" s="400"/>
      <c r="F14" s="400"/>
      <c r="G14" s="400"/>
      <c r="H14" s="400"/>
      <c r="I14" s="400"/>
    </row>
    <row r="15" spans="1:9">
      <c r="A15" s="400"/>
      <c r="B15" s="400"/>
      <c r="C15" s="400"/>
      <c r="D15" s="400"/>
      <c r="E15" s="400"/>
      <c r="F15" s="400"/>
      <c r="G15" s="400"/>
      <c r="H15" s="400"/>
      <c r="I15" s="400"/>
    </row>
    <row r="16" spans="1:9">
      <c r="A16" s="400"/>
      <c r="B16" s="400"/>
      <c r="C16" s="400"/>
      <c r="D16" s="400"/>
      <c r="E16" s="400"/>
      <c r="F16" s="400"/>
      <c r="G16" s="400"/>
      <c r="H16" s="400"/>
      <c r="I16" s="400"/>
    </row>
    <row r="17" spans="1:9">
      <c r="A17" s="400"/>
      <c r="B17" s="400"/>
      <c r="C17" s="400"/>
      <c r="D17" s="400"/>
      <c r="E17" s="400"/>
      <c r="F17" s="400"/>
      <c r="G17" s="400"/>
      <c r="H17" s="400"/>
      <c r="I17" s="400"/>
    </row>
    <row r="18" spans="1:9">
      <c r="A18" s="400"/>
      <c r="B18" s="400"/>
      <c r="C18" s="400"/>
      <c r="D18" s="400"/>
      <c r="E18" s="400"/>
      <c r="F18" s="400"/>
      <c r="G18" s="400"/>
      <c r="H18" s="400"/>
      <c r="I18" s="400"/>
    </row>
    <row r="19" spans="1:9">
      <c r="A19" s="400"/>
      <c r="B19" s="400"/>
      <c r="C19" s="400"/>
      <c r="D19" s="400"/>
      <c r="E19" s="400"/>
      <c r="F19" s="400"/>
      <c r="G19" s="400"/>
      <c r="H19" s="400"/>
      <c r="I19" s="400"/>
    </row>
    <row r="20" spans="1:9">
      <c r="A20" s="400"/>
      <c r="B20" s="400"/>
      <c r="C20" s="400"/>
      <c r="D20" s="400"/>
      <c r="E20" s="400"/>
      <c r="F20" s="400"/>
      <c r="G20" s="400"/>
      <c r="H20" s="400"/>
      <c r="I20" s="400"/>
    </row>
    <row r="21" spans="1:9">
      <c r="A21" s="400"/>
      <c r="B21" s="400"/>
      <c r="C21" s="400"/>
      <c r="D21" s="400"/>
      <c r="E21" s="400"/>
      <c r="F21" s="400"/>
      <c r="G21" s="400"/>
      <c r="H21" s="400"/>
      <c r="I21" s="400"/>
    </row>
    <row r="22" spans="1:9">
      <c r="A22" s="400"/>
      <c r="B22" s="400"/>
      <c r="C22" s="400"/>
      <c r="D22" s="400"/>
      <c r="E22" s="400"/>
      <c r="F22" s="400"/>
      <c r="G22" s="400"/>
      <c r="H22" s="400"/>
      <c r="I22" s="400"/>
    </row>
    <row r="23" spans="1:9">
      <c r="A23" s="400"/>
      <c r="B23" s="400"/>
      <c r="C23" s="400"/>
      <c r="D23" s="400"/>
      <c r="E23" s="400"/>
      <c r="F23" s="400"/>
      <c r="G23" s="400"/>
      <c r="H23" s="400"/>
      <c r="I23" s="400"/>
    </row>
    <row r="24" spans="1:9">
      <c r="A24" s="400"/>
      <c r="B24" s="400"/>
      <c r="C24" s="400"/>
      <c r="D24" s="400"/>
      <c r="E24" s="400"/>
      <c r="F24" s="400"/>
      <c r="G24" s="400"/>
      <c r="H24" s="400"/>
      <c r="I24" s="400"/>
    </row>
    <row r="25" spans="1:9">
      <c r="A25" s="400"/>
      <c r="B25" s="400"/>
      <c r="C25" s="400"/>
      <c r="D25" s="400"/>
      <c r="E25" s="400"/>
      <c r="F25" s="400"/>
      <c r="G25" s="400"/>
      <c r="H25" s="400"/>
      <c r="I25" s="400"/>
    </row>
    <row r="26" spans="1:9">
      <c r="A26" s="400"/>
      <c r="B26" s="400"/>
      <c r="C26" s="400"/>
      <c r="D26" s="400"/>
      <c r="E26" s="400"/>
      <c r="F26" s="400"/>
      <c r="G26" s="400"/>
      <c r="H26" s="400"/>
      <c r="I26" s="400"/>
    </row>
    <row r="27" spans="1:9">
      <c r="A27" s="400"/>
      <c r="B27" s="400"/>
      <c r="C27" s="400"/>
      <c r="D27" s="400"/>
      <c r="E27" s="400"/>
      <c r="F27" s="400"/>
      <c r="G27" s="400"/>
      <c r="H27" s="400"/>
      <c r="I27" s="400"/>
    </row>
    <row r="28" spans="1:9">
      <c r="A28" s="400"/>
      <c r="B28" s="400"/>
      <c r="C28" s="400"/>
      <c r="D28" s="400"/>
      <c r="E28" s="400"/>
      <c r="F28" s="400"/>
      <c r="G28" s="400"/>
      <c r="H28" s="400"/>
      <c r="I28" s="400"/>
    </row>
    <row r="29" spans="1:9">
      <c r="A29" s="400"/>
      <c r="B29" s="400"/>
      <c r="C29" s="400"/>
      <c r="D29" s="400"/>
      <c r="E29" s="400"/>
      <c r="F29" s="400"/>
      <c r="G29" s="400"/>
      <c r="H29" s="400"/>
      <c r="I29" s="400"/>
    </row>
    <row r="30" spans="1:9">
      <c r="A30" s="400"/>
      <c r="B30" s="400"/>
      <c r="C30" s="400"/>
      <c r="D30" s="400"/>
      <c r="E30" s="400"/>
      <c r="F30" s="400"/>
      <c r="G30" s="400"/>
      <c r="H30" s="400"/>
      <c r="I30" s="400"/>
    </row>
    <row r="31" spans="1:9">
      <c r="A31" s="400"/>
      <c r="B31" s="400"/>
      <c r="C31" s="400"/>
      <c r="D31" s="400"/>
      <c r="E31" s="400"/>
      <c r="F31" s="400"/>
      <c r="G31" s="400"/>
      <c r="H31" s="400"/>
      <c r="I31" s="400"/>
    </row>
    <row r="32" spans="1:9">
      <c r="A32" s="400"/>
      <c r="B32" s="400"/>
      <c r="C32" s="400"/>
      <c r="D32" s="400"/>
      <c r="E32" s="400"/>
      <c r="F32" s="400"/>
      <c r="G32" s="400"/>
      <c r="H32" s="400"/>
      <c r="I32" s="400"/>
    </row>
    <row r="33" spans="1:9">
      <c r="A33" s="400"/>
      <c r="B33" s="400"/>
      <c r="C33" s="400"/>
      <c r="D33" s="400"/>
      <c r="E33" s="400"/>
      <c r="F33" s="400"/>
      <c r="G33" s="400"/>
      <c r="H33" s="400"/>
      <c r="I33" s="400"/>
    </row>
    <row r="34" spans="1:9">
      <c r="A34" s="400"/>
      <c r="B34" s="400"/>
      <c r="C34" s="400"/>
      <c r="D34" s="400"/>
      <c r="E34" s="400"/>
      <c r="F34" s="400"/>
      <c r="G34" s="400"/>
      <c r="H34" s="400"/>
      <c r="I34" s="400"/>
    </row>
    <row r="35" spans="1:9">
      <c r="A35" s="400"/>
      <c r="B35" s="400"/>
      <c r="C35" s="400"/>
      <c r="D35" s="400"/>
      <c r="E35" s="400"/>
      <c r="F35" s="400"/>
      <c r="G35" s="400"/>
      <c r="H35" s="400"/>
      <c r="I35" s="400"/>
    </row>
    <row r="36" spans="1:9">
      <c r="A36" s="400"/>
      <c r="B36" s="400"/>
      <c r="C36" s="400"/>
      <c r="D36" s="400"/>
      <c r="E36" s="400"/>
      <c r="F36" s="400"/>
      <c r="G36" s="400"/>
      <c r="H36" s="400"/>
      <c r="I36" s="400"/>
    </row>
    <row r="37" spans="1:9">
      <c r="A37" s="400"/>
      <c r="B37" s="400"/>
      <c r="C37" s="400"/>
      <c r="D37" s="400"/>
      <c r="E37" s="400"/>
      <c r="F37" s="400"/>
      <c r="G37" s="400"/>
      <c r="H37" s="400"/>
      <c r="I37" s="400"/>
    </row>
    <row r="38" spans="1:9">
      <c r="A38" s="400"/>
      <c r="B38" s="400"/>
      <c r="C38" s="400"/>
      <c r="D38" s="400"/>
      <c r="E38" s="400"/>
      <c r="F38" s="400"/>
      <c r="G38" s="400"/>
      <c r="H38" s="400"/>
      <c r="I38" s="400"/>
    </row>
    <row r="39" spans="1:9">
      <c r="A39" s="400"/>
      <c r="B39" s="400"/>
      <c r="C39" s="400"/>
      <c r="D39" s="400"/>
      <c r="E39" s="400"/>
      <c r="F39" s="400"/>
      <c r="G39" s="400"/>
      <c r="H39" s="400"/>
      <c r="I39" s="400"/>
    </row>
    <row r="40" spans="1:9">
      <c r="A40" s="400"/>
      <c r="B40" s="400"/>
      <c r="C40" s="400"/>
      <c r="D40" s="400"/>
      <c r="E40" s="400"/>
      <c r="F40" s="400"/>
      <c r="G40" s="400"/>
      <c r="H40" s="400"/>
      <c r="I40" s="400"/>
    </row>
    <row r="41" spans="1:9">
      <c r="A41" s="400"/>
      <c r="B41" s="400"/>
      <c r="C41" s="400"/>
      <c r="D41" s="400"/>
      <c r="E41" s="400"/>
      <c r="F41" s="400"/>
      <c r="G41" s="400"/>
      <c r="H41" s="400"/>
      <c r="I41" s="400"/>
    </row>
    <row r="42" spans="1:9">
      <c r="A42" s="400"/>
      <c r="B42" s="400"/>
      <c r="C42" s="400"/>
      <c r="D42" s="400"/>
      <c r="E42" s="400"/>
      <c r="F42" s="400"/>
      <c r="G42" s="400"/>
      <c r="H42" s="400"/>
      <c r="I42" s="400"/>
    </row>
    <row r="43" spans="1:9">
      <c r="A43" s="400"/>
      <c r="B43" s="400"/>
      <c r="C43" s="400"/>
      <c r="D43" s="400"/>
      <c r="E43" s="400"/>
      <c r="F43" s="400"/>
      <c r="G43" s="400"/>
      <c r="H43" s="400"/>
      <c r="I43" s="400"/>
    </row>
    <row r="44" spans="1:9">
      <c r="A44" s="400"/>
      <c r="B44" s="400"/>
      <c r="C44" s="400"/>
      <c r="D44" s="400"/>
      <c r="E44" s="400"/>
      <c r="F44" s="400"/>
      <c r="G44" s="400"/>
      <c r="H44" s="400"/>
      <c r="I44" s="400"/>
    </row>
    <row r="45" spans="1:9">
      <c r="A45" s="400"/>
      <c r="B45" s="400"/>
      <c r="C45" s="400"/>
      <c r="D45" s="400"/>
      <c r="E45" s="400"/>
      <c r="F45" s="400"/>
      <c r="G45" s="400"/>
      <c r="H45" s="400"/>
      <c r="I45" s="400"/>
    </row>
    <row r="46" spans="1:9">
      <c r="A46" s="400"/>
      <c r="B46" s="400"/>
      <c r="C46" s="400"/>
      <c r="D46" s="400"/>
      <c r="E46" s="400"/>
      <c r="F46" s="400"/>
      <c r="G46" s="400"/>
      <c r="H46" s="400"/>
      <c r="I46" s="400"/>
    </row>
    <row r="47" spans="1:9">
      <c r="A47" s="400"/>
      <c r="B47" s="400"/>
      <c r="C47" s="400"/>
      <c r="D47" s="400"/>
      <c r="E47" s="400"/>
      <c r="F47" s="400"/>
      <c r="G47" s="400"/>
      <c r="H47" s="400"/>
      <c r="I47" s="400"/>
    </row>
    <row r="48" spans="1:9">
      <c r="A48" s="400"/>
      <c r="B48" s="400"/>
      <c r="C48" s="400"/>
      <c r="D48" s="400"/>
      <c r="E48" s="400"/>
      <c r="F48" s="400"/>
      <c r="G48" s="400"/>
      <c r="H48" s="400"/>
      <c r="I48" s="400"/>
    </row>
    <row r="49" spans="1:9">
      <c r="A49" s="400"/>
      <c r="B49" s="400"/>
      <c r="C49" s="400"/>
      <c r="D49" s="400"/>
      <c r="E49" s="400"/>
      <c r="F49" s="400"/>
      <c r="G49" s="400"/>
      <c r="H49" s="400"/>
      <c r="I49" s="400"/>
    </row>
    <row r="50" spans="1:9">
      <c r="A50" s="400"/>
      <c r="B50" s="400"/>
      <c r="C50" s="400"/>
      <c r="D50" s="400"/>
      <c r="E50" s="400"/>
      <c r="F50" s="400"/>
      <c r="G50" s="400"/>
      <c r="H50" s="400"/>
      <c r="I50" s="400"/>
    </row>
    <row r="51" spans="1:9">
      <c r="A51" s="400"/>
      <c r="B51" s="400"/>
      <c r="C51" s="400"/>
      <c r="D51" s="400"/>
      <c r="E51" s="400"/>
      <c r="F51" s="400"/>
      <c r="G51" s="400"/>
      <c r="H51" s="400"/>
      <c r="I51" s="400"/>
    </row>
    <row r="52" spans="1:9">
      <c r="A52" s="400"/>
      <c r="B52" s="400"/>
      <c r="C52" s="400"/>
      <c r="D52" s="400"/>
      <c r="E52" s="400"/>
      <c r="F52" s="400"/>
      <c r="G52" s="400"/>
      <c r="H52" s="400"/>
      <c r="I52" s="400"/>
    </row>
    <row r="53" spans="1:9">
      <c r="A53" s="400"/>
      <c r="B53" s="400"/>
      <c r="C53" s="400"/>
      <c r="D53" s="400"/>
      <c r="E53" s="400"/>
      <c r="F53" s="400"/>
      <c r="G53" s="400"/>
      <c r="H53" s="400"/>
      <c r="I53" s="400"/>
    </row>
    <row r="54" spans="1:9">
      <c r="A54" s="400"/>
      <c r="B54" s="400"/>
      <c r="C54" s="400"/>
      <c r="D54" s="400"/>
      <c r="E54" s="400"/>
      <c r="F54" s="400"/>
      <c r="G54" s="400"/>
      <c r="H54" s="400"/>
      <c r="I54" s="400"/>
    </row>
    <row r="55" spans="1:9">
      <c r="A55" s="400"/>
      <c r="B55" s="400"/>
      <c r="C55" s="400"/>
      <c r="D55" s="400"/>
      <c r="E55" s="400"/>
      <c r="F55" s="400"/>
      <c r="G55" s="400"/>
      <c r="H55" s="400"/>
      <c r="I55" s="400"/>
    </row>
    <row r="56" spans="1:9">
      <c r="A56" s="400"/>
      <c r="B56" s="400"/>
      <c r="C56" s="400"/>
      <c r="D56" s="400"/>
      <c r="E56" s="400"/>
      <c r="F56" s="400"/>
      <c r="G56" s="400"/>
      <c r="H56" s="400"/>
      <c r="I56" s="400"/>
    </row>
    <row r="57" spans="1:9">
      <c r="A57" s="400"/>
      <c r="B57" s="400"/>
      <c r="C57" s="400"/>
      <c r="D57" s="400"/>
      <c r="E57" s="400"/>
      <c r="F57" s="400"/>
      <c r="G57" s="400"/>
      <c r="H57" s="400"/>
      <c r="I57" s="400"/>
    </row>
    <row r="58" spans="1:9">
      <c r="A58" s="400"/>
      <c r="B58" s="400"/>
      <c r="C58" s="400"/>
      <c r="D58" s="400"/>
      <c r="E58" s="400"/>
      <c r="F58" s="400"/>
      <c r="G58" s="400"/>
      <c r="H58" s="400"/>
      <c r="I58" s="400"/>
    </row>
    <row r="59" spans="1:9">
      <c r="A59" s="400"/>
      <c r="B59" s="400"/>
      <c r="C59" s="400"/>
      <c r="D59" s="400"/>
      <c r="E59" s="400"/>
      <c r="F59" s="400"/>
      <c r="G59" s="400"/>
      <c r="H59" s="400"/>
      <c r="I59" s="400"/>
    </row>
    <row r="60" spans="1:9">
      <c r="A60" s="400"/>
      <c r="B60" s="400"/>
      <c r="C60" s="400"/>
      <c r="D60" s="400"/>
      <c r="E60" s="400"/>
      <c r="F60" s="400"/>
      <c r="G60" s="400"/>
      <c r="H60" s="400"/>
      <c r="I60" s="400"/>
    </row>
    <row r="61" spans="1:9">
      <c r="A61" s="400"/>
      <c r="B61" s="400"/>
      <c r="C61" s="400"/>
      <c r="D61" s="400"/>
      <c r="E61" s="400"/>
      <c r="F61" s="400"/>
      <c r="G61" s="400"/>
      <c r="H61" s="400"/>
      <c r="I61" s="400"/>
    </row>
    <row r="62" spans="1:9">
      <c r="A62" s="400"/>
      <c r="B62" s="400"/>
      <c r="C62" s="400"/>
      <c r="D62" s="400"/>
      <c r="E62" s="400"/>
      <c r="F62" s="400"/>
      <c r="G62" s="400"/>
      <c r="H62" s="400"/>
      <c r="I62" s="400"/>
    </row>
    <row r="63" spans="1:9">
      <c r="A63" s="400"/>
      <c r="B63" s="400"/>
      <c r="C63" s="400"/>
      <c r="D63" s="400"/>
      <c r="E63" s="400"/>
      <c r="F63" s="400"/>
      <c r="G63" s="400"/>
      <c r="H63" s="400"/>
      <c r="I63" s="400"/>
    </row>
  </sheetData>
  <mergeCells count="1">
    <mergeCell ref="A3:I63"/>
  </mergeCells>
  <pageMargins left="0.31496062992125984" right="0.31496062992125984" top="0.35433070866141736" bottom="0.35433070866141736" header="0.31496062992125984" footer="0.19685039370078741"/>
  <pageSetup paperSize="9" fitToHeight="0" orientation="portrait" r:id="rId1"/>
  <headerFooter differentFirst="1"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List29"/>
  <dimension ref="A1:X39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4" ht="18">
      <c r="A1" s="188" t="s">
        <v>400</v>
      </c>
      <c r="M1" s="269" t="str">
        <f>'3.1'!N1</f>
        <v>IV. čtvrtletí 2025</v>
      </c>
    </row>
    <row r="2" spans="1:24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24">
      <c r="A3" s="365" t="str">
        <f>'3.1'!A4</f>
        <v>2025</v>
      </c>
      <c r="B3" s="503" t="s">
        <v>186</v>
      </c>
      <c r="C3" s="503"/>
      <c r="D3" s="503"/>
      <c r="E3" s="503"/>
      <c r="F3" s="503"/>
      <c r="G3" s="504"/>
      <c r="H3" s="518" t="s">
        <v>19</v>
      </c>
      <c r="I3" s="503"/>
      <c r="J3" s="503"/>
      <c r="K3" s="503"/>
      <c r="L3" s="503"/>
      <c r="M3" s="503"/>
      <c r="N3" s="20"/>
    </row>
    <row r="4" spans="1:24" ht="13.5">
      <c r="B4" s="520" t="s">
        <v>168</v>
      </c>
      <c r="C4" s="520"/>
      <c r="D4" s="520"/>
      <c r="E4" s="520"/>
      <c r="F4" s="520"/>
      <c r="G4" s="522"/>
      <c r="H4" s="519" t="s">
        <v>5</v>
      </c>
      <c r="I4" s="520"/>
      <c r="J4" s="520"/>
      <c r="K4" s="520"/>
      <c r="L4" s="520"/>
      <c r="M4" s="520"/>
      <c r="N4" s="57"/>
    </row>
    <row r="5" spans="1:24">
      <c r="B5" s="502" t="s">
        <v>69</v>
      </c>
      <c r="C5" s="502"/>
      <c r="D5" s="502" t="s">
        <v>70</v>
      </c>
      <c r="E5" s="502"/>
      <c r="F5" s="502" t="s">
        <v>71</v>
      </c>
      <c r="G5" s="507"/>
      <c r="H5" s="508" t="s">
        <v>69</v>
      </c>
      <c r="I5" s="502"/>
      <c r="J5" s="502" t="s">
        <v>70</v>
      </c>
      <c r="K5" s="502"/>
      <c r="L5" s="502" t="s">
        <v>71</v>
      </c>
      <c r="M5" s="502"/>
      <c r="N5" s="53"/>
    </row>
    <row r="6" spans="1:24">
      <c r="A6" s="304"/>
      <c r="B6" s="302" t="s">
        <v>208</v>
      </c>
      <c r="C6" s="302" t="s">
        <v>207</v>
      </c>
      <c r="D6" s="302" t="s">
        <v>208</v>
      </c>
      <c r="E6" s="302" t="s">
        <v>207</v>
      </c>
      <c r="F6" s="302" t="s">
        <v>208</v>
      </c>
      <c r="G6" s="303" t="s">
        <v>207</v>
      </c>
      <c r="H6" s="296" t="s">
        <v>208</v>
      </c>
      <c r="I6" s="296" t="s">
        <v>207</v>
      </c>
      <c r="J6" s="296" t="s">
        <v>208</v>
      </c>
      <c r="K6" s="296" t="s">
        <v>207</v>
      </c>
      <c r="L6" s="296" t="s">
        <v>208</v>
      </c>
      <c r="M6" s="296" t="s">
        <v>207</v>
      </c>
      <c r="N6" s="53"/>
    </row>
    <row r="7" spans="1:24">
      <c r="A7" s="516" t="s">
        <v>53</v>
      </c>
      <c r="B7" s="521">
        <f>F8</f>
        <v>2805.8369500000358</v>
      </c>
      <c r="C7" s="511"/>
      <c r="D7" s="511"/>
      <c r="E7" s="511"/>
      <c r="F7" s="511"/>
      <c r="G7" s="523"/>
      <c r="H7" s="521">
        <f>SUM(H8,J8,L8)</f>
        <v>1588333.1527825035</v>
      </c>
      <c r="I7" s="511"/>
      <c r="J7" s="511"/>
      <c r="K7" s="511"/>
      <c r="L7" s="511"/>
      <c r="M7" s="511"/>
      <c r="N7" s="58"/>
    </row>
    <row r="8" spans="1:24">
      <c r="A8" s="517"/>
      <c r="B8" s="202">
        <f>SUM(B9:B16)</f>
        <v>2797.503532000052</v>
      </c>
      <c r="C8" s="292">
        <v>0.1187821280351266</v>
      </c>
      <c r="D8" s="262">
        <f>SUM(D9:D16)</f>
        <v>2805.1710360000461</v>
      </c>
      <c r="E8" s="292">
        <v>0.11877253175074697</v>
      </c>
      <c r="F8" s="262">
        <f>SUM(F9:F16)</f>
        <v>2805.8369500000358</v>
      </c>
      <c r="G8" s="297">
        <v>0.11888005749520755</v>
      </c>
      <c r="H8" s="262">
        <f>SUM(H9:H16)</f>
        <v>478164.05578283581</v>
      </c>
      <c r="I8" s="292">
        <v>7.5338330493332079E-2</v>
      </c>
      <c r="J8" s="262">
        <f>SUM(J9:J16)</f>
        <v>561349.29332754307</v>
      </c>
      <c r="K8" s="292">
        <v>7.9335869317502195E-2</v>
      </c>
      <c r="L8" s="262">
        <f>SUM(L9:L16)</f>
        <v>548819.80367212452</v>
      </c>
      <c r="M8" s="292">
        <v>7.8761343095917147E-2</v>
      </c>
      <c r="N8" s="10"/>
    </row>
    <row r="9" spans="1:24">
      <c r="A9" s="44" t="s">
        <v>7</v>
      </c>
      <c r="B9" s="203">
        <v>0</v>
      </c>
      <c r="C9" s="291">
        <v>0</v>
      </c>
      <c r="D9" s="19">
        <v>0</v>
      </c>
      <c r="E9" s="291">
        <v>0</v>
      </c>
      <c r="F9" s="19">
        <v>0</v>
      </c>
      <c r="G9" s="298">
        <v>0</v>
      </c>
      <c r="H9" s="19">
        <v>0</v>
      </c>
      <c r="I9" s="291">
        <v>0</v>
      </c>
      <c r="J9" s="19">
        <v>0</v>
      </c>
      <c r="K9" s="291">
        <v>0</v>
      </c>
      <c r="L9" s="19">
        <v>0</v>
      </c>
      <c r="M9" s="291">
        <v>0</v>
      </c>
      <c r="N9" s="61"/>
      <c r="O9" s="69"/>
      <c r="X9" s="50"/>
    </row>
    <row r="10" spans="1:24">
      <c r="A10" s="44" t="s">
        <v>20</v>
      </c>
      <c r="B10" s="203">
        <v>1151.7282</v>
      </c>
      <c r="C10" s="291">
        <v>0.1249439409563045</v>
      </c>
      <c r="D10" s="19">
        <v>1151.7282</v>
      </c>
      <c r="E10" s="291">
        <v>0.1249439409563045</v>
      </c>
      <c r="F10" s="19">
        <v>1151.7282</v>
      </c>
      <c r="G10" s="298">
        <v>0.12488570586509294</v>
      </c>
      <c r="H10" s="19">
        <v>332077.54100000003</v>
      </c>
      <c r="I10" s="291">
        <v>0.12597135165680176</v>
      </c>
      <c r="J10" s="19">
        <v>431785.826</v>
      </c>
      <c r="K10" s="291">
        <v>0.1346350465250635</v>
      </c>
      <c r="L10" s="19">
        <v>439413.66499999992</v>
      </c>
      <c r="M10" s="291">
        <v>0.14351234362769849</v>
      </c>
      <c r="N10" s="61"/>
      <c r="O10" s="69"/>
      <c r="X10" s="50"/>
    </row>
    <row r="11" spans="1:24">
      <c r="A11" s="44" t="s">
        <v>21</v>
      </c>
      <c r="B11" s="203">
        <v>0</v>
      </c>
      <c r="C11" s="291">
        <v>0</v>
      </c>
      <c r="D11" s="19">
        <v>0</v>
      </c>
      <c r="E11" s="291">
        <v>0</v>
      </c>
      <c r="F11" s="19">
        <v>0</v>
      </c>
      <c r="G11" s="298">
        <v>0</v>
      </c>
      <c r="H11" s="19">
        <v>0</v>
      </c>
      <c r="I11" s="291">
        <v>0</v>
      </c>
      <c r="J11" s="19">
        <v>0</v>
      </c>
      <c r="K11" s="291">
        <v>0</v>
      </c>
      <c r="L11" s="19">
        <v>0</v>
      </c>
      <c r="M11" s="291">
        <v>0</v>
      </c>
      <c r="N11" s="61"/>
      <c r="O11" s="69"/>
      <c r="X11" s="50"/>
    </row>
    <row r="12" spans="1:24">
      <c r="A12" s="44" t="s">
        <v>22</v>
      </c>
      <c r="B12" s="203">
        <v>293.87796000000003</v>
      </c>
      <c r="C12" s="291">
        <v>0.19986130936617735</v>
      </c>
      <c r="D12" s="19">
        <v>294.85836</v>
      </c>
      <c r="E12" s="291">
        <v>0.20027671022934998</v>
      </c>
      <c r="F12" s="19">
        <v>293.61535999999995</v>
      </c>
      <c r="G12" s="298">
        <v>0.19945301918648173</v>
      </c>
      <c r="H12" s="19">
        <v>36770.022999999986</v>
      </c>
      <c r="I12" s="291">
        <v>0.1080992966650222</v>
      </c>
      <c r="J12" s="19">
        <v>37563.642999999996</v>
      </c>
      <c r="K12" s="291">
        <v>0.10352651469764694</v>
      </c>
      <c r="L12" s="19">
        <v>41516.869999999988</v>
      </c>
      <c r="M12" s="291">
        <v>0.1054918786092308</v>
      </c>
      <c r="N12" s="61"/>
      <c r="O12" s="69"/>
      <c r="X12" s="50"/>
    </row>
    <row r="13" spans="1:24">
      <c r="A13" s="44" t="s">
        <v>43</v>
      </c>
      <c r="B13" s="203">
        <v>645.18705999999997</v>
      </c>
      <c r="C13" s="291">
        <v>0.57768423021325088</v>
      </c>
      <c r="D13" s="19">
        <v>645.18106</v>
      </c>
      <c r="E13" s="291">
        <v>0.57770885938961214</v>
      </c>
      <c r="F13" s="19">
        <v>644.98105999999996</v>
      </c>
      <c r="G13" s="298">
        <v>0.57782935013862091</v>
      </c>
      <c r="H13" s="19">
        <v>68592.269055368393</v>
      </c>
      <c r="I13" s="291">
        <v>0.4842816820817894</v>
      </c>
      <c r="J13" s="19">
        <v>63745.129760526106</v>
      </c>
      <c r="K13" s="291">
        <v>0.43855468628596345</v>
      </c>
      <c r="L13" s="19">
        <v>49527.796504967635</v>
      </c>
      <c r="M13" s="291">
        <v>0.38548627120116497</v>
      </c>
      <c r="N13" s="61"/>
      <c r="O13" s="69"/>
      <c r="X13" s="50"/>
    </row>
    <row r="14" spans="1:24">
      <c r="A14" s="44" t="s">
        <v>44</v>
      </c>
      <c r="B14" s="203">
        <v>45</v>
      </c>
      <c r="C14" s="291">
        <v>3.8412291933418691E-2</v>
      </c>
      <c r="D14" s="19">
        <v>45</v>
      </c>
      <c r="E14" s="291">
        <v>3.8412291933418691E-2</v>
      </c>
      <c r="F14" s="19">
        <v>45</v>
      </c>
      <c r="G14" s="298">
        <v>3.8412291933418691E-2</v>
      </c>
      <c r="H14" s="19">
        <v>5737.73</v>
      </c>
      <c r="I14" s="291">
        <v>7.1692598459198842E-2</v>
      </c>
      <c r="J14" s="19">
        <v>5434.08</v>
      </c>
      <c r="K14" s="291">
        <v>6.1341607216755287E-2</v>
      </c>
      <c r="L14" s="19">
        <v>4672.6400000000003</v>
      </c>
      <c r="M14" s="291">
        <v>4.6712278878095148E-2</v>
      </c>
      <c r="N14" s="61"/>
      <c r="O14" s="69"/>
      <c r="P14" s="44"/>
      <c r="Q14" s="56"/>
      <c r="R14" s="19"/>
      <c r="S14" s="19"/>
      <c r="T14" s="19"/>
      <c r="U14" s="19"/>
      <c r="X14" s="50"/>
    </row>
    <row r="15" spans="1:24">
      <c r="A15" s="44" t="s">
        <v>45</v>
      </c>
      <c r="B15" s="203">
        <v>6.0606</v>
      </c>
      <c r="C15" s="291">
        <v>1.6325464784886085E-2</v>
      </c>
      <c r="D15" s="19">
        <v>6.0606</v>
      </c>
      <c r="E15" s="59">
        <v>1.6325464784886085E-2</v>
      </c>
      <c r="F15" s="19">
        <v>6.0606</v>
      </c>
      <c r="G15" s="299">
        <v>1.6427240080687706E-2</v>
      </c>
      <c r="H15" s="19">
        <v>931.88005489206284</v>
      </c>
      <c r="I15" s="291">
        <v>1.1370488774474819E-2</v>
      </c>
      <c r="J15" s="19">
        <v>336.32657667209912</v>
      </c>
      <c r="K15" s="59">
        <v>5.6258720383267876E-3</v>
      </c>
      <c r="L15" s="19">
        <v>544.26307098435473</v>
      </c>
      <c r="M15" s="59">
        <v>9.7439933020111377E-3</v>
      </c>
      <c r="N15" s="61"/>
      <c r="O15" s="69"/>
      <c r="P15" s="44"/>
      <c r="Q15" s="56"/>
      <c r="R15" s="19"/>
      <c r="S15" s="19"/>
      <c r="T15" s="19"/>
      <c r="U15" s="19"/>
      <c r="X15" s="50"/>
    </row>
    <row r="16" spans="1:24">
      <c r="A16" s="228" t="s">
        <v>46</v>
      </c>
      <c r="B16" s="204">
        <v>655.6497120000522</v>
      </c>
      <c r="C16" s="292">
        <v>0.14588807396690845</v>
      </c>
      <c r="D16" s="199">
        <v>662.34281600004647</v>
      </c>
      <c r="E16" s="293">
        <v>0.145286670204827</v>
      </c>
      <c r="F16" s="199">
        <v>664.45173000003615</v>
      </c>
      <c r="G16" s="300">
        <v>0.14629570318593577</v>
      </c>
      <c r="H16" s="199">
        <v>34054.612672575429</v>
      </c>
      <c r="I16" s="292">
        <v>0.13993846047547662</v>
      </c>
      <c r="J16" s="199">
        <v>22484.287990344958</v>
      </c>
      <c r="K16" s="293">
        <v>0.15844154282681452</v>
      </c>
      <c r="L16" s="199">
        <v>13144.569096172578</v>
      </c>
      <c r="M16" s="293">
        <v>0.16194840274341823</v>
      </c>
      <c r="N16" s="61"/>
      <c r="O16" s="69"/>
      <c r="P16" s="44"/>
      <c r="Q16" s="56"/>
      <c r="R16" s="19"/>
      <c r="S16" s="19"/>
      <c r="T16" s="19"/>
      <c r="U16" s="19"/>
      <c r="X16" s="50"/>
    </row>
    <row r="17" spans="1:15">
      <c r="A17" s="172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15">
      <c r="A18" s="365" t="str">
        <f>'3.1'!A4</f>
        <v>2025</v>
      </c>
      <c r="B18" s="503" t="s">
        <v>231</v>
      </c>
      <c r="C18" s="503"/>
      <c r="D18" s="503"/>
      <c r="E18" s="503"/>
      <c r="F18" s="503"/>
      <c r="G18" s="503"/>
      <c r="H18" s="54"/>
      <c r="I18" s="54"/>
      <c r="J18" s="54"/>
      <c r="K18" s="54"/>
      <c r="L18" s="54"/>
      <c r="M18" s="54"/>
      <c r="N18" s="63"/>
      <c r="O18" s="54"/>
    </row>
    <row r="19" spans="1:15">
      <c r="A19" s="294"/>
      <c r="B19" s="505" t="s">
        <v>5</v>
      </c>
      <c r="C19" s="505"/>
      <c r="D19" s="505"/>
      <c r="E19" s="505"/>
      <c r="F19" s="505"/>
      <c r="G19" s="505"/>
      <c r="H19" s="63" t="str">
        <f>A24</f>
        <v>VO z vvn</v>
      </c>
      <c r="I19" s="70">
        <f>(B24+D24+F24)/'6.1, 6.2'!B25</f>
        <v>9.5003079899602813E-2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</row>
    <row r="20" spans="1:15">
      <c r="A20" s="53"/>
      <c r="B20" s="502" t="s">
        <v>69</v>
      </c>
      <c r="C20" s="502"/>
      <c r="D20" s="502" t="s">
        <v>70</v>
      </c>
      <c r="E20" s="502"/>
      <c r="F20" s="502" t="s">
        <v>71</v>
      </c>
      <c r="G20" s="502"/>
      <c r="H20" s="63" t="str">
        <f>A25</f>
        <v>VO z vn</v>
      </c>
      <c r="I20" s="70">
        <f>(B25+D25+F25)/'6.1, 6.2'!C25</f>
        <v>0.12945255707807055</v>
      </c>
      <c r="J20" s="22" t="str">
        <f t="shared" ref="J20:J26" si="1">A10</f>
        <v>PE</v>
      </c>
      <c r="K20" s="61">
        <f t="shared" si="0"/>
        <v>1203277.0320000001</v>
      </c>
      <c r="L20" s="22" t="str">
        <f t="shared" ref="L20:L26" si="2">A10</f>
        <v>PE</v>
      </c>
      <c r="M20" s="69">
        <f>K20/'6.1, 6.2'!C5</f>
        <v>0.13512266795764552</v>
      </c>
      <c r="N20" s="63"/>
      <c r="O20" s="54"/>
    </row>
    <row r="21" spans="1:15">
      <c r="A21" s="53"/>
      <c r="B21" s="295" t="s">
        <v>208</v>
      </c>
      <c r="C21" s="295" t="s">
        <v>207</v>
      </c>
      <c r="D21" s="295" t="s">
        <v>208</v>
      </c>
      <c r="E21" s="295" t="s">
        <v>207</v>
      </c>
      <c r="F21" s="295" t="s">
        <v>208</v>
      </c>
      <c r="G21" s="295" t="s">
        <v>207</v>
      </c>
      <c r="H21" s="63" t="str">
        <f>A26</f>
        <v>MOP</v>
      </c>
      <c r="I21" s="70">
        <f>(B26+D26+F26)/'6.1, 6.2'!D25</f>
        <v>0.13207671229409354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63"/>
      <c r="O21" s="54"/>
    </row>
    <row r="22" spans="1:15">
      <c r="A22" s="509" t="s">
        <v>53</v>
      </c>
      <c r="B22" s="511">
        <f>SUM(B23,D23,F23)</f>
        <v>2085899.0665125037</v>
      </c>
      <c r="C22" s="511"/>
      <c r="D22" s="511"/>
      <c r="E22" s="511"/>
      <c r="F22" s="511"/>
      <c r="G22" s="511"/>
      <c r="H22" s="63" t="str">
        <f>A27</f>
        <v>MOO</v>
      </c>
      <c r="I22" s="70">
        <f>(B27+D27+F27)/'6.1, 6.2'!E25</f>
        <v>0.18527315717444193</v>
      </c>
      <c r="J22" s="22" t="str">
        <f t="shared" si="1"/>
        <v>PSE</v>
      </c>
      <c r="K22" s="61">
        <f t="shared" si="0"/>
        <v>115850.53599999996</v>
      </c>
      <c r="L22" s="22" t="str">
        <f t="shared" si="2"/>
        <v>PSE</v>
      </c>
      <c r="M22" s="69">
        <f>K22/'6.1, 6.2'!E5</f>
        <v>0.10565037640820663</v>
      </c>
      <c r="N22" s="63"/>
      <c r="O22" s="54"/>
    </row>
    <row r="23" spans="1:15">
      <c r="A23" s="510"/>
      <c r="B23" s="262">
        <f>SUM(B24:B27)</f>
        <v>644696.59433283575</v>
      </c>
      <c r="C23" s="301">
        <v>0.14110877739214933</v>
      </c>
      <c r="D23" s="262">
        <f>SUM(D24:D27)</f>
        <v>704186.47415754315</v>
      </c>
      <c r="E23" s="301">
        <v>0.14339293106781259</v>
      </c>
      <c r="F23" s="262">
        <f>SUM(F24:F27)</f>
        <v>737015.99802212464</v>
      </c>
      <c r="G23" s="301">
        <v>0.1474210720803201</v>
      </c>
      <c r="H23" s="54"/>
      <c r="I23" s="54"/>
      <c r="J23" s="22" t="str">
        <f t="shared" si="1"/>
        <v>VE</v>
      </c>
      <c r="K23" s="61">
        <f t="shared" si="0"/>
        <v>181865.19532086214</v>
      </c>
      <c r="L23" s="22" t="str">
        <f t="shared" si="2"/>
        <v>VE</v>
      </c>
      <c r="M23" s="69">
        <f>K23/'6.1, 6.2'!F5</f>
        <v>0.43773234049505966</v>
      </c>
      <c r="N23" s="63"/>
      <c r="O23" s="54"/>
    </row>
    <row r="24" spans="1:15">
      <c r="A24" s="15" t="s">
        <v>8</v>
      </c>
      <c r="B24" s="19">
        <v>57841.976000000002</v>
      </c>
      <c r="C24" s="291">
        <v>9.0744185701004343E-2</v>
      </c>
      <c r="D24" s="19">
        <v>59397.785000000003</v>
      </c>
      <c r="E24" s="291">
        <v>9.791907109331599E-2</v>
      </c>
      <c r="F24" s="19">
        <v>52700.07</v>
      </c>
      <c r="G24" s="291">
        <v>9.6739343626591423E-2</v>
      </c>
      <c r="H24" s="54"/>
      <c r="I24" s="54"/>
      <c r="J24" s="22" t="str">
        <f t="shared" si="1"/>
        <v>PVE</v>
      </c>
      <c r="K24" s="61">
        <f t="shared" si="0"/>
        <v>15844.45</v>
      </c>
      <c r="L24" s="22" t="str">
        <f t="shared" si="2"/>
        <v>PVE</v>
      </c>
      <c r="M24" s="69">
        <f>K24/'6.1, 6.2'!G5</f>
        <v>5.8978082246850728E-2</v>
      </c>
      <c r="N24" s="63"/>
      <c r="O24" s="70"/>
    </row>
    <row r="25" spans="1:15">
      <c r="A25" s="15" t="s">
        <v>9</v>
      </c>
      <c r="B25" s="19">
        <v>248743.11199999999</v>
      </c>
      <c r="C25" s="291">
        <v>0.12850573288731335</v>
      </c>
      <c r="D25" s="19">
        <v>248538.02600000001</v>
      </c>
      <c r="E25" s="291">
        <v>0.12878117298145325</v>
      </c>
      <c r="F25" s="19">
        <v>229104.52499999999</v>
      </c>
      <c r="G25" s="291">
        <v>0.13124471878617752</v>
      </c>
      <c r="H25" s="54"/>
      <c r="I25" s="54"/>
      <c r="J25" s="22" t="str">
        <f t="shared" si="1"/>
        <v>VTE</v>
      </c>
      <c r="K25" s="61">
        <f t="shared" si="0"/>
        <v>1812.4697025485166</v>
      </c>
      <c r="L25" s="22" t="str">
        <f t="shared" si="2"/>
        <v>VTE</v>
      </c>
      <c r="M25" s="69">
        <f>K25/'6.1, 6.2'!H5</f>
        <v>9.1726768884749579E-3</v>
      </c>
      <c r="N25" s="63"/>
      <c r="O25" s="70"/>
    </row>
    <row r="26" spans="1:15">
      <c r="A26" s="15" t="s">
        <v>132</v>
      </c>
      <c r="B26" s="19">
        <v>86999.589175099274</v>
      </c>
      <c r="C26" s="291">
        <v>0.1338435807510894</v>
      </c>
      <c r="D26" s="19">
        <v>94085.865729377139</v>
      </c>
      <c r="E26" s="291">
        <v>0.13016512975675867</v>
      </c>
      <c r="F26" s="19">
        <v>98911.765371500223</v>
      </c>
      <c r="G26" s="291">
        <v>0.13163186038420241</v>
      </c>
      <c r="H26" s="54"/>
      <c r="I26" s="54"/>
      <c r="J26" s="22" t="str">
        <f t="shared" si="1"/>
        <v>FVE</v>
      </c>
      <c r="K26" s="61">
        <f t="shared" si="0"/>
        <v>69683.469759092957</v>
      </c>
      <c r="L26" s="22" t="str">
        <f t="shared" si="2"/>
        <v>FVE</v>
      </c>
      <c r="M26" s="69">
        <f>K26/'6.1, 6.2'!I5</f>
        <v>0.14939799430046499</v>
      </c>
      <c r="N26" s="63"/>
      <c r="O26" s="70"/>
    </row>
    <row r="27" spans="1:15">
      <c r="A27" s="360" t="s">
        <v>130</v>
      </c>
      <c r="B27" s="199">
        <v>251111.91715773649</v>
      </c>
      <c r="C27" s="292">
        <v>0.18660229668259229</v>
      </c>
      <c r="D27" s="199">
        <v>302164.79742816609</v>
      </c>
      <c r="E27" s="292">
        <v>0.18295922681409388</v>
      </c>
      <c r="F27" s="199">
        <v>356299.63765062438</v>
      </c>
      <c r="G27" s="292">
        <v>0.18201076808180339</v>
      </c>
      <c r="H27" s="54"/>
      <c r="I27" s="54"/>
      <c r="J27" s="54"/>
      <c r="K27" s="54"/>
      <c r="L27" s="54"/>
      <c r="M27" s="54"/>
      <c r="N27" s="63"/>
      <c r="O27" s="70"/>
    </row>
    <row r="28" spans="1:15">
      <c r="A28" s="514"/>
      <c r="B28" s="514"/>
      <c r="C28" s="514"/>
      <c r="D28" s="514"/>
      <c r="E28" s="514"/>
      <c r="F28" s="19"/>
      <c r="G28" s="62" t="s">
        <v>297</v>
      </c>
      <c r="H28" s="54"/>
      <c r="I28" s="54"/>
      <c r="J28" s="54"/>
      <c r="K28" s="54"/>
      <c r="L28" s="54"/>
      <c r="M28" s="54"/>
      <c r="N28" s="54"/>
      <c r="O28" s="54"/>
    </row>
    <row r="29" spans="1:15">
      <c r="A29" s="515"/>
      <c r="B29" s="515"/>
      <c r="C29" s="515"/>
      <c r="D29" s="515"/>
      <c r="E29" s="515"/>
      <c r="F29" s="19"/>
      <c r="G29" s="55"/>
      <c r="H29" s="54"/>
      <c r="I29" s="54"/>
      <c r="J29" s="54"/>
      <c r="K29" s="54"/>
      <c r="L29" s="54"/>
      <c r="M29" s="54"/>
      <c r="N29" s="54"/>
      <c r="O29" s="54"/>
    </row>
    <row r="30" spans="1:15">
      <c r="J30" s="22"/>
      <c r="K30" s="22" t="str">
        <f>H5</f>
        <v>Říjen</v>
      </c>
      <c r="L30" s="22" t="str">
        <f>J5</f>
        <v>Listopad</v>
      </c>
      <c r="M30" s="22" t="str">
        <f>L5</f>
        <v>Prosinec</v>
      </c>
    </row>
    <row r="31" spans="1:15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15">
      <c r="H32" s="22" t="str">
        <f t="shared" si="3"/>
        <v>PE</v>
      </c>
      <c r="I32" s="71">
        <f t="shared" si="4"/>
        <v>0.12488570586509294</v>
      </c>
      <c r="J32" s="22" t="str">
        <f t="shared" si="5"/>
        <v>PE</v>
      </c>
      <c r="K32" s="50">
        <f t="shared" si="6"/>
        <v>332077.54100000003</v>
      </c>
      <c r="L32" s="50">
        <f t="shared" si="7"/>
        <v>431785.826</v>
      </c>
      <c r="M32" s="50">
        <f t="shared" si="8"/>
        <v>439413.66499999992</v>
      </c>
    </row>
    <row r="33" spans="8:13" ht="12.75" customHeight="1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>
      <c r="H34" s="22" t="str">
        <f t="shared" si="3"/>
        <v>PSE</v>
      </c>
      <c r="I34" s="71">
        <f t="shared" si="4"/>
        <v>0.19945301918648173</v>
      </c>
      <c r="J34" s="22" t="str">
        <f t="shared" si="5"/>
        <v>PSE</v>
      </c>
      <c r="K34" s="50">
        <f t="shared" si="6"/>
        <v>36770.022999999986</v>
      </c>
      <c r="L34" s="50">
        <f t="shared" si="7"/>
        <v>37563.642999999996</v>
      </c>
      <c r="M34" s="50">
        <f t="shared" si="8"/>
        <v>41516.869999999988</v>
      </c>
    </row>
    <row r="35" spans="8:13" ht="13.5" customHeight="1">
      <c r="H35" s="22" t="str">
        <f t="shared" si="3"/>
        <v>VE</v>
      </c>
      <c r="I35" s="71">
        <f t="shared" si="4"/>
        <v>0.57782935013862091</v>
      </c>
      <c r="J35" s="22" t="str">
        <f t="shared" si="5"/>
        <v>VE</v>
      </c>
      <c r="K35" s="50">
        <f t="shared" si="6"/>
        <v>68592.269055368393</v>
      </c>
      <c r="L35" s="50">
        <f t="shared" si="7"/>
        <v>63745.129760526106</v>
      </c>
      <c r="M35" s="50">
        <f t="shared" si="8"/>
        <v>49527.796504967635</v>
      </c>
    </row>
    <row r="36" spans="8:13" ht="12.75" customHeight="1">
      <c r="H36" s="22" t="str">
        <f t="shared" si="3"/>
        <v>PVE</v>
      </c>
      <c r="I36" s="71">
        <f t="shared" si="4"/>
        <v>3.8412291933418691E-2</v>
      </c>
      <c r="J36" s="22" t="str">
        <f t="shared" si="5"/>
        <v>PVE</v>
      </c>
      <c r="K36" s="50">
        <f t="shared" si="6"/>
        <v>5737.73</v>
      </c>
      <c r="L36" s="50">
        <f t="shared" si="7"/>
        <v>5434.08</v>
      </c>
      <c r="M36" s="50">
        <f t="shared" si="8"/>
        <v>4672.6400000000003</v>
      </c>
    </row>
    <row r="37" spans="8:13" ht="12.75" customHeight="1">
      <c r="H37" s="22" t="str">
        <f t="shared" si="3"/>
        <v>VTE</v>
      </c>
      <c r="I37" s="71">
        <f t="shared" si="4"/>
        <v>1.6427240080687706E-2</v>
      </c>
      <c r="J37" s="22" t="str">
        <f t="shared" si="5"/>
        <v>VTE</v>
      </c>
      <c r="K37" s="50">
        <f t="shared" si="6"/>
        <v>931.88005489206284</v>
      </c>
      <c r="L37" s="50">
        <f t="shared" si="7"/>
        <v>336.32657667209912</v>
      </c>
      <c r="M37" s="50">
        <f t="shared" si="8"/>
        <v>544.26307098435473</v>
      </c>
    </row>
    <row r="38" spans="8:13" ht="12.75" customHeight="1">
      <c r="H38" s="22" t="str">
        <f t="shared" si="3"/>
        <v>FVE</v>
      </c>
      <c r="I38" s="71">
        <f t="shared" si="4"/>
        <v>0.14629570318593577</v>
      </c>
      <c r="J38" s="22" t="str">
        <f t="shared" si="5"/>
        <v>FVE</v>
      </c>
      <c r="K38" s="50">
        <f t="shared" si="6"/>
        <v>34054.612672575429</v>
      </c>
      <c r="L38" s="50">
        <f t="shared" si="7"/>
        <v>22484.287990344958</v>
      </c>
      <c r="M38" s="50">
        <f t="shared" si="8"/>
        <v>13144.569096172578</v>
      </c>
    </row>
    <row r="39" spans="8:13" ht="12.75" customHeight="1"/>
  </sheetData>
  <mergeCells count="21">
    <mergeCell ref="B18:G18"/>
    <mergeCell ref="B19:G19"/>
    <mergeCell ref="B20:C20"/>
    <mergeCell ref="D20:E20"/>
    <mergeCell ref="F20:G20"/>
    <mergeCell ref="A28:E29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L5:M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List30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188" t="s">
        <v>401</v>
      </c>
      <c r="M1" s="269" t="str">
        <f>'3.1'!N1</f>
        <v>IV. čtvrtletí 2025</v>
      </c>
      <c r="N1" s="54"/>
      <c r="O1" s="54"/>
    </row>
    <row r="2" spans="1:21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</row>
    <row r="3" spans="1:21">
      <c r="A3" s="365" t="str">
        <f>'3.1'!A4</f>
        <v>2025</v>
      </c>
      <c r="B3" s="503" t="s">
        <v>186</v>
      </c>
      <c r="C3" s="503"/>
      <c r="D3" s="503"/>
      <c r="E3" s="503"/>
      <c r="F3" s="503"/>
      <c r="G3" s="504"/>
      <c r="H3" s="518" t="s">
        <v>19</v>
      </c>
      <c r="I3" s="503"/>
      <c r="J3" s="503"/>
      <c r="K3" s="503"/>
      <c r="L3" s="503"/>
      <c r="M3" s="503"/>
      <c r="N3" s="20"/>
    </row>
    <row r="4" spans="1:21" ht="13.5" customHeight="1">
      <c r="B4" s="520" t="s">
        <v>168</v>
      </c>
      <c r="C4" s="520"/>
      <c r="D4" s="520"/>
      <c r="E4" s="520"/>
      <c r="F4" s="520"/>
      <c r="G4" s="522"/>
      <c r="H4" s="519" t="s">
        <v>5</v>
      </c>
      <c r="I4" s="520"/>
      <c r="J4" s="520"/>
      <c r="K4" s="520"/>
      <c r="L4" s="520"/>
      <c r="M4" s="520"/>
      <c r="N4" s="57"/>
    </row>
    <row r="5" spans="1:21">
      <c r="B5" s="502" t="s">
        <v>69</v>
      </c>
      <c r="C5" s="502"/>
      <c r="D5" s="502" t="s">
        <v>70</v>
      </c>
      <c r="E5" s="502"/>
      <c r="F5" s="502" t="s">
        <v>71</v>
      </c>
      <c r="G5" s="507"/>
      <c r="H5" s="508" t="s">
        <v>69</v>
      </c>
      <c r="I5" s="502"/>
      <c r="J5" s="502" t="s">
        <v>70</v>
      </c>
      <c r="K5" s="502"/>
      <c r="L5" s="502" t="s">
        <v>71</v>
      </c>
      <c r="M5" s="502"/>
      <c r="N5" s="53"/>
    </row>
    <row r="6" spans="1:21">
      <c r="A6" s="304"/>
      <c r="B6" s="302" t="s">
        <v>208</v>
      </c>
      <c r="C6" s="302" t="s">
        <v>207</v>
      </c>
      <c r="D6" s="302" t="s">
        <v>208</v>
      </c>
      <c r="E6" s="302" t="s">
        <v>207</v>
      </c>
      <c r="F6" s="302" t="s">
        <v>208</v>
      </c>
      <c r="G6" s="303" t="s">
        <v>207</v>
      </c>
      <c r="H6" s="296" t="s">
        <v>208</v>
      </c>
      <c r="I6" s="296" t="s">
        <v>207</v>
      </c>
      <c r="J6" s="296" t="s">
        <v>208</v>
      </c>
      <c r="K6" s="296" t="s">
        <v>207</v>
      </c>
      <c r="L6" s="296" t="s">
        <v>208</v>
      </c>
      <c r="M6" s="296" t="s">
        <v>207</v>
      </c>
      <c r="N6" s="53"/>
    </row>
    <row r="7" spans="1:21">
      <c r="A7" s="516" t="s">
        <v>53</v>
      </c>
      <c r="B7" s="521">
        <f>F8</f>
        <v>5496.4366329999975</v>
      </c>
      <c r="C7" s="511"/>
      <c r="D7" s="511"/>
      <c r="E7" s="511"/>
      <c r="F7" s="511"/>
      <c r="G7" s="523"/>
      <c r="H7" s="521">
        <f>SUM(H8,J8,L8)</f>
        <v>5663205.8801725693</v>
      </c>
      <c r="I7" s="511"/>
      <c r="J7" s="511"/>
      <c r="K7" s="511"/>
      <c r="L7" s="511"/>
      <c r="M7" s="511"/>
      <c r="N7" s="58"/>
    </row>
    <row r="8" spans="1:21">
      <c r="A8" s="517"/>
      <c r="B8" s="202">
        <f>SUM(B9:B16)</f>
        <v>5493.704853999996</v>
      </c>
      <c r="C8" s="292">
        <v>0.2332629595961532</v>
      </c>
      <c r="D8" s="262">
        <f>SUM(D9:D16)</f>
        <v>5496.7095789999967</v>
      </c>
      <c r="E8" s="292">
        <v>0.23273379933629165</v>
      </c>
      <c r="F8" s="262">
        <f>SUM(F9:F16)</f>
        <v>5496.4366329999975</v>
      </c>
      <c r="G8" s="297">
        <v>0.23287764563432539</v>
      </c>
      <c r="H8" s="262">
        <f>SUM(H9:H16)</f>
        <v>1712052.6721040967</v>
      </c>
      <c r="I8" s="292">
        <v>0.26974672912585063</v>
      </c>
      <c r="J8" s="262">
        <f>SUM(J9:J16)</f>
        <v>1938186.7385691123</v>
      </c>
      <c r="K8" s="292">
        <v>0.27392522201735908</v>
      </c>
      <c r="L8" s="262">
        <f>SUM(L9:L16)</f>
        <v>2012966.4694993608</v>
      </c>
      <c r="M8" s="292">
        <v>0.28888159954142872</v>
      </c>
      <c r="N8" s="10"/>
    </row>
    <row r="9" spans="1:21">
      <c r="A9" s="44" t="s">
        <v>7</v>
      </c>
      <c r="B9" s="203">
        <v>0</v>
      </c>
      <c r="C9" s="291">
        <v>0</v>
      </c>
      <c r="D9" s="19">
        <v>0</v>
      </c>
      <c r="E9" s="291">
        <v>0</v>
      </c>
      <c r="F9" s="19">
        <v>0</v>
      </c>
      <c r="G9" s="298">
        <v>0</v>
      </c>
      <c r="H9" s="19">
        <v>0</v>
      </c>
      <c r="I9" s="291">
        <v>0</v>
      </c>
      <c r="J9" s="19">
        <v>0</v>
      </c>
      <c r="K9" s="291">
        <v>0</v>
      </c>
      <c r="L9" s="19">
        <v>0</v>
      </c>
      <c r="M9" s="291">
        <v>0</v>
      </c>
      <c r="N9" s="61"/>
      <c r="O9" s="69"/>
    </row>
    <row r="10" spans="1:21">
      <c r="A10" s="44" t="s">
        <v>20</v>
      </c>
      <c r="B10" s="203">
        <v>4048.4124999999995</v>
      </c>
      <c r="C10" s="291">
        <v>0.43918748569911287</v>
      </c>
      <c r="D10" s="19">
        <v>4048.4124999999995</v>
      </c>
      <c r="E10" s="291">
        <v>0.43918748569911287</v>
      </c>
      <c r="F10" s="19">
        <v>4048.4124999999995</v>
      </c>
      <c r="G10" s="298">
        <v>0.4389827849101598</v>
      </c>
      <c r="H10" s="19">
        <v>1633962.372</v>
      </c>
      <c r="I10" s="291">
        <v>0.61983248833197635</v>
      </c>
      <c r="J10" s="19">
        <v>1874954.9920000001</v>
      </c>
      <c r="K10" s="291">
        <v>0.58462931708258548</v>
      </c>
      <c r="L10" s="19">
        <v>1769024.4360000002</v>
      </c>
      <c r="M10" s="291">
        <v>0.5777627392289395</v>
      </c>
      <c r="N10" s="61"/>
      <c r="O10" s="69"/>
    </row>
    <row r="11" spans="1:21">
      <c r="A11" s="44" t="s">
        <v>21</v>
      </c>
      <c r="B11" s="203">
        <v>844.9</v>
      </c>
      <c r="C11" s="291">
        <v>0.61970074812967579</v>
      </c>
      <c r="D11" s="19">
        <v>844.9</v>
      </c>
      <c r="E11" s="291">
        <v>0.61970074812967579</v>
      </c>
      <c r="F11" s="19">
        <v>844.9</v>
      </c>
      <c r="G11" s="298">
        <v>0.61970074812967579</v>
      </c>
      <c r="H11" s="19">
        <v>0</v>
      </c>
      <c r="I11" s="291">
        <v>0</v>
      </c>
      <c r="J11" s="19">
        <v>0</v>
      </c>
      <c r="K11" s="291">
        <v>0</v>
      </c>
      <c r="L11" s="19">
        <v>186488.32000000001</v>
      </c>
      <c r="M11" s="291">
        <v>0.69120800259213677</v>
      </c>
      <c r="N11" s="61"/>
      <c r="O11" s="69"/>
    </row>
    <row r="12" spans="1:21">
      <c r="A12" s="44" t="s">
        <v>22</v>
      </c>
      <c r="B12" s="203">
        <v>64.155400000000043</v>
      </c>
      <c r="C12" s="291">
        <v>4.3630976092629954E-2</v>
      </c>
      <c r="D12" s="19">
        <v>64.155400000000043</v>
      </c>
      <c r="E12" s="291">
        <v>4.357628678206054E-2</v>
      </c>
      <c r="F12" s="19">
        <v>64.145400000000038</v>
      </c>
      <c r="G12" s="298">
        <v>4.3573993189336399E-2</v>
      </c>
      <c r="H12" s="19">
        <v>14255.597</v>
      </c>
      <c r="I12" s="291">
        <v>4.1909683038272812E-2</v>
      </c>
      <c r="J12" s="19">
        <v>16465.845000000001</v>
      </c>
      <c r="K12" s="291">
        <v>4.5380357395092823E-2</v>
      </c>
      <c r="L12" s="19">
        <v>18912.828000000001</v>
      </c>
      <c r="M12" s="291">
        <v>4.8056362522831374E-2</v>
      </c>
      <c r="N12" s="61"/>
      <c r="O12" s="69"/>
    </row>
    <row r="13" spans="1:21">
      <c r="A13" s="44" t="s">
        <v>43</v>
      </c>
      <c r="B13" s="203">
        <v>76.453639999999993</v>
      </c>
      <c r="C13" s="291">
        <v>6.8454662079554113E-2</v>
      </c>
      <c r="D13" s="19">
        <v>76.453639999999993</v>
      </c>
      <c r="E13" s="291">
        <v>6.8458217233754545E-2</v>
      </c>
      <c r="F13" s="19">
        <v>76.429639999999992</v>
      </c>
      <c r="G13" s="298">
        <v>6.8472226475190995E-2</v>
      </c>
      <c r="H13" s="19">
        <v>22368.374318551403</v>
      </c>
      <c r="I13" s="291">
        <v>0.15792733043543131</v>
      </c>
      <c r="J13" s="19">
        <v>24380.11757911215</v>
      </c>
      <c r="K13" s="291">
        <v>0.16773069341437619</v>
      </c>
      <c r="L13" s="19">
        <v>21002.234164299065</v>
      </c>
      <c r="M13" s="291">
        <v>0.16346523581111319</v>
      </c>
      <c r="N13" s="61"/>
      <c r="O13" s="69"/>
    </row>
    <row r="14" spans="1:21">
      <c r="A14" s="44" t="s">
        <v>44</v>
      </c>
      <c r="B14" s="203">
        <v>0</v>
      </c>
      <c r="C14" s="291">
        <v>0</v>
      </c>
      <c r="D14" s="19">
        <v>0</v>
      </c>
      <c r="E14" s="291">
        <v>0</v>
      </c>
      <c r="F14" s="19">
        <v>0</v>
      </c>
      <c r="G14" s="298">
        <v>0</v>
      </c>
      <c r="H14" s="19">
        <v>0</v>
      </c>
      <c r="I14" s="291">
        <v>0</v>
      </c>
      <c r="J14" s="19">
        <v>0</v>
      </c>
      <c r="K14" s="291">
        <v>0</v>
      </c>
      <c r="L14" s="19">
        <v>0</v>
      </c>
      <c r="M14" s="291">
        <v>0</v>
      </c>
      <c r="N14" s="61"/>
      <c r="O14" s="69"/>
      <c r="P14" s="44"/>
      <c r="Q14" s="56"/>
      <c r="R14" s="19"/>
      <c r="S14" s="19"/>
      <c r="T14" s="19"/>
      <c r="U14" s="19"/>
    </row>
    <row r="15" spans="1:21">
      <c r="A15" s="44" t="s">
        <v>45</v>
      </c>
      <c r="B15" s="203">
        <v>86.8</v>
      </c>
      <c r="C15" s="291">
        <v>0.23381354046267896</v>
      </c>
      <c r="D15" s="19">
        <v>86.8</v>
      </c>
      <c r="E15" s="59">
        <v>0.23381354046267896</v>
      </c>
      <c r="F15" s="19">
        <v>86.8</v>
      </c>
      <c r="G15" s="299">
        <v>0.23527116770677706</v>
      </c>
      <c r="H15" s="19">
        <v>23610.813249999992</v>
      </c>
      <c r="I15" s="291">
        <v>0.28809124694319377</v>
      </c>
      <c r="J15" s="19">
        <v>13247.556</v>
      </c>
      <c r="K15" s="59">
        <v>0.22159728087510078</v>
      </c>
      <c r="L15" s="19">
        <v>10990.564699999997</v>
      </c>
      <c r="M15" s="59">
        <v>0.19676512063997534</v>
      </c>
      <c r="N15" s="61"/>
      <c r="O15" s="69"/>
      <c r="P15" s="44"/>
      <c r="Q15" s="56"/>
      <c r="R15" s="19"/>
      <c r="S15" s="19"/>
      <c r="T15" s="19"/>
      <c r="U15" s="19"/>
    </row>
    <row r="16" spans="1:21">
      <c r="A16" s="228" t="s">
        <v>46</v>
      </c>
      <c r="B16" s="204">
        <v>372.98331399999688</v>
      </c>
      <c r="C16" s="292">
        <v>8.2992208042409477E-2</v>
      </c>
      <c r="D16" s="199">
        <v>375.98803899999768</v>
      </c>
      <c r="E16" s="293">
        <v>8.247398311503458E-2</v>
      </c>
      <c r="F16" s="199">
        <v>375.74909299999769</v>
      </c>
      <c r="G16" s="300">
        <v>8.2730581169393969E-2</v>
      </c>
      <c r="H16" s="199">
        <v>17855.515535545372</v>
      </c>
      <c r="I16" s="292">
        <v>7.3372537784063094E-2</v>
      </c>
      <c r="J16" s="199">
        <v>9138.2279899999885</v>
      </c>
      <c r="K16" s="293">
        <v>6.4394965144571825E-2</v>
      </c>
      <c r="L16" s="199">
        <v>6548.0866350616034</v>
      </c>
      <c r="M16" s="293">
        <v>8.0676069623501948E-2</v>
      </c>
      <c r="N16" s="61"/>
      <c r="O16" s="69"/>
      <c r="P16" s="44"/>
      <c r="Q16" s="56"/>
      <c r="R16" s="19"/>
      <c r="S16" s="19"/>
      <c r="T16" s="19"/>
      <c r="U16" s="19"/>
    </row>
    <row r="17" spans="1:20">
      <c r="A17" s="172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62"/>
      <c r="O17" s="55"/>
    </row>
    <row r="18" spans="1:20">
      <c r="A18" s="365" t="str">
        <f>'3.1'!A4</f>
        <v>2025</v>
      </c>
      <c r="B18" s="503" t="s">
        <v>231</v>
      </c>
      <c r="C18" s="503"/>
      <c r="D18" s="503"/>
      <c r="E18" s="503"/>
      <c r="F18" s="503"/>
      <c r="G18" s="503"/>
      <c r="H18" s="54"/>
      <c r="I18" s="54"/>
      <c r="J18" s="54"/>
      <c r="K18" s="54"/>
      <c r="L18" s="54"/>
      <c r="M18" s="54"/>
      <c r="N18" s="63"/>
      <c r="O18" s="54"/>
      <c r="P18" s="72"/>
      <c r="Q18" s="56"/>
      <c r="R18" s="19"/>
      <c r="S18" s="19"/>
      <c r="T18" s="19"/>
    </row>
    <row r="19" spans="1:20">
      <c r="A19" s="294"/>
      <c r="B19" s="505" t="s">
        <v>5</v>
      </c>
      <c r="C19" s="505"/>
      <c r="D19" s="505"/>
      <c r="E19" s="505"/>
      <c r="F19" s="505"/>
      <c r="G19" s="505"/>
      <c r="H19" s="63" t="str">
        <f>A24</f>
        <v>VO z vvn</v>
      </c>
      <c r="I19" s="70">
        <f>(B24+D24+F24)/'6.1, 6.2'!B25</f>
        <v>0.2702963053748495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63"/>
      <c r="O19" s="54"/>
      <c r="P19" s="72"/>
      <c r="Q19" s="56"/>
      <c r="R19" s="19"/>
      <c r="S19" s="19"/>
      <c r="T19" s="19"/>
    </row>
    <row r="20" spans="1:20">
      <c r="A20" s="53"/>
      <c r="B20" s="502" t="s">
        <v>69</v>
      </c>
      <c r="C20" s="502"/>
      <c r="D20" s="502" t="s">
        <v>70</v>
      </c>
      <c r="E20" s="502"/>
      <c r="F20" s="502" t="s">
        <v>71</v>
      </c>
      <c r="G20" s="502"/>
      <c r="H20" s="63" t="str">
        <f>A25</f>
        <v>VO z vn</v>
      </c>
      <c r="I20" s="70">
        <f>(B25+D25+F25)/'6.1, 6.2'!C25</f>
        <v>6.9202143863910909E-2</v>
      </c>
      <c r="J20" s="22" t="str">
        <f t="shared" ref="J20:J26" si="1">A10</f>
        <v>PE</v>
      </c>
      <c r="K20" s="61">
        <f t="shared" si="0"/>
        <v>5277941.8000000007</v>
      </c>
      <c r="L20" s="22" t="str">
        <f t="shared" ref="L20:L26" si="2">A10</f>
        <v>PE</v>
      </c>
      <c r="M20" s="69">
        <f>K20/'6.1, 6.2'!C5</f>
        <v>0.59268942926285151</v>
      </c>
      <c r="N20" s="63"/>
      <c r="O20" s="54"/>
      <c r="P20" s="72"/>
      <c r="Q20" s="56"/>
      <c r="R20" s="60"/>
      <c r="S20" s="60"/>
      <c r="T20" s="60"/>
    </row>
    <row r="21" spans="1:20">
      <c r="A21" s="53"/>
      <c r="B21" s="295" t="s">
        <v>208</v>
      </c>
      <c r="C21" s="295" t="s">
        <v>207</v>
      </c>
      <c r="D21" s="295" t="s">
        <v>208</v>
      </c>
      <c r="E21" s="295" t="s">
        <v>207</v>
      </c>
      <c r="F21" s="295" t="s">
        <v>208</v>
      </c>
      <c r="G21" s="295" t="s">
        <v>207</v>
      </c>
      <c r="H21" s="63" t="str">
        <f>A26</f>
        <v>MOP</v>
      </c>
      <c r="I21" s="70">
        <f>(B26+D26+F26)/'6.1, 6.2'!D25</f>
        <v>6.8748001424719721E-2</v>
      </c>
      <c r="J21" s="22" t="str">
        <f t="shared" si="1"/>
        <v>PPE</v>
      </c>
      <c r="K21" s="61">
        <f t="shared" si="0"/>
        <v>186488.32000000001</v>
      </c>
      <c r="L21" s="22" t="str">
        <f t="shared" si="2"/>
        <v>PPE</v>
      </c>
      <c r="M21" s="69">
        <f>K21/'6.1, 6.2'!D5</f>
        <v>0.46879867704520389</v>
      </c>
      <c r="N21" s="63"/>
      <c r="O21" s="54"/>
      <c r="P21" s="72"/>
      <c r="Q21" s="56"/>
      <c r="R21" s="19"/>
      <c r="S21" s="19"/>
      <c r="T21" s="19"/>
    </row>
    <row r="22" spans="1:20">
      <c r="A22" s="509" t="s">
        <v>53</v>
      </c>
      <c r="B22" s="511">
        <f>SUM(B23,D23,F23)</f>
        <v>1361685.8927524961</v>
      </c>
      <c r="C22" s="511"/>
      <c r="D22" s="511"/>
      <c r="E22" s="511"/>
      <c r="F22" s="511"/>
      <c r="G22" s="511"/>
      <c r="H22" s="63" t="str">
        <f>A27</f>
        <v>MOO</v>
      </c>
      <c r="I22" s="70">
        <f>(B27+D27+F27)/'6.1, 6.2'!E25</f>
        <v>7.0097206591182695E-2</v>
      </c>
      <c r="J22" s="22" t="str">
        <f t="shared" si="1"/>
        <v>PSE</v>
      </c>
      <c r="K22" s="61">
        <f t="shared" si="0"/>
        <v>49634.270000000004</v>
      </c>
      <c r="L22" s="22" t="str">
        <f t="shared" si="2"/>
        <v>PSE</v>
      </c>
      <c r="M22" s="69">
        <f>K22/'6.1, 6.2'!E5</f>
        <v>4.5264178218791841E-2</v>
      </c>
      <c r="N22" s="63"/>
      <c r="O22" s="54"/>
      <c r="P22" s="72"/>
      <c r="Q22" s="56"/>
      <c r="R22" s="19"/>
      <c r="S22" s="19"/>
      <c r="T22" s="19"/>
    </row>
    <row r="23" spans="1:20">
      <c r="A23" s="510"/>
      <c r="B23" s="262">
        <f>SUM(B24:B27)</f>
        <v>439857.38772409677</v>
      </c>
      <c r="C23" s="301">
        <v>9.627433858694831E-2</v>
      </c>
      <c r="D23" s="262">
        <f>SUM(D24:D27)</f>
        <v>464651.34399903845</v>
      </c>
      <c r="E23" s="301">
        <v>9.4616583228655432E-2</v>
      </c>
      <c r="F23" s="262">
        <f>SUM(F24:F27)</f>
        <v>457177.16102936072</v>
      </c>
      <c r="G23" s="301">
        <v>9.1446518651501871E-2</v>
      </c>
      <c r="H23" s="54"/>
      <c r="I23" s="54"/>
      <c r="J23" s="22" t="str">
        <f t="shared" si="1"/>
        <v>VE</v>
      </c>
      <c r="K23" s="61">
        <f t="shared" si="0"/>
        <v>67750.726061962618</v>
      </c>
      <c r="L23" s="22" t="str">
        <f t="shared" si="2"/>
        <v>VE</v>
      </c>
      <c r="M23" s="69">
        <f>K23/'6.1, 6.2'!F5</f>
        <v>0.16306959579055066</v>
      </c>
      <c r="N23" s="63"/>
      <c r="O23" s="54"/>
      <c r="P23" s="72"/>
      <c r="Q23" s="56"/>
      <c r="R23" s="59"/>
      <c r="S23" s="60"/>
      <c r="T23" s="60"/>
    </row>
    <row r="24" spans="1:20">
      <c r="A24" s="15" t="s">
        <v>8</v>
      </c>
      <c r="B24" s="19">
        <v>165406.872</v>
      </c>
      <c r="C24" s="291">
        <v>0.25949514430472181</v>
      </c>
      <c r="D24" s="19">
        <v>167768.66099999999</v>
      </c>
      <c r="E24" s="291">
        <v>0.27657178535680127</v>
      </c>
      <c r="F24" s="19">
        <v>150325.723</v>
      </c>
      <c r="G24" s="291">
        <v>0.27594672593817804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  <c r="N24" s="63"/>
      <c r="O24" s="70"/>
      <c r="T24" s="55"/>
    </row>
    <row r="25" spans="1:20">
      <c r="A25" s="15" t="s">
        <v>9</v>
      </c>
      <c r="B25" s="19">
        <v>134860.24100000001</v>
      </c>
      <c r="C25" s="291">
        <v>6.9671533686788911E-2</v>
      </c>
      <c r="D25" s="19">
        <v>133825.54699999999</v>
      </c>
      <c r="E25" s="291">
        <v>6.9342350524440877E-2</v>
      </c>
      <c r="F25" s="19">
        <v>119622.06999999999</v>
      </c>
      <c r="G25" s="291">
        <v>6.852664711781857E-2</v>
      </c>
      <c r="H25" s="54"/>
      <c r="I25" s="54"/>
      <c r="J25" s="22" t="str">
        <f t="shared" si="1"/>
        <v>VTE</v>
      </c>
      <c r="K25" s="61">
        <f t="shared" si="0"/>
        <v>47848.933949999984</v>
      </c>
      <c r="L25" s="22" t="str">
        <f t="shared" si="2"/>
        <v>VTE</v>
      </c>
      <c r="M25" s="69">
        <f>K25/'6.1, 6.2'!H5</f>
        <v>0.24215732266541487</v>
      </c>
      <c r="N25" s="63"/>
      <c r="O25" s="70"/>
    </row>
    <row r="26" spans="1:20">
      <c r="A26" s="15" t="s">
        <v>132</v>
      </c>
      <c r="B26" s="19">
        <v>45234.062643625213</v>
      </c>
      <c r="C26" s="291">
        <v>6.9589856383766982E-2</v>
      </c>
      <c r="D26" s="19">
        <v>48941.286046154804</v>
      </c>
      <c r="E26" s="291">
        <v>6.7708882724042241E-2</v>
      </c>
      <c r="F26" s="19">
        <v>51567.598451335558</v>
      </c>
      <c r="G26" s="291">
        <v>6.8626203305543726E-2</v>
      </c>
      <c r="H26" s="54"/>
      <c r="I26" s="54"/>
      <c r="J26" s="22" t="str">
        <f t="shared" si="1"/>
        <v>FVE</v>
      </c>
      <c r="K26" s="61">
        <f t="shared" si="0"/>
        <v>33541.830160606965</v>
      </c>
      <c r="L26" s="22" t="str">
        <f t="shared" si="2"/>
        <v>FVE</v>
      </c>
      <c r="M26" s="69">
        <f>K26/'6.1, 6.2'!I5</f>
        <v>7.1912064202394724E-2</v>
      </c>
      <c r="N26" s="63"/>
      <c r="O26" s="70"/>
    </row>
    <row r="27" spans="1:20">
      <c r="A27" s="360" t="s">
        <v>130</v>
      </c>
      <c r="B27" s="199">
        <v>94356.212080471567</v>
      </c>
      <c r="C27" s="292">
        <v>7.0116488615017916E-2</v>
      </c>
      <c r="D27" s="199">
        <v>114115.84995288367</v>
      </c>
      <c r="E27" s="292">
        <v>6.909655873985858E-2</v>
      </c>
      <c r="F27" s="199">
        <v>135661.76957802512</v>
      </c>
      <c r="G27" s="292">
        <v>6.9300948614618135E-2</v>
      </c>
      <c r="H27" s="54"/>
      <c r="I27" s="54"/>
      <c r="J27" s="54"/>
      <c r="K27" s="54"/>
      <c r="L27" s="54"/>
      <c r="M27" s="54"/>
      <c r="N27" s="63"/>
      <c r="O27" s="70"/>
    </row>
    <row r="28" spans="1:20">
      <c r="A28" s="514"/>
      <c r="B28" s="514"/>
      <c r="C28" s="514"/>
      <c r="D28" s="514"/>
      <c r="E28" s="514"/>
      <c r="F28" s="19"/>
      <c r="G28" s="62" t="s">
        <v>297</v>
      </c>
      <c r="H28" s="54"/>
      <c r="I28" s="54"/>
      <c r="J28" s="54"/>
      <c r="K28" s="54"/>
      <c r="L28" s="54"/>
      <c r="M28" s="54"/>
    </row>
    <row r="29" spans="1:20">
      <c r="A29" s="515"/>
      <c r="B29" s="515"/>
      <c r="C29" s="515"/>
      <c r="D29" s="515"/>
      <c r="E29" s="515"/>
      <c r="F29" s="19"/>
      <c r="G29" s="55"/>
      <c r="H29" s="54"/>
      <c r="I29" s="54"/>
      <c r="J29" s="54"/>
      <c r="K29" s="54"/>
      <c r="L29" s="54"/>
      <c r="M29" s="54"/>
    </row>
    <row r="30" spans="1:20">
      <c r="J30" s="22"/>
      <c r="K30" s="22" t="str">
        <f>H5</f>
        <v>Říjen</v>
      </c>
      <c r="L30" s="22" t="str">
        <f>J5</f>
        <v>Listopad</v>
      </c>
      <c r="M30" s="22" t="str">
        <f>L5</f>
        <v>Prosinec</v>
      </c>
    </row>
    <row r="31" spans="1:20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20" ht="12.75" customHeight="1">
      <c r="H32" s="22" t="str">
        <f t="shared" si="3"/>
        <v>PE</v>
      </c>
      <c r="I32" s="71">
        <f t="shared" si="4"/>
        <v>0.4389827849101598</v>
      </c>
      <c r="J32" s="22" t="str">
        <f t="shared" si="5"/>
        <v>PE</v>
      </c>
      <c r="K32" s="50">
        <f t="shared" si="6"/>
        <v>1633962.372</v>
      </c>
      <c r="L32" s="50">
        <f t="shared" si="7"/>
        <v>1874954.9920000001</v>
      </c>
      <c r="M32" s="50">
        <f t="shared" si="8"/>
        <v>1769024.4360000002</v>
      </c>
    </row>
    <row r="33" spans="8:13">
      <c r="H33" s="22" t="str">
        <f t="shared" si="3"/>
        <v>PPE</v>
      </c>
      <c r="I33" s="71">
        <f t="shared" si="4"/>
        <v>0.61970074812967579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186488.32000000001</v>
      </c>
    </row>
    <row r="34" spans="8:13" ht="13.5" customHeight="1">
      <c r="H34" s="22" t="str">
        <f t="shared" si="3"/>
        <v>PSE</v>
      </c>
      <c r="I34" s="71">
        <f t="shared" si="4"/>
        <v>4.3573993189336399E-2</v>
      </c>
      <c r="J34" s="22" t="str">
        <f t="shared" si="5"/>
        <v>PSE</v>
      </c>
      <c r="K34" s="50">
        <f t="shared" si="6"/>
        <v>14255.597</v>
      </c>
      <c r="L34" s="50">
        <f t="shared" si="7"/>
        <v>16465.845000000001</v>
      </c>
      <c r="M34" s="50">
        <f t="shared" si="8"/>
        <v>18912.828000000001</v>
      </c>
    </row>
    <row r="35" spans="8:13" ht="12.75" customHeight="1">
      <c r="H35" s="22" t="str">
        <f t="shared" si="3"/>
        <v>VE</v>
      </c>
      <c r="I35" s="71">
        <f t="shared" si="4"/>
        <v>6.8472226475190995E-2</v>
      </c>
      <c r="J35" s="22" t="str">
        <f t="shared" si="5"/>
        <v>VE</v>
      </c>
      <c r="K35" s="50">
        <f t="shared" si="6"/>
        <v>22368.374318551403</v>
      </c>
      <c r="L35" s="50">
        <f t="shared" si="7"/>
        <v>24380.11757911215</v>
      </c>
      <c r="M35" s="50">
        <f t="shared" si="8"/>
        <v>21002.234164299065</v>
      </c>
    </row>
    <row r="36" spans="8:13" ht="12.75" customHeight="1">
      <c r="H36" s="22" t="str">
        <f t="shared" si="3"/>
        <v>PVE</v>
      </c>
      <c r="I36" s="71">
        <f t="shared" si="4"/>
        <v>0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0.23527116770677706</v>
      </c>
      <c r="J37" s="22" t="str">
        <f t="shared" si="5"/>
        <v>VTE</v>
      </c>
      <c r="K37" s="50">
        <f t="shared" si="6"/>
        <v>23610.813249999992</v>
      </c>
      <c r="L37" s="50">
        <f t="shared" si="7"/>
        <v>13247.556</v>
      </c>
      <c r="M37" s="50">
        <f t="shared" si="8"/>
        <v>10990.564699999997</v>
      </c>
    </row>
    <row r="38" spans="8:13" ht="12.75" customHeight="1">
      <c r="H38" s="22" t="str">
        <f t="shared" si="3"/>
        <v>FVE</v>
      </c>
      <c r="I38" s="71">
        <f t="shared" si="4"/>
        <v>8.2730581169393969E-2</v>
      </c>
      <c r="J38" s="22" t="str">
        <f t="shared" si="5"/>
        <v>FVE</v>
      </c>
      <c r="K38" s="50">
        <f t="shared" si="6"/>
        <v>17855.515535545372</v>
      </c>
      <c r="L38" s="50">
        <f t="shared" si="7"/>
        <v>9138.2279899999885</v>
      </c>
      <c r="M38" s="50">
        <f t="shared" si="8"/>
        <v>6548.0866350616034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2"/>
  <dimension ref="A1:U38"/>
  <sheetViews>
    <sheetView showGridLines="0" zoomScaleNormal="100" workbookViewId="0"/>
  </sheetViews>
  <sheetFormatPr defaultColWidth="9.140625" defaultRowHeight="12"/>
  <cols>
    <col min="1" max="1" width="9.42578125" style="9" customWidth="1"/>
    <col min="2" max="2" width="13.42578125" style="9" customWidth="1"/>
    <col min="3" max="3" width="9" style="9" customWidth="1"/>
    <col min="4" max="4" width="13.42578125" style="9" customWidth="1"/>
    <col min="5" max="5" width="9" style="9" customWidth="1"/>
    <col min="6" max="6" width="13.42578125" style="9" customWidth="1"/>
    <col min="7" max="7" width="9" style="9" customWidth="1"/>
    <col min="8" max="8" width="13.42578125" style="9" customWidth="1"/>
    <col min="9" max="9" width="9" style="9" customWidth="1"/>
    <col min="10" max="10" width="13.42578125" style="9" customWidth="1"/>
    <col min="11" max="11" width="9" style="9" customWidth="1"/>
    <col min="12" max="12" width="13.42578125" style="9" customWidth="1"/>
    <col min="13" max="13" width="9" style="9" customWidth="1"/>
    <col min="14" max="26" width="9.140625" style="9" customWidth="1"/>
    <col min="27" max="16384" width="9.140625" style="9"/>
  </cols>
  <sheetData>
    <row r="1" spans="1:21" ht="18">
      <c r="A1" s="188" t="s">
        <v>402</v>
      </c>
      <c r="M1" s="269" t="str">
        <f>'3.1'!N1</f>
        <v>IV. čtvrtletí 2025</v>
      </c>
    </row>
    <row r="2" spans="1:21" ht="6" customHeight="1">
      <c r="A2" s="38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</row>
    <row r="3" spans="1:21">
      <c r="A3" s="365" t="str">
        <f>'3.1'!A4</f>
        <v>2025</v>
      </c>
      <c r="B3" s="503" t="s">
        <v>186</v>
      </c>
      <c r="C3" s="503"/>
      <c r="D3" s="503"/>
      <c r="E3" s="503"/>
      <c r="F3" s="503"/>
      <c r="G3" s="504"/>
      <c r="H3" s="518" t="s">
        <v>19</v>
      </c>
      <c r="I3" s="503"/>
      <c r="J3" s="503"/>
      <c r="K3" s="503"/>
      <c r="L3" s="503"/>
      <c r="M3" s="503"/>
    </row>
    <row r="4" spans="1:21" ht="13.5" customHeight="1">
      <c r="B4" s="520" t="s">
        <v>168</v>
      </c>
      <c r="C4" s="520"/>
      <c r="D4" s="520"/>
      <c r="E4" s="520"/>
      <c r="F4" s="520"/>
      <c r="G4" s="522"/>
      <c r="H4" s="519" t="s">
        <v>5</v>
      </c>
      <c r="I4" s="520"/>
      <c r="J4" s="520"/>
      <c r="K4" s="520"/>
      <c r="L4" s="520"/>
      <c r="M4" s="520"/>
    </row>
    <row r="5" spans="1:21">
      <c r="B5" s="502" t="s">
        <v>69</v>
      </c>
      <c r="C5" s="502"/>
      <c r="D5" s="502" t="s">
        <v>70</v>
      </c>
      <c r="E5" s="502"/>
      <c r="F5" s="502" t="s">
        <v>71</v>
      </c>
      <c r="G5" s="507"/>
      <c r="H5" s="508" t="s">
        <v>69</v>
      </c>
      <c r="I5" s="502"/>
      <c r="J5" s="502" t="s">
        <v>70</v>
      </c>
      <c r="K5" s="502"/>
      <c r="L5" s="502" t="s">
        <v>71</v>
      </c>
      <c r="M5" s="502"/>
    </row>
    <row r="6" spans="1:21">
      <c r="A6" s="304"/>
      <c r="B6" s="302" t="s">
        <v>208</v>
      </c>
      <c r="C6" s="302" t="s">
        <v>207</v>
      </c>
      <c r="D6" s="302" t="s">
        <v>208</v>
      </c>
      <c r="E6" s="302" t="s">
        <v>207</v>
      </c>
      <c r="F6" s="302" t="s">
        <v>208</v>
      </c>
      <c r="G6" s="303" t="s">
        <v>207</v>
      </c>
      <c r="H6" s="296" t="s">
        <v>208</v>
      </c>
      <c r="I6" s="296" t="s">
        <v>207</v>
      </c>
      <c r="J6" s="296" t="s">
        <v>208</v>
      </c>
      <c r="K6" s="296" t="s">
        <v>207</v>
      </c>
      <c r="L6" s="296" t="s">
        <v>208</v>
      </c>
      <c r="M6" s="296" t="s">
        <v>207</v>
      </c>
    </row>
    <row r="7" spans="1:21">
      <c r="A7" s="516" t="s">
        <v>53</v>
      </c>
      <c r="B7" s="521">
        <f>F8</f>
        <v>492.15001800000039</v>
      </c>
      <c r="C7" s="511"/>
      <c r="D7" s="511"/>
      <c r="E7" s="511"/>
      <c r="F7" s="511"/>
      <c r="G7" s="523"/>
      <c r="H7" s="521">
        <f>SUM(H8,J8,L8)</f>
        <v>140087.46499879146</v>
      </c>
      <c r="I7" s="511"/>
      <c r="J7" s="511"/>
      <c r="K7" s="511"/>
      <c r="L7" s="511"/>
      <c r="M7" s="511"/>
    </row>
    <row r="8" spans="1:21">
      <c r="A8" s="517"/>
      <c r="B8" s="202">
        <f>SUM(B9:B16)</f>
        <v>494.61053510000033</v>
      </c>
      <c r="C8" s="292">
        <v>2.1001185963031566E-2</v>
      </c>
      <c r="D8" s="262">
        <f>SUM(D9:D16)</f>
        <v>494.34028300000068</v>
      </c>
      <c r="E8" s="292">
        <v>2.0930647794657274E-2</v>
      </c>
      <c r="F8" s="262">
        <f>SUM(F9:F16)</f>
        <v>492.15001800000039</v>
      </c>
      <c r="G8" s="297">
        <v>2.085182549046791E-2</v>
      </c>
      <c r="H8" s="262">
        <f>SUM(H9:H16)</f>
        <v>52258.3569691831</v>
      </c>
      <c r="I8" s="292">
        <v>8.2336957802844647E-3</v>
      </c>
      <c r="J8" s="262">
        <f>SUM(J9:J16)</f>
        <v>45808.180076698613</v>
      </c>
      <c r="K8" s="292">
        <v>6.4741005848510469E-3</v>
      </c>
      <c r="L8" s="262">
        <f>SUM(L9:L16)</f>
        <v>42020.92795290974</v>
      </c>
      <c r="M8" s="292">
        <v>6.0304396845073998E-3</v>
      </c>
    </row>
    <row r="9" spans="1:21">
      <c r="A9" s="44" t="s">
        <v>7</v>
      </c>
      <c r="B9" s="203">
        <v>0</v>
      </c>
      <c r="C9" s="291">
        <v>0</v>
      </c>
      <c r="D9" s="19">
        <v>0</v>
      </c>
      <c r="E9" s="291">
        <v>0</v>
      </c>
      <c r="F9" s="19">
        <v>0</v>
      </c>
      <c r="G9" s="298">
        <v>0</v>
      </c>
      <c r="H9" s="19">
        <v>0</v>
      </c>
      <c r="I9" s="291">
        <v>0</v>
      </c>
      <c r="J9" s="19">
        <v>0</v>
      </c>
      <c r="K9" s="291">
        <v>0</v>
      </c>
      <c r="L9" s="19">
        <v>0</v>
      </c>
      <c r="M9" s="291">
        <v>0</v>
      </c>
      <c r="N9" s="73"/>
      <c r="O9" s="74"/>
    </row>
    <row r="10" spans="1:21">
      <c r="A10" s="44" t="s">
        <v>20</v>
      </c>
      <c r="B10" s="203">
        <v>131.66200000000001</v>
      </c>
      <c r="C10" s="291">
        <v>1.4283204278742991E-2</v>
      </c>
      <c r="D10" s="19">
        <v>131.66200000000001</v>
      </c>
      <c r="E10" s="291">
        <v>1.4283204278742991E-2</v>
      </c>
      <c r="F10" s="19">
        <v>131.66200000000001</v>
      </c>
      <c r="G10" s="298">
        <v>1.427654702351637E-2</v>
      </c>
      <c r="H10" s="19">
        <v>19121.288</v>
      </c>
      <c r="I10" s="291">
        <v>7.2535302674352894E-3</v>
      </c>
      <c r="J10" s="19">
        <v>19641.27</v>
      </c>
      <c r="K10" s="291">
        <v>6.124340219220939E-3</v>
      </c>
      <c r="L10" s="19">
        <v>18546.739000000001</v>
      </c>
      <c r="M10" s="291">
        <v>6.0573582310901458E-3</v>
      </c>
      <c r="N10" s="73"/>
      <c r="O10" s="74"/>
    </row>
    <row r="11" spans="1:21">
      <c r="A11" s="44" t="s">
        <v>21</v>
      </c>
      <c r="B11" s="203">
        <v>0</v>
      </c>
      <c r="C11" s="291">
        <v>0</v>
      </c>
      <c r="D11" s="19">
        <v>0</v>
      </c>
      <c r="E11" s="291">
        <v>0</v>
      </c>
      <c r="F11" s="19">
        <v>0</v>
      </c>
      <c r="G11" s="298">
        <v>0</v>
      </c>
      <c r="H11" s="19">
        <v>0</v>
      </c>
      <c r="I11" s="291">
        <v>0</v>
      </c>
      <c r="J11" s="19">
        <v>0</v>
      </c>
      <c r="K11" s="291">
        <v>0</v>
      </c>
      <c r="L11" s="19">
        <v>0</v>
      </c>
      <c r="M11" s="291">
        <v>0</v>
      </c>
      <c r="N11" s="73"/>
      <c r="O11" s="74"/>
    </row>
    <row r="12" spans="1:21">
      <c r="A12" s="44" t="s">
        <v>22</v>
      </c>
      <c r="B12" s="203">
        <v>43.699400000000026</v>
      </c>
      <c r="C12" s="291">
        <v>2.9719204878502405E-2</v>
      </c>
      <c r="D12" s="19">
        <v>39.926400000000008</v>
      </c>
      <c r="E12" s="291">
        <v>2.7119217658611139E-2</v>
      </c>
      <c r="F12" s="19">
        <v>39.898400000000009</v>
      </c>
      <c r="G12" s="298">
        <v>2.7102997406913337E-2</v>
      </c>
      <c r="H12" s="19">
        <v>12218.643999999995</v>
      </c>
      <c r="I12" s="291">
        <v>3.5921294435967407E-2</v>
      </c>
      <c r="J12" s="19">
        <v>14319.519999999995</v>
      </c>
      <c r="K12" s="291">
        <v>3.946502200926702E-2</v>
      </c>
      <c r="L12" s="19">
        <v>16249.964</v>
      </c>
      <c r="M12" s="291">
        <v>4.1290184681368587E-2</v>
      </c>
      <c r="N12" s="73"/>
      <c r="O12" s="74"/>
    </row>
    <row r="13" spans="1:21">
      <c r="A13" s="44" t="s">
        <v>43</v>
      </c>
      <c r="B13" s="203">
        <v>7.7565</v>
      </c>
      <c r="C13" s="291">
        <v>6.9449745809363889E-3</v>
      </c>
      <c r="D13" s="19">
        <v>7.7565</v>
      </c>
      <c r="E13" s="291">
        <v>6.9453352642675631E-3</v>
      </c>
      <c r="F13" s="19">
        <v>7.7565</v>
      </c>
      <c r="G13" s="298">
        <v>6.9489379336971748E-3</v>
      </c>
      <c r="H13" s="19">
        <v>1821.7046728193834</v>
      </c>
      <c r="I13" s="291">
        <v>1.2861773132145418E-2</v>
      </c>
      <c r="J13" s="19">
        <v>2558.4584921585902</v>
      </c>
      <c r="K13" s="291">
        <v>1.7601720564683485E-2</v>
      </c>
      <c r="L13" s="19">
        <v>2520.2764510572688</v>
      </c>
      <c r="M13" s="291">
        <v>1.9615893297751038E-2</v>
      </c>
      <c r="N13" s="73"/>
      <c r="O13" s="74"/>
    </row>
    <row r="14" spans="1:21">
      <c r="A14" s="44" t="s">
        <v>44</v>
      </c>
      <c r="B14" s="203">
        <v>0</v>
      </c>
      <c r="C14" s="291">
        <v>0</v>
      </c>
      <c r="D14" s="19">
        <v>0</v>
      </c>
      <c r="E14" s="291">
        <v>0</v>
      </c>
      <c r="F14" s="19">
        <v>0</v>
      </c>
      <c r="G14" s="298">
        <v>0</v>
      </c>
      <c r="H14" s="19">
        <v>0</v>
      </c>
      <c r="I14" s="291">
        <v>0</v>
      </c>
      <c r="J14" s="19">
        <v>0</v>
      </c>
      <c r="K14" s="291">
        <v>0</v>
      </c>
      <c r="L14" s="19">
        <v>0</v>
      </c>
      <c r="M14" s="291">
        <v>0</v>
      </c>
      <c r="N14" s="73"/>
      <c r="O14" s="74"/>
      <c r="Q14" s="56"/>
      <c r="R14" s="19"/>
      <c r="S14" s="19"/>
      <c r="T14" s="19"/>
      <c r="U14" s="19"/>
    </row>
    <row r="15" spans="1:21">
      <c r="A15" s="44" t="s">
        <v>45</v>
      </c>
      <c r="B15" s="203">
        <v>0.27500000000000002</v>
      </c>
      <c r="C15" s="291">
        <v>7.4076870538291152E-4</v>
      </c>
      <c r="D15" s="19">
        <v>0.27500000000000002</v>
      </c>
      <c r="E15" s="59">
        <v>7.4076870538291152E-4</v>
      </c>
      <c r="F15" s="19">
        <v>0.27500000000000002</v>
      </c>
      <c r="G15" s="299">
        <v>7.4538676404796878E-4</v>
      </c>
      <c r="H15" s="19">
        <v>6.3460000000000001</v>
      </c>
      <c r="I15" s="291">
        <v>7.7431769661788673E-5</v>
      </c>
      <c r="J15" s="19">
        <v>6.3579999999999997</v>
      </c>
      <c r="K15" s="59">
        <v>1.063528632605056E-4</v>
      </c>
      <c r="L15" s="19">
        <v>8.7620000000000005</v>
      </c>
      <c r="M15" s="59">
        <v>1.568669157688926E-4</v>
      </c>
      <c r="N15" s="73"/>
      <c r="O15" s="74"/>
      <c r="Q15" s="56"/>
      <c r="R15" s="19"/>
      <c r="S15" s="19"/>
      <c r="T15" s="19"/>
      <c r="U15" s="19"/>
    </row>
    <row r="16" spans="1:21">
      <c r="A16" s="228" t="s">
        <v>46</v>
      </c>
      <c r="B16" s="204">
        <v>311.21763510000034</v>
      </c>
      <c r="C16" s="292">
        <v>6.9248778026263447E-2</v>
      </c>
      <c r="D16" s="199">
        <v>314.72038300000065</v>
      </c>
      <c r="E16" s="293">
        <v>6.9034758718745926E-2</v>
      </c>
      <c r="F16" s="199">
        <v>312.55811800000038</v>
      </c>
      <c r="G16" s="300">
        <v>6.8817504108658514E-2</v>
      </c>
      <c r="H16" s="199">
        <v>19090.374296363727</v>
      </c>
      <c r="I16" s="292">
        <v>7.844686458833583E-2</v>
      </c>
      <c r="J16" s="199">
        <v>9282.5735845400268</v>
      </c>
      <c r="K16" s="293">
        <v>6.5412134943722153E-2</v>
      </c>
      <c r="L16" s="199">
        <v>4695.1865018524695</v>
      </c>
      <c r="M16" s="293">
        <v>5.7847309333165654E-2</v>
      </c>
      <c r="N16" s="73"/>
      <c r="O16" s="74"/>
      <c r="Q16" s="56"/>
      <c r="R16" s="19"/>
      <c r="S16" s="19"/>
      <c r="T16" s="19"/>
      <c r="U16" s="19"/>
    </row>
    <row r="17" spans="1:20">
      <c r="A17" s="172"/>
      <c r="B17" s="54"/>
      <c r="C17" s="54"/>
      <c r="D17" s="54"/>
      <c r="E17" s="54"/>
      <c r="F17" s="54"/>
      <c r="G17" s="54"/>
      <c r="H17" s="54"/>
      <c r="I17" s="54"/>
      <c r="J17" s="54"/>
      <c r="K17" s="54"/>
      <c r="L17" s="55"/>
      <c r="M17" s="62" t="s">
        <v>296</v>
      </c>
      <c r="N17" s="22"/>
    </row>
    <row r="18" spans="1:20">
      <c r="A18" s="365" t="str">
        <f>'3.1'!A4</f>
        <v>2025</v>
      </c>
      <c r="B18" s="503" t="s">
        <v>231</v>
      </c>
      <c r="C18" s="503"/>
      <c r="D18" s="503"/>
      <c r="E18" s="503"/>
      <c r="F18" s="503"/>
      <c r="G18" s="503"/>
      <c r="H18" s="54"/>
      <c r="I18" s="54"/>
      <c r="J18" s="54"/>
      <c r="K18" s="54"/>
      <c r="L18" s="54"/>
      <c r="M18" s="54"/>
      <c r="N18" s="22"/>
      <c r="P18" s="76"/>
      <c r="Q18" s="56"/>
      <c r="R18" s="19"/>
      <c r="S18" s="19"/>
      <c r="T18" s="19"/>
    </row>
    <row r="19" spans="1:20">
      <c r="A19" s="294"/>
      <c r="B19" s="505" t="s">
        <v>5</v>
      </c>
      <c r="C19" s="505"/>
      <c r="D19" s="505"/>
      <c r="E19" s="505"/>
      <c r="F19" s="505"/>
      <c r="G19" s="505"/>
      <c r="H19" s="63" t="str">
        <f>A24</f>
        <v>VO z vvn</v>
      </c>
      <c r="I19" s="70">
        <f>(B24+D24+F24)/'6.1, 6.2'!B25</f>
        <v>7.3228066663140454E-2</v>
      </c>
      <c r="J19" s="22" t="str">
        <f>A9</f>
        <v>JE</v>
      </c>
      <c r="K19" s="61">
        <f t="shared" ref="K19:K26" si="0">H9+J9+L9</f>
        <v>0</v>
      </c>
      <c r="L19" s="22" t="str">
        <f>A9</f>
        <v>JE</v>
      </c>
      <c r="M19" s="69">
        <f>K19/'6.1, 6.2'!B5</f>
        <v>0</v>
      </c>
      <c r="N19" s="22"/>
      <c r="P19" s="76"/>
      <c r="Q19" s="56"/>
      <c r="R19" s="19"/>
      <c r="S19" s="19"/>
      <c r="T19" s="19"/>
    </row>
    <row r="20" spans="1:20">
      <c r="A20" s="53"/>
      <c r="B20" s="502" t="s">
        <v>69</v>
      </c>
      <c r="C20" s="502"/>
      <c r="D20" s="502" t="s">
        <v>70</v>
      </c>
      <c r="E20" s="502"/>
      <c r="F20" s="502" t="s">
        <v>71</v>
      </c>
      <c r="G20" s="502"/>
      <c r="H20" s="63" t="str">
        <f>A25</f>
        <v>VO z vn</v>
      </c>
      <c r="I20" s="70">
        <f>(B25+D25+F25)/'6.1, 6.2'!C25</f>
        <v>4.2464859609409614E-2</v>
      </c>
      <c r="J20" s="22" t="str">
        <f t="shared" ref="J20:J26" si="1">A10</f>
        <v>PE</v>
      </c>
      <c r="K20" s="61">
        <f t="shared" si="0"/>
        <v>57309.297000000006</v>
      </c>
      <c r="L20" s="22" t="str">
        <f t="shared" ref="L20:L26" si="2">A10</f>
        <v>PE</v>
      </c>
      <c r="M20" s="69">
        <f>K20/'6.1, 6.2'!C5</f>
        <v>6.4355795909657896E-3</v>
      </c>
      <c r="N20" s="22"/>
      <c r="P20" s="76"/>
      <c r="Q20" s="56"/>
      <c r="R20" s="60"/>
      <c r="S20" s="60"/>
      <c r="T20" s="60"/>
    </row>
    <row r="21" spans="1:20">
      <c r="A21" s="53"/>
      <c r="B21" s="295" t="s">
        <v>208</v>
      </c>
      <c r="C21" s="295" t="s">
        <v>207</v>
      </c>
      <c r="D21" s="295" t="s">
        <v>208</v>
      </c>
      <c r="E21" s="295" t="s">
        <v>207</v>
      </c>
      <c r="F21" s="295" t="s">
        <v>208</v>
      </c>
      <c r="G21" s="295" t="s">
        <v>207</v>
      </c>
      <c r="H21" s="63" t="str">
        <f>A26</f>
        <v>MOP</v>
      </c>
      <c r="I21" s="70">
        <f>(B26+D26+F26)/'6.1, 6.2'!D25</f>
        <v>5.1142876770667166E-2</v>
      </c>
      <c r="J21" s="22" t="str">
        <f t="shared" si="1"/>
        <v>PPE</v>
      </c>
      <c r="K21" s="61">
        <f t="shared" si="0"/>
        <v>0</v>
      </c>
      <c r="L21" s="22" t="str">
        <f t="shared" si="2"/>
        <v>PPE</v>
      </c>
      <c r="M21" s="69">
        <f>K21/'6.1, 6.2'!D5</f>
        <v>0</v>
      </c>
      <c r="N21" s="22"/>
      <c r="P21" s="76"/>
      <c r="Q21" s="56"/>
      <c r="R21" s="19"/>
      <c r="S21" s="19"/>
      <c r="T21" s="19"/>
    </row>
    <row r="22" spans="1:20">
      <c r="A22" s="509" t="s">
        <v>53</v>
      </c>
      <c r="B22" s="511">
        <f>SUM(B23,D23,F23)</f>
        <v>711056.22239791346</v>
      </c>
      <c r="C22" s="511"/>
      <c r="D22" s="511"/>
      <c r="E22" s="511"/>
      <c r="F22" s="511"/>
      <c r="G22" s="511"/>
      <c r="H22" s="63" t="str">
        <f>A27</f>
        <v>MOO</v>
      </c>
      <c r="I22" s="70">
        <f>(B27+D27+F27)/'6.1, 6.2'!E25</f>
        <v>4.7534930547258686E-2</v>
      </c>
      <c r="J22" s="22" t="str">
        <f t="shared" si="1"/>
        <v>PSE</v>
      </c>
      <c r="K22" s="61">
        <f t="shared" si="0"/>
        <v>42788.12799999999</v>
      </c>
      <c r="L22" s="22" t="str">
        <f t="shared" si="2"/>
        <v>PSE</v>
      </c>
      <c r="M22" s="69">
        <f>K22/'6.1, 6.2'!E5</f>
        <v>3.9020810650392895E-2</v>
      </c>
      <c r="N22" s="22"/>
      <c r="P22" s="76"/>
      <c r="Q22" s="56"/>
      <c r="R22" s="19"/>
      <c r="S22" s="19"/>
      <c r="T22" s="19"/>
    </row>
    <row r="23" spans="1:20">
      <c r="A23" s="510"/>
      <c r="B23" s="262">
        <f>SUM(B24:B27)</f>
        <v>233230.0346628261</v>
      </c>
      <c r="C23" s="301">
        <v>5.1048516979460307E-2</v>
      </c>
      <c r="D23" s="262">
        <f>SUM(D24:D27)</f>
        <v>245551.08187710159</v>
      </c>
      <c r="E23" s="301">
        <v>5.000137129778591E-2</v>
      </c>
      <c r="F23" s="262">
        <f>SUM(F24:F27)</f>
        <v>232275.10585798573</v>
      </c>
      <c r="G23" s="301">
        <v>4.6460653791840986E-2</v>
      </c>
      <c r="H23" s="54"/>
      <c r="I23" s="54"/>
      <c r="J23" s="22" t="str">
        <f t="shared" si="1"/>
        <v>VE</v>
      </c>
      <c r="K23" s="61">
        <f t="shared" si="0"/>
        <v>6900.4396160352426</v>
      </c>
      <c r="L23" s="22" t="str">
        <f t="shared" si="2"/>
        <v>VE</v>
      </c>
      <c r="M23" s="69">
        <f>K23/'6.1, 6.2'!F5</f>
        <v>1.6608706125670898E-2</v>
      </c>
      <c r="N23" s="22"/>
      <c r="P23" s="76"/>
      <c r="Q23" s="56"/>
      <c r="R23" s="59"/>
      <c r="S23" s="60"/>
      <c r="T23" s="60"/>
    </row>
    <row r="24" spans="1:20">
      <c r="A24" s="15" t="s">
        <v>8</v>
      </c>
      <c r="B24" s="19">
        <v>49317.978000000003</v>
      </c>
      <c r="C24" s="291">
        <v>7.7371488035437225E-2</v>
      </c>
      <c r="D24" s="19">
        <v>46592.68</v>
      </c>
      <c r="E24" s="291">
        <v>7.6809462597774006E-2</v>
      </c>
      <c r="F24" s="19">
        <v>35078.413999999997</v>
      </c>
      <c r="G24" s="291">
        <v>6.4391996933245724E-2</v>
      </c>
      <c r="H24" s="54"/>
      <c r="I24" s="54"/>
      <c r="J24" s="22" t="str">
        <f t="shared" si="1"/>
        <v>PVE</v>
      </c>
      <c r="K24" s="61">
        <f t="shared" si="0"/>
        <v>0</v>
      </c>
      <c r="L24" s="22" t="str">
        <f t="shared" si="2"/>
        <v>PVE</v>
      </c>
      <c r="M24" s="69">
        <f>K24/'6.1, 6.2'!G5</f>
        <v>0</v>
      </c>
      <c r="N24" s="22"/>
      <c r="O24" s="75"/>
      <c r="T24" s="55"/>
    </row>
    <row r="25" spans="1:20">
      <c r="A25" s="15" t="s">
        <v>9</v>
      </c>
      <c r="B25" s="19">
        <v>83957.717000000004</v>
      </c>
      <c r="C25" s="291">
        <v>4.337425815686767E-2</v>
      </c>
      <c r="D25" s="19">
        <v>84551.69200000001</v>
      </c>
      <c r="E25" s="291">
        <v>4.3810865679469735E-2</v>
      </c>
      <c r="F25" s="19">
        <v>69769.89499999999</v>
      </c>
      <c r="G25" s="291">
        <v>3.9968351777496025E-2</v>
      </c>
      <c r="H25" s="54"/>
      <c r="I25" s="54"/>
      <c r="J25" s="22" t="str">
        <f t="shared" si="1"/>
        <v>VTE</v>
      </c>
      <c r="K25" s="61">
        <f t="shared" si="0"/>
        <v>21.466000000000001</v>
      </c>
      <c r="L25" s="22" t="str">
        <f t="shared" si="2"/>
        <v>VTE</v>
      </c>
      <c r="M25" s="69">
        <f>K25/'6.1, 6.2'!H5</f>
        <v>1.0863667503580397E-4</v>
      </c>
      <c r="N25" s="22"/>
      <c r="O25" s="75"/>
    </row>
    <row r="26" spans="1:20">
      <c r="A26" s="15" t="s">
        <v>132</v>
      </c>
      <c r="B26" s="19">
        <v>33114.266911537467</v>
      </c>
      <c r="C26" s="291">
        <v>5.0944287201945111E-2</v>
      </c>
      <c r="D26" s="19">
        <v>37162.016570300839</v>
      </c>
      <c r="E26" s="291">
        <v>5.1412597114315214E-2</v>
      </c>
      <c r="F26" s="19">
        <v>38144.520488643378</v>
      </c>
      <c r="G26" s="291">
        <v>5.076275988528843E-2</v>
      </c>
      <c r="H26" s="54"/>
      <c r="I26" s="54"/>
      <c r="J26" s="22" t="str">
        <f t="shared" si="1"/>
        <v>FVE</v>
      </c>
      <c r="K26" s="61">
        <f t="shared" si="0"/>
        <v>33068.134382756223</v>
      </c>
      <c r="L26" s="22" t="str">
        <f t="shared" si="2"/>
        <v>FVE</v>
      </c>
      <c r="M26" s="69">
        <f>K26/'6.1, 6.2'!I5</f>
        <v>7.0896483328420454E-2</v>
      </c>
      <c r="N26" s="22"/>
      <c r="O26" s="75"/>
    </row>
    <row r="27" spans="1:20">
      <c r="A27" s="360" t="s">
        <v>130</v>
      </c>
      <c r="B27" s="199">
        <v>66840.072751288622</v>
      </c>
      <c r="C27" s="292">
        <v>4.966913250073822E-2</v>
      </c>
      <c r="D27" s="199">
        <v>77244.693306800764</v>
      </c>
      <c r="E27" s="292">
        <v>4.6771263506510355E-2</v>
      </c>
      <c r="F27" s="199">
        <v>89282.276369342362</v>
      </c>
      <c r="G27" s="292">
        <v>4.560862257741162E-2</v>
      </c>
      <c r="H27" s="54"/>
      <c r="I27" s="54"/>
      <c r="J27" s="54"/>
      <c r="K27" s="54"/>
      <c r="L27" s="54"/>
      <c r="M27" s="54"/>
      <c r="N27" s="22"/>
      <c r="O27" s="75"/>
    </row>
    <row r="28" spans="1:20" ht="12" customHeight="1">
      <c r="A28" s="514"/>
      <c r="B28" s="514"/>
      <c r="C28" s="514"/>
      <c r="D28" s="514"/>
      <c r="E28" s="514"/>
      <c r="F28" s="19"/>
      <c r="G28" s="62" t="s">
        <v>297</v>
      </c>
      <c r="H28" s="54"/>
      <c r="I28" s="54"/>
      <c r="J28" s="54"/>
      <c r="K28" s="54"/>
      <c r="L28" s="54"/>
      <c r="M28" s="54"/>
    </row>
    <row r="29" spans="1:20">
      <c r="A29" s="515"/>
      <c r="B29" s="515"/>
      <c r="C29" s="515"/>
      <c r="D29" s="515"/>
      <c r="E29" s="515"/>
      <c r="F29" s="19"/>
      <c r="G29" s="55"/>
      <c r="H29" s="54"/>
      <c r="I29" s="54"/>
      <c r="J29" s="54"/>
      <c r="K29" s="54"/>
      <c r="L29" s="54"/>
      <c r="M29" s="54"/>
    </row>
    <row r="30" spans="1:20">
      <c r="J30" s="22"/>
      <c r="K30" s="22" t="str">
        <f>H5</f>
        <v>Říjen</v>
      </c>
      <c r="L30" s="22" t="str">
        <f>J5</f>
        <v>Listopad</v>
      </c>
      <c r="M30" s="22" t="str">
        <f>L5</f>
        <v>Prosinec</v>
      </c>
    </row>
    <row r="31" spans="1:20">
      <c r="H31" s="22" t="str">
        <f t="shared" ref="H31:H38" si="3">A9</f>
        <v>JE</v>
      </c>
      <c r="I31" s="71">
        <f t="shared" ref="I31:I38" si="4">G9</f>
        <v>0</v>
      </c>
      <c r="J31" s="22" t="str">
        <f t="shared" ref="J31:J38" si="5">A9</f>
        <v>JE</v>
      </c>
      <c r="K31" s="50">
        <f t="shared" ref="K31:K38" si="6">H9</f>
        <v>0</v>
      </c>
      <c r="L31" s="50">
        <f t="shared" ref="L31:L38" si="7">J9</f>
        <v>0</v>
      </c>
      <c r="M31" s="50">
        <f t="shared" ref="M31:M38" si="8">L9</f>
        <v>0</v>
      </c>
    </row>
    <row r="32" spans="1:20" ht="12.75" customHeight="1">
      <c r="H32" s="22" t="str">
        <f t="shared" si="3"/>
        <v>PE</v>
      </c>
      <c r="I32" s="71">
        <f t="shared" si="4"/>
        <v>1.427654702351637E-2</v>
      </c>
      <c r="J32" s="22" t="str">
        <f t="shared" si="5"/>
        <v>PE</v>
      </c>
      <c r="K32" s="50">
        <f t="shared" si="6"/>
        <v>19121.288</v>
      </c>
      <c r="L32" s="50">
        <f t="shared" si="7"/>
        <v>19641.27</v>
      </c>
      <c r="M32" s="50">
        <f t="shared" si="8"/>
        <v>18546.739000000001</v>
      </c>
    </row>
    <row r="33" spans="8:13">
      <c r="H33" s="22" t="str">
        <f t="shared" si="3"/>
        <v>PPE</v>
      </c>
      <c r="I33" s="71">
        <f t="shared" si="4"/>
        <v>0</v>
      </c>
      <c r="J33" s="22" t="str">
        <f t="shared" si="5"/>
        <v>PPE</v>
      </c>
      <c r="K33" s="50">
        <f t="shared" si="6"/>
        <v>0</v>
      </c>
      <c r="L33" s="50">
        <f t="shared" si="7"/>
        <v>0</v>
      </c>
      <c r="M33" s="50">
        <f t="shared" si="8"/>
        <v>0</v>
      </c>
    </row>
    <row r="34" spans="8:13" ht="13.5" customHeight="1">
      <c r="H34" s="22" t="str">
        <f t="shared" si="3"/>
        <v>PSE</v>
      </c>
      <c r="I34" s="71">
        <f t="shared" si="4"/>
        <v>2.7102997406913337E-2</v>
      </c>
      <c r="J34" s="22" t="str">
        <f t="shared" si="5"/>
        <v>PSE</v>
      </c>
      <c r="K34" s="50">
        <f t="shared" si="6"/>
        <v>12218.643999999995</v>
      </c>
      <c r="L34" s="50">
        <f t="shared" si="7"/>
        <v>14319.519999999995</v>
      </c>
      <c r="M34" s="50">
        <f t="shared" si="8"/>
        <v>16249.964</v>
      </c>
    </row>
    <row r="35" spans="8:13" ht="12.75" customHeight="1">
      <c r="H35" s="22" t="str">
        <f t="shared" si="3"/>
        <v>VE</v>
      </c>
      <c r="I35" s="71">
        <f t="shared" si="4"/>
        <v>6.9489379336971748E-3</v>
      </c>
      <c r="J35" s="22" t="str">
        <f t="shared" si="5"/>
        <v>VE</v>
      </c>
      <c r="K35" s="50">
        <f t="shared" si="6"/>
        <v>1821.7046728193834</v>
      </c>
      <c r="L35" s="50">
        <f t="shared" si="7"/>
        <v>2558.4584921585902</v>
      </c>
      <c r="M35" s="50">
        <f t="shared" si="8"/>
        <v>2520.2764510572688</v>
      </c>
    </row>
    <row r="36" spans="8:13" ht="12.75" customHeight="1">
      <c r="H36" s="22" t="str">
        <f t="shared" si="3"/>
        <v>PVE</v>
      </c>
      <c r="I36" s="71">
        <f t="shared" si="4"/>
        <v>0</v>
      </c>
      <c r="J36" s="22" t="str">
        <f t="shared" si="5"/>
        <v>PVE</v>
      </c>
      <c r="K36" s="50">
        <f t="shared" si="6"/>
        <v>0</v>
      </c>
      <c r="L36" s="50">
        <f t="shared" si="7"/>
        <v>0</v>
      </c>
      <c r="M36" s="50">
        <f t="shared" si="8"/>
        <v>0</v>
      </c>
    </row>
    <row r="37" spans="8:13" ht="12.75" customHeight="1">
      <c r="H37" s="22" t="str">
        <f t="shared" si="3"/>
        <v>VTE</v>
      </c>
      <c r="I37" s="71">
        <f t="shared" si="4"/>
        <v>7.4538676404796878E-4</v>
      </c>
      <c r="J37" s="22" t="str">
        <f t="shared" si="5"/>
        <v>VTE</v>
      </c>
      <c r="K37" s="50">
        <f t="shared" si="6"/>
        <v>6.3460000000000001</v>
      </c>
      <c r="L37" s="50">
        <f t="shared" si="7"/>
        <v>6.3579999999999997</v>
      </c>
      <c r="M37" s="50">
        <f t="shared" si="8"/>
        <v>8.7620000000000005</v>
      </c>
    </row>
    <row r="38" spans="8:13" ht="12.75" customHeight="1">
      <c r="H38" s="22" t="str">
        <f t="shared" si="3"/>
        <v>FVE</v>
      </c>
      <c r="I38" s="71">
        <f t="shared" si="4"/>
        <v>6.8817504108658514E-2</v>
      </c>
      <c r="J38" s="22" t="str">
        <f t="shared" si="5"/>
        <v>FVE</v>
      </c>
      <c r="K38" s="50">
        <f t="shared" si="6"/>
        <v>19090.374296363727</v>
      </c>
      <c r="L38" s="50">
        <f t="shared" si="7"/>
        <v>9282.5735845400268</v>
      </c>
      <c r="M38" s="50">
        <f t="shared" si="8"/>
        <v>4695.1865018524695</v>
      </c>
    </row>
  </sheetData>
  <mergeCells count="21">
    <mergeCell ref="B18:G18"/>
    <mergeCell ref="B19:G19"/>
    <mergeCell ref="B20:C20"/>
    <mergeCell ref="D20:E20"/>
    <mergeCell ref="F20:G20"/>
    <mergeCell ref="A28:E29"/>
    <mergeCell ref="L5:M5"/>
    <mergeCell ref="B3:G3"/>
    <mergeCell ref="H3:M3"/>
    <mergeCell ref="B4:G4"/>
    <mergeCell ref="H4:M4"/>
    <mergeCell ref="B5:C5"/>
    <mergeCell ref="D5:E5"/>
    <mergeCell ref="F5:G5"/>
    <mergeCell ref="H5:I5"/>
    <mergeCell ref="J5:K5"/>
    <mergeCell ref="A22:A23"/>
    <mergeCell ref="B22:G22"/>
    <mergeCell ref="A7:A8"/>
    <mergeCell ref="B7:G7"/>
    <mergeCell ref="H7:M7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List16"/>
  <dimension ref="A1:N47"/>
  <sheetViews>
    <sheetView showGridLines="0" zoomScaleNormal="100" zoomScaleSheetLayoutView="100" workbookViewId="0"/>
  </sheetViews>
  <sheetFormatPr defaultColWidth="9.140625" defaultRowHeight="12"/>
  <cols>
    <col min="1" max="1" width="16.140625" style="9" customWidth="1"/>
    <col min="2" max="10" width="9.85546875" style="9" customWidth="1"/>
    <col min="11" max="11" width="10" style="9" customWidth="1"/>
    <col min="12" max="13" width="9.85546875" style="9" customWidth="1"/>
    <col min="14" max="14" width="9.5703125" style="9" customWidth="1"/>
    <col min="15" max="15" width="10.7109375" style="9" customWidth="1"/>
    <col min="16" max="16384" width="9.140625" style="9"/>
  </cols>
  <sheetData>
    <row r="1" spans="1:14" ht="20.25">
      <c r="A1" s="290" t="s">
        <v>404</v>
      </c>
      <c r="M1" s="6"/>
      <c r="N1" s="169" t="str">
        <f>'3.1'!N1</f>
        <v>IV. čtvrtletí 2025</v>
      </c>
    </row>
    <row r="2" spans="1:14" ht="6" customHeight="1"/>
    <row r="3" spans="1:14" ht="12.75" customHeight="1">
      <c r="A3" s="478" t="str">
        <f>'3.1'!A4</f>
        <v>2025</v>
      </c>
      <c r="B3" s="490" t="s">
        <v>179</v>
      </c>
      <c r="C3" s="470"/>
      <c r="D3" s="471"/>
      <c r="E3" s="490" t="s">
        <v>181</v>
      </c>
      <c r="F3" s="470"/>
      <c r="G3" s="471"/>
      <c r="H3" s="490" t="s">
        <v>182</v>
      </c>
      <c r="I3" s="470"/>
      <c r="J3" s="471"/>
      <c r="K3" s="490" t="s">
        <v>183</v>
      </c>
      <c r="L3" s="470"/>
      <c r="M3" s="471"/>
      <c r="N3" s="470" t="s">
        <v>53</v>
      </c>
    </row>
    <row r="4" spans="1:14">
      <c r="A4" s="479"/>
      <c r="B4" s="310" t="s">
        <v>60</v>
      </c>
      <c r="C4" s="309" t="s">
        <v>61</v>
      </c>
      <c r="D4" s="314" t="s">
        <v>62</v>
      </c>
      <c r="E4" s="310" t="s">
        <v>63</v>
      </c>
      <c r="F4" s="309" t="s">
        <v>64</v>
      </c>
      <c r="G4" s="314" t="s">
        <v>65</v>
      </c>
      <c r="H4" s="310" t="s">
        <v>66</v>
      </c>
      <c r="I4" s="309" t="s">
        <v>67</v>
      </c>
      <c r="J4" s="314" t="s">
        <v>68</v>
      </c>
      <c r="K4" s="310" t="s">
        <v>69</v>
      </c>
      <c r="L4" s="309" t="s">
        <v>70</v>
      </c>
      <c r="M4" s="314" t="s">
        <v>71</v>
      </c>
      <c r="N4" s="476"/>
    </row>
    <row r="5" spans="1:14" ht="12.75" customHeight="1">
      <c r="A5" s="480" t="s">
        <v>269</v>
      </c>
      <c r="B5" s="485">
        <f>SUM(B6:D6)</f>
        <v>-2945.6829487409132</v>
      </c>
      <c r="C5" s="486"/>
      <c r="D5" s="487"/>
      <c r="E5" s="485">
        <f>SUM(E6:G6)</f>
        <v>-935.77588849215067</v>
      </c>
      <c r="F5" s="486"/>
      <c r="G5" s="487"/>
      <c r="H5" s="485">
        <f>SUM(H6:J6)</f>
        <v>-1699.5763921868445</v>
      </c>
      <c r="I5" s="486"/>
      <c r="J5" s="487"/>
      <c r="K5" s="485">
        <f>SUM(K6:M6)</f>
        <v>-1851.4530558816234</v>
      </c>
      <c r="L5" s="486"/>
      <c r="M5" s="487"/>
      <c r="N5" s="528">
        <f>SUM(B6:M6)</f>
        <v>-7432.4882853015315</v>
      </c>
    </row>
    <row r="6" spans="1:14">
      <c r="A6" s="481"/>
      <c r="B6" s="259">
        <f>B7+B18</f>
        <v>-879.72407309120217</v>
      </c>
      <c r="C6" s="251">
        <f t="shared" ref="C6:M6" si="0">C7+C18</f>
        <v>-951.27025500206855</v>
      </c>
      <c r="D6" s="255">
        <f t="shared" si="0"/>
        <v>-1114.6886206476427</v>
      </c>
      <c r="E6" s="259">
        <f t="shared" si="0"/>
        <v>-797.8540358177097</v>
      </c>
      <c r="F6" s="251">
        <f t="shared" si="0"/>
        <v>-450.95451128988589</v>
      </c>
      <c r="G6" s="255">
        <f t="shared" si="0"/>
        <v>313.03265861544492</v>
      </c>
      <c r="H6" s="259">
        <f t="shared" si="0"/>
        <v>-485.38545101969248</v>
      </c>
      <c r="I6" s="251">
        <f t="shared" si="0"/>
        <v>-901.76107793723531</v>
      </c>
      <c r="J6" s="255">
        <f t="shared" si="0"/>
        <v>-312.42986322991669</v>
      </c>
      <c r="K6" s="259">
        <f t="shared" si="0"/>
        <v>-484.43439805458911</v>
      </c>
      <c r="L6" s="251">
        <f t="shared" si="0"/>
        <v>-781.11917801766822</v>
      </c>
      <c r="M6" s="255">
        <f t="shared" si="0"/>
        <v>-585.89947980936608</v>
      </c>
      <c r="N6" s="529"/>
    </row>
    <row r="7" spans="1:14">
      <c r="A7" s="318" t="s">
        <v>84</v>
      </c>
      <c r="B7" s="311">
        <f>B8+B13</f>
        <v>-2819.8387881660351</v>
      </c>
      <c r="C7" s="306">
        <f t="shared" ref="C7:M7" si="1">C8+C13</f>
        <v>-2435.4759669276577</v>
      </c>
      <c r="D7" s="315">
        <f t="shared" si="1"/>
        <v>-2393.9302495717443</v>
      </c>
      <c r="E7" s="311">
        <f t="shared" si="1"/>
        <v>-1797.5247008803556</v>
      </c>
      <c r="F7" s="306">
        <f t="shared" si="1"/>
        <v>-1748.4953631793758</v>
      </c>
      <c r="G7" s="315">
        <f t="shared" si="1"/>
        <v>-1313.5422164458953</v>
      </c>
      <c r="H7" s="311">
        <f t="shared" si="1"/>
        <v>-1727.4882752493697</v>
      </c>
      <c r="I7" s="306">
        <f t="shared" si="1"/>
        <v>-1763.6838532349741</v>
      </c>
      <c r="J7" s="315">
        <f t="shared" si="1"/>
        <v>-1604.218225826377</v>
      </c>
      <c r="K7" s="311">
        <f t="shared" si="1"/>
        <v>-2028.5367967270467</v>
      </c>
      <c r="L7" s="306">
        <f t="shared" si="1"/>
        <v>-2414.1960051880137</v>
      </c>
      <c r="M7" s="315">
        <f t="shared" si="1"/>
        <v>-2558.4568474437406</v>
      </c>
      <c r="N7" s="307">
        <f>SUM(B7:M7)</f>
        <v>-24605.387288840586</v>
      </c>
    </row>
    <row r="8" spans="1:14">
      <c r="A8" s="319" t="s">
        <v>72</v>
      </c>
      <c r="B8" s="312">
        <f>SUM(B9:B12)</f>
        <v>-2818.1643241660349</v>
      </c>
      <c r="C8" s="308">
        <f t="shared" ref="C8:M8" si="2">SUM(C9:C12)</f>
        <v>-2434.9232779276576</v>
      </c>
      <c r="D8" s="316">
        <f t="shared" si="2"/>
        <v>-2386.7784515717444</v>
      </c>
      <c r="E8" s="312">
        <f t="shared" si="2"/>
        <v>-1769.2091428803556</v>
      </c>
      <c r="F8" s="308">
        <f t="shared" si="2"/>
        <v>-1718.3590591793757</v>
      </c>
      <c r="G8" s="316">
        <f t="shared" si="2"/>
        <v>-1281.1767374458952</v>
      </c>
      <c r="H8" s="312">
        <f t="shared" si="2"/>
        <v>-1699.5075872493696</v>
      </c>
      <c r="I8" s="308">
        <f t="shared" si="2"/>
        <v>-1735.6631432349741</v>
      </c>
      <c r="J8" s="316">
        <f t="shared" si="2"/>
        <v>-1576.320220826377</v>
      </c>
      <c r="K8" s="312">
        <f t="shared" si="2"/>
        <v>-2016.4189537270468</v>
      </c>
      <c r="L8" s="308">
        <f t="shared" si="2"/>
        <v>-2397.7369801880136</v>
      </c>
      <c r="M8" s="316">
        <f t="shared" si="2"/>
        <v>-2542.2611334437406</v>
      </c>
      <c r="N8" s="307">
        <f>SUM(B8:M8)</f>
        <v>-24376.519011840581</v>
      </c>
    </row>
    <row r="9" spans="1:14">
      <c r="A9" s="321" t="s">
        <v>73</v>
      </c>
      <c r="B9" s="257">
        <v>-16.1401249572728</v>
      </c>
      <c r="C9" s="247">
        <v>-46.330050134431602</v>
      </c>
      <c r="D9" s="253">
        <v>-57.2667000559494</v>
      </c>
      <c r="E9" s="257">
        <v>-32.170124940972798</v>
      </c>
      <c r="F9" s="247">
        <v>-88.006050070937704</v>
      </c>
      <c r="G9" s="253">
        <v>-48.856649971360298</v>
      </c>
      <c r="H9" s="257">
        <v>-78.450299929142005</v>
      </c>
      <c r="I9" s="247">
        <v>-186.89067490432399</v>
      </c>
      <c r="J9" s="253">
        <v>-100.827824900145</v>
      </c>
      <c r="K9" s="257">
        <v>-47.899100009651903</v>
      </c>
      <c r="L9" s="247">
        <v>-34.489774951811903</v>
      </c>
      <c r="M9" s="253">
        <v>-35.2536750089508</v>
      </c>
      <c r="N9" s="7">
        <f t="shared" ref="N9:N14" si="3">SUM(B9:M9)</f>
        <v>-772.58104983495014</v>
      </c>
    </row>
    <row r="10" spans="1:14">
      <c r="A10" s="321" t="s">
        <v>74</v>
      </c>
      <c r="B10" s="257">
        <v>-557.01035104152197</v>
      </c>
      <c r="C10" s="247">
        <v>-468.59110544644301</v>
      </c>
      <c r="D10" s="253">
        <v>-678.539009571679</v>
      </c>
      <c r="E10" s="257">
        <v>-547.78286557884496</v>
      </c>
      <c r="F10" s="247">
        <v>-225.000609892987</v>
      </c>
      <c r="G10" s="253">
        <v>-72.218559993512898</v>
      </c>
      <c r="H10" s="257">
        <v>-92.945410001443705</v>
      </c>
      <c r="I10" s="247">
        <v>-246.65103997486301</v>
      </c>
      <c r="J10" s="253">
        <v>-246.20594502328501</v>
      </c>
      <c r="K10" s="257">
        <v>-391.51935486106902</v>
      </c>
      <c r="L10" s="247">
        <v>-324.56730019773198</v>
      </c>
      <c r="M10" s="253">
        <v>-153.41651504169999</v>
      </c>
      <c r="N10" s="7">
        <f t="shared" si="3"/>
        <v>-4004.448066625082</v>
      </c>
    </row>
    <row r="11" spans="1:14">
      <c r="A11" s="321" t="s">
        <v>75</v>
      </c>
      <c r="B11" s="257">
        <v>-1094.7761995773301</v>
      </c>
      <c r="C11" s="247">
        <v>-967.27297164154004</v>
      </c>
      <c r="D11" s="253">
        <v>-869.36556640485901</v>
      </c>
      <c r="E11" s="257">
        <v>-543.36240204975195</v>
      </c>
      <c r="F11" s="247">
        <v>-567.80732448302797</v>
      </c>
      <c r="G11" s="253">
        <v>-498.96810218658902</v>
      </c>
      <c r="H11" s="257">
        <v>-644.75350042202297</v>
      </c>
      <c r="I11" s="247">
        <v>-609.97142892453303</v>
      </c>
      <c r="J11" s="253">
        <v>-469.70000214561702</v>
      </c>
      <c r="K11" s="257">
        <v>-593.17749878596999</v>
      </c>
      <c r="L11" s="247">
        <v>-1050.5116067886399</v>
      </c>
      <c r="M11" s="253">
        <v>-1196.1945926513699</v>
      </c>
      <c r="N11" s="7">
        <f t="shared" si="3"/>
        <v>-9105.8611960612507</v>
      </c>
    </row>
    <row r="12" spans="1:14">
      <c r="A12" s="322" t="s">
        <v>76</v>
      </c>
      <c r="B12" s="257">
        <v>-1150.2376485899099</v>
      </c>
      <c r="C12" s="247">
        <v>-952.729150705243</v>
      </c>
      <c r="D12" s="253">
        <v>-781.60717553925701</v>
      </c>
      <c r="E12" s="257">
        <v>-645.893750310786</v>
      </c>
      <c r="F12" s="247">
        <v>-837.54507473242302</v>
      </c>
      <c r="G12" s="253">
        <v>-661.13342529443298</v>
      </c>
      <c r="H12" s="257">
        <v>-883.358376896761</v>
      </c>
      <c r="I12" s="247">
        <v>-692.14999943125395</v>
      </c>
      <c r="J12" s="253">
        <v>-759.58644875733</v>
      </c>
      <c r="K12" s="257">
        <v>-983.82300007035599</v>
      </c>
      <c r="L12" s="247">
        <v>-988.16829824982995</v>
      </c>
      <c r="M12" s="253">
        <v>-1157.39635074172</v>
      </c>
      <c r="N12" s="7">
        <f t="shared" si="3"/>
        <v>-10493.628699319301</v>
      </c>
    </row>
    <row r="13" spans="1:14">
      <c r="A13" s="318" t="s">
        <v>77</v>
      </c>
      <c r="B13" s="312">
        <f>SUM(B14:B17)</f>
        <v>-1.674464</v>
      </c>
      <c r="C13" s="308">
        <f t="shared" ref="C13:M13" si="4">SUM(C14:C17)</f>
        <v>-0.55268899999999999</v>
      </c>
      <c r="D13" s="316">
        <f t="shared" si="4"/>
        <v>-7.1517979999999985</v>
      </c>
      <c r="E13" s="312">
        <f t="shared" si="4"/>
        <v>-28.315557999999999</v>
      </c>
      <c r="F13" s="308">
        <f t="shared" si="4"/>
        <v>-30.136303999999999</v>
      </c>
      <c r="G13" s="316">
        <f t="shared" si="4"/>
        <v>-32.365479000000001</v>
      </c>
      <c r="H13" s="312">
        <f t="shared" si="4"/>
        <v>-27.980688000000001</v>
      </c>
      <c r="I13" s="308">
        <f t="shared" si="4"/>
        <v>-28.020710000000001</v>
      </c>
      <c r="J13" s="316">
        <f t="shared" si="4"/>
        <v>-27.898005000000001</v>
      </c>
      <c r="K13" s="312">
        <f t="shared" si="4"/>
        <v>-12.117843000000001</v>
      </c>
      <c r="L13" s="308">
        <f t="shared" si="4"/>
        <v>-16.459025</v>
      </c>
      <c r="M13" s="316">
        <f t="shared" si="4"/>
        <v>-16.195713999999999</v>
      </c>
      <c r="N13" s="307">
        <f>SUM(B13:M13)</f>
        <v>-228.86827700000003</v>
      </c>
    </row>
    <row r="14" spans="1:14">
      <c r="A14" s="320" t="s">
        <v>73</v>
      </c>
      <c r="B14" s="313">
        <v>-0.450266</v>
      </c>
      <c r="C14" s="305">
        <v>-9.1210000000000006E-3</v>
      </c>
      <c r="D14" s="317">
        <v>-1.906164</v>
      </c>
      <c r="E14" s="313">
        <v>-27.524194999999999</v>
      </c>
      <c r="F14" s="305">
        <v>-29.322697999999999</v>
      </c>
      <c r="G14" s="317">
        <v>-26.253153999999999</v>
      </c>
      <c r="H14" s="313">
        <v>-27.233867</v>
      </c>
      <c r="I14" s="305">
        <v>-27.161163999999999</v>
      </c>
      <c r="J14" s="317">
        <v>-26.69116</v>
      </c>
      <c r="K14" s="313">
        <v>-11.718120000000001</v>
      </c>
      <c r="L14" s="305">
        <v>-16.151198000000001</v>
      </c>
      <c r="M14" s="253">
        <v>-15.997985</v>
      </c>
      <c r="N14" s="7">
        <f t="shared" si="3"/>
        <v>-210.41909200000001</v>
      </c>
    </row>
    <row r="15" spans="1:14">
      <c r="A15" s="321" t="s">
        <v>74</v>
      </c>
      <c r="B15" s="313">
        <v>-0.150696</v>
      </c>
      <c r="C15" s="305">
        <v>0</v>
      </c>
      <c r="D15" s="317">
        <v>0</v>
      </c>
      <c r="E15" s="313">
        <v>0</v>
      </c>
      <c r="F15" s="305">
        <v>0</v>
      </c>
      <c r="G15" s="317">
        <v>0</v>
      </c>
      <c r="H15" s="313">
        <v>0</v>
      </c>
      <c r="I15" s="305">
        <v>0</v>
      </c>
      <c r="J15" s="317">
        <v>0</v>
      </c>
      <c r="K15" s="313">
        <v>0</v>
      </c>
      <c r="L15" s="305">
        <v>0</v>
      </c>
      <c r="M15" s="253">
        <v>0</v>
      </c>
      <c r="N15" s="7">
        <f t="shared" ref="N15:N28" si="5">SUM(B15:M15)</f>
        <v>-0.150696</v>
      </c>
    </row>
    <row r="16" spans="1:14">
      <c r="A16" s="321" t="s">
        <v>75</v>
      </c>
      <c r="B16" s="313">
        <v>0</v>
      </c>
      <c r="C16" s="305">
        <v>-0.41225000000000001</v>
      </c>
      <c r="D16" s="317">
        <v>-0.59982599999999997</v>
      </c>
      <c r="E16" s="313">
        <v>-0.75670799999999994</v>
      </c>
      <c r="F16" s="305">
        <v>-0.78048600000000001</v>
      </c>
      <c r="G16" s="317">
        <v>-0.87735000000000007</v>
      </c>
      <c r="H16" s="313">
        <v>-0.72157799999999994</v>
      </c>
      <c r="I16" s="305">
        <v>-0.83001000000000003</v>
      </c>
      <c r="J16" s="317">
        <v>-0.561948</v>
      </c>
      <c r="K16" s="313">
        <v>-0.35012400000000005</v>
      </c>
      <c r="L16" s="305">
        <v>-0.24437400000000001</v>
      </c>
      <c r="M16" s="253">
        <v>-0.10921800000000001</v>
      </c>
      <c r="N16" s="7">
        <f t="shared" si="5"/>
        <v>-6.2438719999999996</v>
      </c>
    </row>
    <row r="17" spans="1:14">
      <c r="A17" s="322" t="s">
        <v>76</v>
      </c>
      <c r="B17" s="313">
        <v>-1.073502</v>
      </c>
      <c r="C17" s="305">
        <v>-0.13131800000000002</v>
      </c>
      <c r="D17" s="317">
        <v>-4.6458079999999988</v>
      </c>
      <c r="E17" s="313">
        <v>-3.4654999999999998E-2</v>
      </c>
      <c r="F17" s="305">
        <v>-3.3120000000000004E-2</v>
      </c>
      <c r="G17" s="317">
        <v>-5.2349750000000004</v>
      </c>
      <c r="H17" s="313">
        <v>-2.5243000000000002E-2</v>
      </c>
      <c r="I17" s="305">
        <v>-2.9536E-2</v>
      </c>
      <c r="J17" s="317">
        <v>-0.64489700000000005</v>
      </c>
      <c r="K17" s="313">
        <v>-4.9599000000000004E-2</v>
      </c>
      <c r="L17" s="305">
        <v>-6.3453000000000009E-2</v>
      </c>
      <c r="M17" s="253">
        <v>-8.8511000000000006E-2</v>
      </c>
      <c r="N17" s="7">
        <f t="shared" si="5"/>
        <v>-12.054617000000002</v>
      </c>
    </row>
    <row r="18" spans="1:14">
      <c r="A18" s="318" t="s">
        <v>85</v>
      </c>
      <c r="B18" s="311">
        <f>B19+B24</f>
        <v>1940.1147150748329</v>
      </c>
      <c r="C18" s="306">
        <f t="shared" ref="C18:M18" si="6">C19+C24</f>
        <v>1484.2057119255892</v>
      </c>
      <c r="D18" s="315">
        <f t="shared" si="6"/>
        <v>1279.2416289241016</v>
      </c>
      <c r="E18" s="311">
        <f t="shared" si="6"/>
        <v>999.67066506264587</v>
      </c>
      <c r="F18" s="306">
        <f t="shared" si="6"/>
        <v>1297.5408518894899</v>
      </c>
      <c r="G18" s="315">
        <f t="shared" si="6"/>
        <v>1626.5748750613402</v>
      </c>
      <c r="H18" s="311">
        <f t="shared" si="6"/>
        <v>1242.1028242296773</v>
      </c>
      <c r="I18" s="306">
        <f t="shared" si="6"/>
        <v>861.92277529773878</v>
      </c>
      <c r="J18" s="315">
        <f t="shared" si="6"/>
        <v>1291.7883625964603</v>
      </c>
      <c r="K18" s="311">
        <f t="shared" si="6"/>
        <v>1544.1023986724576</v>
      </c>
      <c r="L18" s="306">
        <f t="shared" si="6"/>
        <v>1633.0768271703455</v>
      </c>
      <c r="M18" s="315">
        <f t="shared" si="6"/>
        <v>1972.5573676343745</v>
      </c>
      <c r="N18" s="307">
        <f>SUM(B18:M18)</f>
        <v>17172.899003539053</v>
      </c>
    </row>
    <row r="19" spans="1:14">
      <c r="A19" s="318" t="s">
        <v>78</v>
      </c>
      <c r="B19" s="312">
        <f>SUM(B20:B23)</f>
        <v>1893.8420670748328</v>
      </c>
      <c r="C19" s="308">
        <f t="shared" ref="C19:M19" si="7">SUM(C20:C23)</f>
        <v>1423.5297449255893</v>
      </c>
      <c r="D19" s="316">
        <f t="shared" si="7"/>
        <v>1266.6138559241017</v>
      </c>
      <c r="E19" s="312">
        <f t="shared" si="7"/>
        <v>999.57382606264582</v>
      </c>
      <c r="F19" s="308">
        <f t="shared" si="7"/>
        <v>1297.3948158894898</v>
      </c>
      <c r="G19" s="316">
        <f t="shared" si="7"/>
        <v>1626.3756730613402</v>
      </c>
      <c r="H19" s="312">
        <f t="shared" si="7"/>
        <v>1240.8968242296773</v>
      </c>
      <c r="I19" s="308">
        <f t="shared" si="7"/>
        <v>861.81014629773881</v>
      </c>
      <c r="J19" s="316">
        <f t="shared" si="7"/>
        <v>1291.6981815964602</v>
      </c>
      <c r="K19" s="312">
        <f t="shared" si="7"/>
        <v>1535.4475026724576</v>
      </c>
      <c r="L19" s="308">
        <f t="shared" si="7"/>
        <v>1609.5859351703455</v>
      </c>
      <c r="M19" s="316">
        <f t="shared" si="7"/>
        <v>1963.7011766343744</v>
      </c>
      <c r="N19" s="307">
        <f>SUM(B19:M19)</f>
        <v>17010.469749539054</v>
      </c>
    </row>
    <row r="20" spans="1:14">
      <c r="A20" s="320" t="s">
        <v>80</v>
      </c>
      <c r="B20" s="257">
        <v>1006.69785062217</v>
      </c>
      <c r="C20" s="247">
        <v>671.86207432009701</v>
      </c>
      <c r="D20" s="253">
        <v>659.49510088526301</v>
      </c>
      <c r="E20" s="257">
        <v>449.48800023681298</v>
      </c>
      <c r="F20" s="247">
        <v>417.181000284731</v>
      </c>
      <c r="G20" s="253">
        <v>609.36205064771502</v>
      </c>
      <c r="H20" s="257">
        <v>482.497875633398</v>
      </c>
      <c r="I20" s="247">
        <v>306.22517536641999</v>
      </c>
      <c r="J20" s="253">
        <v>408.84722519111102</v>
      </c>
      <c r="K20" s="257">
        <v>673.21317597223401</v>
      </c>
      <c r="L20" s="247">
        <v>646.64829997062702</v>
      </c>
      <c r="M20" s="253">
        <v>716.945524997711</v>
      </c>
      <c r="N20" s="7">
        <f t="shared" si="5"/>
        <v>7048.4633541282892</v>
      </c>
    </row>
    <row r="21" spans="1:14">
      <c r="A21" s="321" t="s">
        <v>81</v>
      </c>
      <c r="B21" s="257">
        <v>878.00598046366497</v>
      </c>
      <c r="C21" s="247">
        <v>741.32170456071401</v>
      </c>
      <c r="D21" s="253">
        <v>526.45504497233003</v>
      </c>
      <c r="E21" s="257">
        <v>412.34554474612901</v>
      </c>
      <c r="F21" s="247">
        <v>816.77153560848001</v>
      </c>
      <c r="G21" s="253">
        <v>919.022870451426</v>
      </c>
      <c r="H21" s="257">
        <v>675.95583429016494</v>
      </c>
      <c r="I21" s="247">
        <v>421.36964463770801</v>
      </c>
      <c r="J21" s="253">
        <v>825.03794926074704</v>
      </c>
      <c r="K21" s="257">
        <v>829.07701978930299</v>
      </c>
      <c r="L21" s="247">
        <v>936.83683914637595</v>
      </c>
      <c r="M21" s="253">
        <v>1237.37627670232</v>
      </c>
      <c r="N21" s="7">
        <f t="shared" si="5"/>
        <v>9219.5762446293611</v>
      </c>
    </row>
    <row r="22" spans="1:14">
      <c r="A22" s="321" t="s">
        <v>82</v>
      </c>
      <c r="B22" s="257">
        <v>5.5877359917154497</v>
      </c>
      <c r="C22" s="247">
        <v>2.5478910057358402</v>
      </c>
      <c r="D22" s="253">
        <v>22.483185007657902</v>
      </c>
      <c r="E22" s="257">
        <v>46.655831076785901</v>
      </c>
      <c r="F22" s="247">
        <v>35.344779997552699</v>
      </c>
      <c r="G22" s="253">
        <v>45.131501998498102</v>
      </c>
      <c r="H22" s="257">
        <v>36.987789173994202</v>
      </c>
      <c r="I22" s="247">
        <v>28.902750991570802</v>
      </c>
      <c r="J22" s="253">
        <v>11.6395069995187</v>
      </c>
      <c r="K22" s="257">
        <v>11.0313569945525</v>
      </c>
      <c r="L22" s="247">
        <v>6.5877710115443904</v>
      </c>
      <c r="M22" s="253">
        <v>2.3100249855630102</v>
      </c>
      <c r="N22" s="7">
        <f t="shared" si="5"/>
        <v>255.21012523468949</v>
      </c>
    </row>
    <row r="23" spans="1:14">
      <c r="A23" s="322" t="s">
        <v>83</v>
      </c>
      <c r="B23" s="257">
        <v>3.5504999972824001</v>
      </c>
      <c r="C23" s="247">
        <v>7.7980750390421596</v>
      </c>
      <c r="D23" s="253">
        <v>58.180525058850598</v>
      </c>
      <c r="E23" s="257">
        <v>91.084450002918004</v>
      </c>
      <c r="F23" s="247">
        <v>28.097499998726001</v>
      </c>
      <c r="G23" s="253">
        <v>52.859249963700798</v>
      </c>
      <c r="H23" s="257">
        <v>45.4553251321204</v>
      </c>
      <c r="I23" s="247">
        <v>105.31257530204</v>
      </c>
      <c r="J23" s="253">
        <v>46.173500145083302</v>
      </c>
      <c r="K23" s="257">
        <v>22.125949916368299</v>
      </c>
      <c r="L23" s="247">
        <v>19.513025041798102</v>
      </c>
      <c r="M23" s="253">
        <v>7.0693499487806104</v>
      </c>
      <c r="N23" s="7">
        <f t="shared" si="5"/>
        <v>487.2200255467107</v>
      </c>
    </row>
    <row r="24" spans="1:14">
      <c r="A24" s="318" t="s">
        <v>79</v>
      </c>
      <c r="B24" s="312">
        <f>SUM(B25:B28)</f>
        <v>46.272648000000004</v>
      </c>
      <c r="C24" s="308">
        <f t="shared" ref="C24:M24" si="8">SUM(C25:C28)</f>
        <v>60.675967</v>
      </c>
      <c r="D24" s="316">
        <f t="shared" si="8"/>
        <v>12.627773000000001</v>
      </c>
      <c r="E24" s="312">
        <f t="shared" si="8"/>
        <v>9.6838999999999995E-2</v>
      </c>
      <c r="F24" s="308">
        <f t="shared" si="8"/>
        <v>0.146036</v>
      </c>
      <c r="G24" s="316">
        <f t="shared" si="8"/>
        <v>0.19920199999999999</v>
      </c>
      <c r="H24" s="312">
        <f t="shared" si="8"/>
        <v>1.2060000000000002</v>
      </c>
      <c r="I24" s="308">
        <f t="shared" si="8"/>
        <v>0.11262899999999999</v>
      </c>
      <c r="J24" s="316">
        <f t="shared" si="8"/>
        <v>9.0180999999999997E-2</v>
      </c>
      <c r="K24" s="312">
        <f t="shared" si="8"/>
        <v>8.654895999999999</v>
      </c>
      <c r="L24" s="308">
        <f t="shared" si="8"/>
        <v>23.490891999999999</v>
      </c>
      <c r="M24" s="316">
        <f t="shared" si="8"/>
        <v>8.856190999999999</v>
      </c>
      <c r="N24" s="307">
        <f>SUM(B24:M24)</f>
        <v>162.42925400000001</v>
      </c>
    </row>
    <row r="25" spans="1:14">
      <c r="A25" s="320" t="s">
        <v>80</v>
      </c>
      <c r="B25" s="257">
        <v>46.134242</v>
      </c>
      <c r="C25" s="247">
        <v>60.548489000000004</v>
      </c>
      <c r="D25" s="253">
        <v>12.514256000000001</v>
      </c>
      <c r="E25" s="257">
        <v>0</v>
      </c>
      <c r="F25" s="247">
        <v>0</v>
      </c>
      <c r="G25" s="253">
        <v>9.3016000000000001E-2</v>
      </c>
      <c r="H25" s="257">
        <v>1.1158250000000001</v>
      </c>
      <c r="I25" s="247">
        <v>0</v>
      </c>
      <c r="J25" s="253">
        <v>7.7999999999999999E-4</v>
      </c>
      <c r="K25" s="257">
        <v>8.5349669999999982</v>
      </c>
      <c r="L25" s="247">
        <v>23.350785999999999</v>
      </c>
      <c r="M25" s="253">
        <v>8.6999999999999993</v>
      </c>
      <c r="N25" s="7">
        <f t="shared" si="5"/>
        <v>160.99236100000002</v>
      </c>
    </row>
    <row r="26" spans="1:14">
      <c r="A26" s="321" t="s">
        <v>81</v>
      </c>
      <c r="B26" s="257">
        <v>2.4420000000000002E-3</v>
      </c>
      <c r="C26" s="247">
        <v>0</v>
      </c>
      <c r="D26" s="253">
        <v>0</v>
      </c>
      <c r="E26" s="257">
        <v>0</v>
      </c>
      <c r="F26" s="247">
        <v>0</v>
      </c>
      <c r="G26" s="253">
        <v>0</v>
      </c>
      <c r="H26" s="257">
        <v>0</v>
      </c>
      <c r="I26" s="247">
        <v>0</v>
      </c>
      <c r="J26" s="253">
        <v>0</v>
      </c>
      <c r="K26" s="257">
        <v>0</v>
      </c>
      <c r="L26" s="247">
        <v>0</v>
      </c>
      <c r="M26" s="253">
        <v>0</v>
      </c>
      <c r="N26" s="7">
        <f t="shared" si="5"/>
        <v>2.4420000000000002E-3</v>
      </c>
    </row>
    <row r="27" spans="1:14">
      <c r="A27" s="321" t="s">
        <v>82</v>
      </c>
      <c r="B27" s="257">
        <v>0</v>
      </c>
      <c r="C27" s="247">
        <v>2.016E-3</v>
      </c>
      <c r="D27" s="253">
        <v>1.926E-3</v>
      </c>
      <c r="E27" s="257">
        <v>1.7160000000000001E-3</v>
      </c>
      <c r="F27" s="247">
        <v>1.524E-3</v>
      </c>
      <c r="G27" s="253">
        <v>1.3440000000000001E-3</v>
      </c>
      <c r="H27" s="257">
        <v>1.5300000000000001E-3</v>
      </c>
      <c r="I27" s="247">
        <v>1.632E-3</v>
      </c>
      <c r="J27" s="253">
        <v>1.83E-3</v>
      </c>
      <c r="K27" s="257">
        <v>1.83E-3</v>
      </c>
      <c r="L27" s="247">
        <v>2.454E-3</v>
      </c>
      <c r="M27" s="253">
        <v>2.676E-3</v>
      </c>
      <c r="N27" s="7">
        <f t="shared" si="5"/>
        <v>2.0478000000000003E-2</v>
      </c>
    </row>
    <row r="28" spans="1:14">
      <c r="A28" s="322" t="s">
        <v>83</v>
      </c>
      <c r="B28" s="258">
        <v>0.135964</v>
      </c>
      <c r="C28" s="249">
        <v>0.12546199999999999</v>
      </c>
      <c r="D28" s="254">
        <v>0.111591</v>
      </c>
      <c r="E28" s="258">
        <v>9.5122999999999999E-2</v>
      </c>
      <c r="F28" s="249">
        <v>0.144512</v>
      </c>
      <c r="G28" s="254">
        <v>0.104842</v>
      </c>
      <c r="H28" s="258">
        <v>8.8645000000000002E-2</v>
      </c>
      <c r="I28" s="249">
        <v>0.110997</v>
      </c>
      <c r="J28" s="254">
        <v>8.7570999999999996E-2</v>
      </c>
      <c r="K28" s="258">
        <v>0.118099</v>
      </c>
      <c r="L28" s="249">
        <v>0.137652</v>
      </c>
      <c r="M28" s="254">
        <v>0.15351499999999998</v>
      </c>
      <c r="N28" s="212">
        <f t="shared" si="5"/>
        <v>1.4139729999999999</v>
      </c>
    </row>
    <row r="29" spans="1:14">
      <c r="N29" s="282" t="s">
        <v>298</v>
      </c>
    </row>
    <row r="30" spans="1:14" ht="12.75">
      <c r="I30" s="40"/>
      <c r="K30" s="370">
        <v>-161.50985297041461</v>
      </c>
    </row>
    <row r="31" spans="1:14" ht="10.5" customHeight="1"/>
    <row r="32" spans="1:14" ht="10.5" customHeight="1"/>
    <row r="33" spans="7:14" ht="10.5" customHeight="1"/>
    <row r="34" spans="7:14" ht="10.5" customHeight="1"/>
    <row r="35" spans="7:14">
      <c r="J35" s="524">
        <v>2077.3927539405718</v>
      </c>
      <c r="K35" s="524"/>
    </row>
    <row r="36" spans="7:14" ht="10.5" customHeight="1"/>
    <row r="37" spans="7:14" ht="10.5" customHeight="1"/>
    <row r="38" spans="7:14" ht="10.5" customHeight="1"/>
    <row r="39" spans="7:14" ht="12.75" customHeight="1">
      <c r="H39" s="524">
        <v>3003.2901356379989</v>
      </c>
      <c r="I39" s="524"/>
      <c r="J39" s="524"/>
    </row>
    <row r="40" spans="7:14">
      <c r="J40" s="20" t="s">
        <v>161</v>
      </c>
      <c r="K40" s="527">
        <v>-1851.4530558816232</v>
      </c>
      <c r="L40" s="527"/>
    </row>
    <row r="41" spans="7:14" ht="10.5" customHeight="1"/>
    <row r="42" spans="7:14" ht="10.5" customHeight="1"/>
    <row r="43" spans="7:14">
      <c r="G43" s="526">
        <v>-869.50317010050094</v>
      </c>
      <c r="H43" s="526"/>
      <c r="K43" s="371">
        <v>19.9361129916599</v>
      </c>
    </row>
    <row r="44" spans="7:14">
      <c r="L44" s="372">
        <v>49.117590906947015</v>
      </c>
    </row>
    <row r="45" spans="7:14">
      <c r="M45" s="526">
        <v>-3129.589212061906</v>
      </c>
      <c r="N45" s="526"/>
    </row>
    <row r="46" spans="7:14" ht="10.5" customHeight="1"/>
    <row r="47" spans="7:14" ht="10.5" customHeight="1">
      <c r="J47" s="525">
        <v>-2840.58741422598</v>
      </c>
      <c r="K47" s="525"/>
      <c r="L47" s="525"/>
    </row>
  </sheetData>
  <mergeCells count="18">
    <mergeCell ref="N3:N4"/>
    <mergeCell ref="A5:A6"/>
    <mergeCell ref="B3:D3"/>
    <mergeCell ref="E3:G3"/>
    <mergeCell ref="H3:J3"/>
    <mergeCell ref="K3:M3"/>
    <mergeCell ref="B5:D5"/>
    <mergeCell ref="N5:N6"/>
    <mergeCell ref="E5:G5"/>
    <mergeCell ref="H5:J5"/>
    <mergeCell ref="K5:M5"/>
    <mergeCell ref="A3:A4"/>
    <mergeCell ref="J35:K35"/>
    <mergeCell ref="J47:L47"/>
    <mergeCell ref="M45:N45"/>
    <mergeCell ref="G43:H43"/>
    <mergeCell ref="K40:L40"/>
    <mergeCell ref="H39:J39"/>
  </mergeCells>
  <conditionalFormatting sqref="B5:D28">
    <cfRule type="expression" dxfId="13" priority="4">
      <formula>SEARCH($B$3,$N$1)</formula>
    </cfRule>
  </conditionalFormatting>
  <conditionalFormatting sqref="B5:G28">
    <cfRule type="expression" dxfId="12" priority="3">
      <formula>SEARCH($E$3,$N$1)</formula>
    </cfRule>
  </conditionalFormatting>
  <conditionalFormatting sqref="B5:J28">
    <cfRule type="expression" dxfId="11" priority="2">
      <formula>SEARCH($H$3,$N$1)</formula>
    </cfRule>
  </conditionalFormatting>
  <conditionalFormatting sqref="B5:M28">
    <cfRule type="expression" dxfId="10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33"/>
  <dimension ref="A1:O42"/>
  <sheetViews>
    <sheetView showGridLines="0" zoomScaleNormal="100" zoomScaleSheetLayoutView="100" workbookViewId="0"/>
  </sheetViews>
  <sheetFormatPr defaultColWidth="9.140625" defaultRowHeight="12"/>
  <cols>
    <col min="1" max="1" width="13.85546875" style="9" customWidth="1"/>
    <col min="2" max="2" width="8.42578125" style="9" customWidth="1"/>
    <col min="3" max="14" width="10.140625" style="9" customWidth="1"/>
    <col min="15" max="15" width="9.140625" style="9" customWidth="1"/>
    <col min="16" max="16384" width="9.140625" style="9"/>
  </cols>
  <sheetData>
    <row r="1" spans="1:14" ht="20.25">
      <c r="A1" s="246" t="s">
        <v>405</v>
      </c>
      <c r="I1" s="6"/>
      <c r="J1" s="6"/>
      <c r="M1" s="6"/>
      <c r="N1" s="169" t="str">
        <f>'3.1'!N1</f>
        <v>IV. čtvrtletí 2025</v>
      </c>
    </row>
    <row r="2" spans="1:14" ht="18">
      <c r="A2" s="222" t="s">
        <v>403</v>
      </c>
      <c r="I2" s="6"/>
      <c r="J2" s="6"/>
      <c r="M2" s="6"/>
      <c r="N2" s="90"/>
    </row>
    <row r="3" spans="1:14" ht="6" customHeight="1"/>
    <row r="4" spans="1:14" ht="12.6" customHeight="1">
      <c r="A4" s="478" t="str">
        <f>'3.1'!A4</f>
        <v>2025</v>
      </c>
      <c r="B4" s="478"/>
      <c r="C4" s="325" t="s">
        <v>60</v>
      </c>
      <c r="D4" s="325" t="s">
        <v>61</v>
      </c>
      <c r="E4" s="325" t="s">
        <v>62</v>
      </c>
      <c r="F4" s="325" t="s">
        <v>63</v>
      </c>
      <c r="G4" s="325" t="s">
        <v>64</v>
      </c>
      <c r="H4" s="325" t="s">
        <v>65</v>
      </c>
      <c r="I4" s="325" t="s">
        <v>66</v>
      </c>
      <c r="J4" s="325" t="s">
        <v>67</v>
      </c>
      <c r="K4" s="325" t="s">
        <v>68</v>
      </c>
      <c r="L4" s="325" t="s">
        <v>69</v>
      </c>
      <c r="M4" s="325" t="s">
        <v>70</v>
      </c>
      <c r="N4" s="325" t="s">
        <v>71</v>
      </c>
    </row>
    <row r="5" spans="1:14" ht="12.6" customHeight="1">
      <c r="A5" s="532" t="s">
        <v>54</v>
      </c>
      <c r="B5" s="532"/>
      <c r="C5" s="327">
        <v>11289.85</v>
      </c>
      <c r="D5" s="327">
        <v>11720.355</v>
      </c>
      <c r="E5" s="327">
        <v>10471.440999999901</v>
      </c>
      <c r="F5" s="327">
        <v>9793.6720000000005</v>
      </c>
      <c r="G5" s="327">
        <v>9026.9369999999999</v>
      </c>
      <c r="H5" s="327">
        <v>9186.9060000000009</v>
      </c>
      <c r="I5" s="327">
        <v>9001.7440000000006</v>
      </c>
      <c r="J5" s="327">
        <v>9102.6890000000003</v>
      </c>
      <c r="K5" s="327">
        <v>9281.1949999999997</v>
      </c>
      <c r="L5" s="327">
        <v>9662.6959999999999</v>
      </c>
      <c r="M5" s="327">
        <v>11175.583999999901</v>
      </c>
      <c r="N5" s="327">
        <v>11018.152</v>
      </c>
    </row>
    <row r="6" spans="1:14" ht="12.6" customHeight="1">
      <c r="A6" s="531" t="s">
        <v>48</v>
      </c>
      <c r="B6" s="531"/>
      <c r="C6" s="324">
        <v>45670</v>
      </c>
      <c r="D6" s="324">
        <v>45707</v>
      </c>
      <c r="E6" s="324">
        <v>45720</v>
      </c>
      <c r="F6" s="324">
        <v>45754</v>
      </c>
      <c r="G6" s="324">
        <v>45796</v>
      </c>
      <c r="H6" s="324">
        <v>45834</v>
      </c>
      <c r="I6" s="324">
        <v>45841</v>
      </c>
      <c r="J6" s="324">
        <v>45897</v>
      </c>
      <c r="K6" s="324">
        <v>45910</v>
      </c>
      <c r="L6" s="324">
        <v>45944</v>
      </c>
      <c r="M6" s="324">
        <v>45987</v>
      </c>
      <c r="N6" s="324">
        <v>45993</v>
      </c>
    </row>
    <row r="7" spans="1:14" ht="12.6" customHeight="1">
      <c r="A7" s="530" t="s">
        <v>321</v>
      </c>
      <c r="B7" s="530"/>
      <c r="C7" s="326">
        <v>0.54166666666666663</v>
      </c>
      <c r="D7" s="326" t="s">
        <v>432</v>
      </c>
      <c r="E7" s="326" t="s">
        <v>432</v>
      </c>
      <c r="F7" s="326" t="s">
        <v>432</v>
      </c>
      <c r="G7" s="326" t="s">
        <v>433</v>
      </c>
      <c r="H7" s="326">
        <v>0.5</v>
      </c>
      <c r="I7" s="326" t="s">
        <v>434</v>
      </c>
      <c r="J7" s="326" t="s">
        <v>435</v>
      </c>
      <c r="K7" s="326" t="s">
        <v>436</v>
      </c>
      <c r="L7" s="326" t="s">
        <v>437</v>
      </c>
      <c r="M7" s="326">
        <v>0.54166666666666663</v>
      </c>
      <c r="N7" s="326">
        <v>0.54166666666666663</v>
      </c>
    </row>
    <row r="8" spans="1:14" ht="12.6" customHeight="1">
      <c r="A8" s="531" t="s">
        <v>57</v>
      </c>
      <c r="B8" s="531"/>
      <c r="C8" s="323">
        <v>6044.3549999999996</v>
      </c>
      <c r="D8" s="323">
        <v>6983.35</v>
      </c>
      <c r="E8" s="323">
        <v>5666.4919999999902</v>
      </c>
      <c r="F8" s="323">
        <v>4734.3279999999904</v>
      </c>
      <c r="G8" s="323">
        <v>4788.0569999999998</v>
      </c>
      <c r="H8" s="323">
        <v>4585.6949999999997</v>
      </c>
      <c r="I8" s="323">
        <v>4518.7460000000001</v>
      </c>
      <c r="J8" s="323">
        <v>4479.107</v>
      </c>
      <c r="K8" s="323">
        <v>4738.8649999999998</v>
      </c>
      <c r="L8" s="323">
        <v>5305.4610000000002</v>
      </c>
      <c r="M8" s="323">
        <v>5512.3739999999998</v>
      </c>
      <c r="N8" s="323">
        <v>5922.4989999999998</v>
      </c>
    </row>
    <row r="9" spans="1:14" ht="12.6" customHeight="1">
      <c r="A9" s="531" t="s">
        <v>48</v>
      </c>
      <c r="B9" s="531"/>
      <c r="C9" s="324">
        <v>45659</v>
      </c>
      <c r="D9" s="324">
        <v>45697</v>
      </c>
      <c r="E9" s="324">
        <v>45739</v>
      </c>
      <c r="F9" s="324">
        <v>45768</v>
      </c>
      <c r="G9" s="324">
        <v>45781</v>
      </c>
      <c r="H9" s="324">
        <v>45809</v>
      </c>
      <c r="I9" s="324">
        <v>45844</v>
      </c>
      <c r="J9" s="324">
        <v>45872</v>
      </c>
      <c r="K9" s="324">
        <v>45907</v>
      </c>
      <c r="L9" s="324">
        <v>45935</v>
      </c>
      <c r="M9" s="324">
        <v>45963</v>
      </c>
      <c r="N9" s="324">
        <v>46015</v>
      </c>
    </row>
    <row r="10" spans="1:14">
      <c r="A10" s="530" t="s">
        <v>321</v>
      </c>
      <c r="B10" s="530"/>
      <c r="C10" s="326" t="s">
        <v>438</v>
      </c>
      <c r="D10" s="326" t="s">
        <v>439</v>
      </c>
      <c r="E10" s="326" t="s">
        <v>440</v>
      </c>
      <c r="F10" s="326" t="s">
        <v>438</v>
      </c>
      <c r="G10" s="326" t="s">
        <v>441</v>
      </c>
      <c r="H10" s="326" t="s">
        <v>441</v>
      </c>
      <c r="I10" s="326" t="s">
        <v>438</v>
      </c>
      <c r="J10" s="326" t="s">
        <v>441</v>
      </c>
      <c r="K10" s="326" t="s">
        <v>431</v>
      </c>
      <c r="L10" s="326" t="s">
        <v>431</v>
      </c>
      <c r="M10" s="326" t="s">
        <v>431</v>
      </c>
      <c r="N10" s="326" t="s">
        <v>431</v>
      </c>
    </row>
    <row r="11" spans="1:14" ht="12.6" customHeight="1">
      <c r="N11" s="282" t="s">
        <v>275</v>
      </c>
    </row>
    <row r="12" spans="1:14" ht="12.6" customHeight="1"/>
    <row r="13" spans="1:14" ht="12.6" customHeight="1"/>
    <row r="14" spans="1:14" ht="12.6" customHeight="1"/>
    <row r="15" spans="1:14" ht="12.6" customHeight="1"/>
    <row r="16" spans="1:14" ht="12.6" customHeight="1"/>
    <row r="17" ht="12.6" customHeight="1"/>
    <row r="18" ht="12.6" customHeight="1"/>
    <row r="19" ht="12.6" customHeight="1"/>
    <row r="20" ht="12.6" customHeight="1"/>
    <row r="21" ht="12.6" customHeight="1"/>
    <row r="22" ht="12.6" customHeight="1"/>
    <row r="23" ht="12.6" customHeight="1"/>
    <row r="24" ht="12.6" customHeight="1"/>
    <row r="25" ht="12.6" customHeight="1"/>
    <row r="26" ht="12.6" customHeight="1"/>
    <row r="27" ht="12.6" customHeight="1"/>
    <row r="28" ht="12.6" customHeight="1"/>
    <row r="29" ht="12.6" customHeight="1"/>
    <row r="30" ht="12.6" customHeight="1"/>
    <row r="31" ht="12.6" customHeight="1"/>
    <row r="32" ht="12.6" customHeight="1"/>
    <row r="33" spans="8:15" ht="12.6" customHeight="1"/>
    <row r="34" spans="8:15">
      <c r="H34" s="12"/>
    </row>
    <row r="36" spans="8:15">
      <c r="O36" s="23"/>
    </row>
    <row r="37" spans="8:15">
      <c r="O37" s="24"/>
    </row>
    <row r="38" spans="8:15">
      <c r="O38" s="25"/>
    </row>
    <row r="39" spans="8:15">
      <c r="O39" s="25"/>
    </row>
    <row r="40" spans="8:15">
      <c r="O40" s="24"/>
    </row>
    <row r="41" spans="8:15">
      <c r="O41" s="25"/>
    </row>
    <row r="42" spans="8:15">
      <c r="O42" s="25"/>
    </row>
  </sheetData>
  <mergeCells count="7">
    <mergeCell ref="A7:B7"/>
    <mergeCell ref="A8:B8"/>
    <mergeCell ref="A9:B9"/>
    <mergeCell ref="A10:B10"/>
    <mergeCell ref="A4:B4"/>
    <mergeCell ref="A5:B5"/>
    <mergeCell ref="A6:B6"/>
  </mergeCells>
  <conditionalFormatting sqref="C5:E10">
    <cfRule type="expression" dxfId="9" priority="4">
      <formula>SEARCH("I. Čtvrtletí",$N$1)</formula>
    </cfRule>
  </conditionalFormatting>
  <conditionalFormatting sqref="C5:H10">
    <cfRule type="expression" dxfId="8" priority="3">
      <formula>SEARCH("II. Čtvrtletí",$N$1)</formula>
    </cfRule>
  </conditionalFormatting>
  <conditionalFormatting sqref="C5:K10">
    <cfRule type="expression" dxfId="7" priority="2">
      <formula>SEARCH("III. čtvrtletí",$N$1)</formula>
    </cfRule>
  </conditionalFormatting>
  <conditionalFormatting sqref="C5:N10">
    <cfRule type="expression" dxfId="6" priority="1">
      <formula>SEARCH("IV. Čtvrtletí",$N$1)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34"/>
  <dimension ref="A1:Q40"/>
  <sheetViews>
    <sheetView showGridLines="0" zoomScaleNormal="100" zoomScaleSheetLayoutView="115" workbookViewId="0"/>
  </sheetViews>
  <sheetFormatPr defaultColWidth="9.140625" defaultRowHeight="12"/>
  <cols>
    <col min="1" max="1" width="9.7109375" style="9" customWidth="1"/>
    <col min="2" max="2" width="3" style="9" bestFit="1" customWidth="1"/>
    <col min="3" max="3" width="10.140625" style="9" customWidth="1"/>
    <col min="4" max="5" width="12.140625" style="9" customWidth="1"/>
    <col min="6" max="6" width="1.28515625" style="9" customWidth="1"/>
    <col min="7" max="7" width="9.7109375" style="9" customWidth="1"/>
    <col min="8" max="8" width="3" style="9" customWidth="1"/>
    <col min="9" max="9" width="10.140625" style="9" customWidth="1"/>
    <col min="10" max="11" width="12.140625" style="9" customWidth="1"/>
    <col min="12" max="12" width="1.28515625" style="9" customWidth="1"/>
    <col min="13" max="13" width="9.7109375" style="9" customWidth="1"/>
    <col min="14" max="14" width="3" style="9" bestFit="1" customWidth="1"/>
    <col min="15" max="15" width="10.140625" style="9" customWidth="1"/>
    <col min="16" max="17" width="12.140625" style="9" customWidth="1"/>
    <col min="18" max="16384" width="9.140625" style="9"/>
  </cols>
  <sheetData>
    <row r="1" spans="1:17" s="6" customFormat="1" ht="18">
      <c r="A1" s="328" t="str">
        <f>"9.2 Denní maxima a minima zatížení brutto ES ČR za "&amp;Q1</f>
        <v>9.2 Denní maxima a minima zatížení brutto ES ČR za IV. čtvrtletí 2025</v>
      </c>
      <c r="Q1" s="169" t="str">
        <f>'3.1'!N1</f>
        <v>IV. čtvrtletí 2025</v>
      </c>
    </row>
    <row r="2" spans="1:17" ht="6" customHeight="1"/>
    <row r="3" spans="1:17" ht="60">
      <c r="A3" s="480" t="s">
        <v>69</v>
      </c>
      <c r="B3" s="480"/>
      <c r="C3" s="331" t="s">
        <v>223</v>
      </c>
      <c r="D3" s="331" t="s">
        <v>287</v>
      </c>
      <c r="E3" s="331" t="s">
        <v>288</v>
      </c>
      <c r="G3" s="480" t="s">
        <v>70</v>
      </c>
      <c r="H3" s="480"/>
      <c r="I3" s="331" t="s">
        <v>223</v>
      </c>
      <c r="J3" s="331" t="s">
        <v>287</v>
      </c>
      <c r="K3" s="331" t="s">
        <v>288</v>
      </c>
      <c r="M3" s="480" t="s">
        <v>71</v>
      </c>
      <c r="N3" s="480"/>
      <c r="O3" s="331" t="s">
        <v>223</v>
      </c>
      <c r="P3" s="331" t="s">
        <v>287</v>
      </c>
      <c r="Q3" s="331" t="s">
        <v>288</v>
      </c>
    </row>
    <row r="4" spans="1:17" ht="9.75" customHeight="1">
      <c r="A4" s="481"/>
      <c r="B4" s="481"/>
      <c r="C4" s="332" t="s">
        <v>5</v>
      </c>
      <c r="D4" s="332" t="s">
        <v>4</v>
      </c>
      <c r="E4" s="332" t="s">
        <v>4</v>
      </c>
      <c r="G4" s="481"/>
      <c r="H4" s="481"/>
      <c r="I4" s="332" t="s">
        <v>5</v>
      </c>
      <c r="J4" s="332" t="s">
        <v>4</v>
      </c>
      <c r="K4" s="332" t="s">
        <v>4</v>
      </c>
      <c r="M4" s="481"/>
      <c r="N4" s="481"/>
      <c r="O4" s="332" t="s">
        <v>5</v>
      </c>
      <c r="P4" s="332" t="s">
        <v>4</v>
      </c>
      <c r="Q4" s="332" t="s">
        <v>4</v>
      </c>
    </row>
    <row r="5" spans="1:17" ht="12.6" customHeight="1">
      <c r="A5" s="381">
        <v>45931</v>
      </c>
      <c r="B5" s="382">
        <f>A5</f>
        <v>45931</v>
      </c>
      <c r="C5" s="383">
        <v>193159.228</v>
      </c>
      <c r="D5" s="383">
        <v>9270.4439999999995</v>
      </c>
      <c r="E5" s="383">
        <v>6249.8870000000006</v>
      </c>
      <c r="G5" s="381">
        <v>45962</v>
      </c>
      <c r="H5" s="382">
        <f>G5</f>
        <v>45962</v>
      </c>
      <c r="I5" s="383">
        <v>166455.62824999995</v>
      </c>
      <c r="J5" s="383">
        <v>8039.8550000000005</v>
      </c>
      <c r="K5" s="383">
        <v>5899.293999999999</v>
      </c>
      <c r="M5" s="381">
        <v>45992</v>
      </c>
      <c r="N5" s="382">
        <f>M5</f>
        <v>45992</v>
      </c>
      <c r="O5" s="383">
        <v>226716.19274999999</v>
      </c>
      <c r="P5" s="383">
        <v>10843.007999999998</v>
      </c>
      <c r="Q5" s="383">
        <v>7456.8430000000008</v>
      </c>
    </row>
    <row r="6" spans="1:17" ht="12.6" customHeight="1">
      <c r="A6" s="381">
        <v>45932</v>
      </c>
      <c r="B6" s="382">
        <f>A6</f>
        <v>45932</v>
      </c>
      <c r="C6" s="383">
        <v>194004.49424999999</v>
      </c>
      <c r="D6" s="383">
        <v>9248.1630000000005</v>
      </c>
      <c r="E6" s="383">
        <v>6368.4779999999992</v>
      </c>
      <c r="G6" s="381">
        <v>45963</v>
      </c>
      <c r="H6" s="382">
        <f>G6</f>
        <v>45963</v>
      </c>
      <c r="I6" s="383">
        <v>164727.40724999996</v>
      </c>
      <c r="J6" s="383">
        <v>7950.5639999999994</v>
      </c>
      <c r="K6" s="383">
        <v>5512.3739999999998</v>
      </c>
      <c r="M6" s="381">
        <v>45993</v>
      </c>
      <c r="N6" s="382">
        <f>M6</f>
        <v>45993</v>
      </c>
      <c r="O6" s="383">
        <v>230094.28750000006</v>
      </c>
      <c r="P6" s="383">
        <v>11018.152</v>
      </c>
      <c r="Q6" s="383">
        <v>7652.7530000000006</v>
      </c>
    </row>
    <row r="7" spans="1:17" ht="12.6" customHeight="1">
      <c r="A7" s="381">
        <v>45933</v>
      </c>
      <c r="B7" s="382">
        <f t="shared" ref="B7:B35" si="0">A7</f>
        <v>45933</v>
      </c>
      <c r="C7" s="383">
        <v>188620.83525000003</v>
      </c>
      <c r="D7" s="383">
        <v>9344.4060000000027</v>
      </c>
      <c r="E7" s="383">
        <v>5907.4089999999997</v>
      </c>
      <c r="G7" s="381">
        <v>45964</v>
      </c>
      <c r="H7" s="382">
        <f t="shared" ref="H7:H34" si="1">G7</f>
        <v>45964</v>
      </c>
      <c r="I7" s="383">
        <v>197354.75700000001</v>
      </c>
      <c r="J7" s="383">
        <v>9587.3869999999988</v>
      </c>
      <c r="K7" s="383">
        <v>6205.8959999999997</v>
      </c>
      <c r="M7" s="381">
        <v>45994</v>
      </c>
      <c r="N7" s="382">
        <f t="shared" ref="N7:N35" si="2">M7</f>
        <v>45994</v>
      </c>
      <c r="O7" s="383">
        <v>231012.12249999997</v>
      </c>
      <c r="P7" s="383">
        <v>10992.768000000002</v>
      </c>
      <c r="Q7" s="383">
        <v>7767.2380000000012</v>
      </c>
    </row>
    <row r="8" spans="1:17" ht="12.6" customHeight="1">
      <c r="A8" s="381">
        <v>45934</v>
      </c>
      <c r="B8" s="382">
        <f t="shared" si="0"/>
        <v>45934</v>
      </c>
      <c r="C8" s="383">
        <v>162167.15324999997</v>
      </c>
      <c r="D8" s="383">
        <v>8079.7459999999983</v>
      </c>
      <c r="E8" s="383">
        <v>5371.362000000001</v>
      </c>
      <c r="G8" s="381">
        <v>45965</v>
      </c>
      <c r="H8" s="382">
        <f t="shared" si="1"/>
        <v>45965</v>
      </c>
      <c r="I8" s="383">
        <v>201966.21675000008</v>
      </c>
      <c r="J8" s="383">
        <v>9591.7160000000003</v>
      </c>
      <c r="K8" s="383">
        <v>6618.5630000000001</v>
      </c>
      <c r="M8" s="381">
        <v>45995</v>
      </c>
      <c r="N8" s="382">
        <f t="shared" si="2"/>
        <v>45995</v>
      </c>
      <c r="O8" s="383">
        <v>228196.04699999993</v>
      </c>
      <c r="P8" s="383">
        <v>10898.539000000001</v>
      </c>
      <c r="Q8" s="383">
        <v>7673.3310000000019</v>
      </c>
    </row>
    <row r="9" spans="1:17" ht="12.6" customHeight="1">
      <c r="A9" s="381">
        <v>45935</v>
      </c>
      <c r="B9" s="382">
        <f t="shared" si="0"/>
        <v>45935</v>
      </c>
      <c r="C9" s="383">
        <v>156886.06574999992</v>
      </c>
      <c r="D9" s="383">
        <v>7765.1479999999992</v>
      </c>
      <c r="E9" s="383">
        <v>5305.4610000000002</v>
      </c>
      <c r="G9" s="381">
        <v>45966</v>
      </c>
      <c r="H9" s="382">
        <f t="shared" si="1"/>
        <v>45966</v>
      </c>
      <c r="I9" s="383">
        <v>205771.78399999993</v>
      </c>
      <c r="J9" s="383">
        <v>9731.1650000000009</v>
      </c>
      <c r="K9" s="383">
        <v>6806.2419999999993</v>
      </c>
      <c r="M9" s="381">
        <v>45996</v>
      </c>
      <c r="N9" s="382">
        <f t="shared" si="2"/>
        <v>45996</v>
      </c>
      <c r="O9" s="383">
        <v>219580.60925000004</v>
      </c>
      <c r="P9" s="383">
        <v>10529.374000000003</v>
      </c>
      <c r="Q9" s="383">
        <v>7348.6930000000011</v>
      </c>
    </row>
    <row r="10" spans="1:17" ht="12.6" customHeight="1">
      <c r="A10" s="381">
        <v>45936</v>
      </c>
      <c r="B10" s="382">
        <f t="shared" si="0"/>
        <v>45936</v>
      </c>
      <c r="C10" s="383">
        <v>191568.93349999996</v>
      </c>
      <c r="D10" s="383">
        <v>9354.1749999999993</v>
      </c>
      <c r="E10" s="383">
        <v>5932.7520000000004</v>
      </c>
      <c r="G10" s="381">
        <v>45967</v>
      </c>
      <c r="H10" s="382">
        <f t="shared" si="1"/>
        <v>45967</v>
      </c>
      <c r="I10" s="383">
        <v>208070.95799999993</v>
      </c>
      <c r="J10" s="383">
        <v>9874.5880000000016</v>
      </c>
      <c r="K10" s="383">
        <v>6919.2820000000011</v>
      </c>
      <c r="M10" s="381">
        <v>45997</v>
      </c>
      <c r="N10" s="382">
        <f t="shared" si="2"/>
        <v>45997</v>
      </c>
      <c r="O10" s="383">
        <v>190923.48250000001</v>
      </c>
      <c r="P10" s="383">
        <v>9174.0540000000001</v>
      </c>
      <c r="Q10" s="383">
        <v>6773.2180000000008</v>
      </c>
    </row>
    <row r="11" spans="1:17" ht="12.6" customHeight="1">
      <c r="A11" s="381">
        <v>45937</v>
      </c>
      <c r="B11" s="382">
        <f t="shared" si="0"/>
        <v>45937</v>
      </c>
      <c r="C11" s="383">
        <v>197101.12275000004</v>
      </c>
      <c r="D11" s="383">
        <v>9441.1660000000029</v>
      </c>
      <c r="E11" s="383">
        <v>6472.0180000000009</v>
      </c>
      <c r="G11" s="381">
        <v>45968</v>
      </c>
      <c r="H11" s="382">
        <f t="shared" si="1"/>
        <v>45968</v>
      </c>
      <c r="I11" s="383">
        <v>205214.78474999993</v>
      </c>
      <c r="J11" s="383">
        <v>9806.1239999999998</v>
      </c>
      <c r="K11" s="383">
        <v>6947.1059999999998</v>
      </c>
      <c r="M11" s="381">
        <v>45998</v>
      </c>
      <c r="N11" s="382">
        <f t="shared" si="2"/>
        <v>45998</v>
      </c>
      <c r="O11" s="383">
        <v>183786.55549999999</v>
      </c>
      <c r="P11" s="383">
        <v>8688.7749999999996</v>
      </c>
      <c r="Q11" s="383">
        <v>6376.85</v>
      </c>
    </row>
    <row r="12" spans="1:17" ht="12.6" customHeight="1">
      <c r="A12" s="381">
        <v>45938</v>
      </c>
      <c r="B12" s="382">
        <f t="shared" si="0"/>
        <v>45938</v>
      </c>
      <c r="C12" s="383">
        <v>196690.36575</v>
      </c>
      <c r="D12" s="383">
        <v>9459.19</v>
      </c>
      <c r="E12" s="383">
        <v>6493.9630000000016</v>
      </c>
      <c r="G12" s="381">
        <v>45969</v>
      </c>
      <c r="H12" s="382">
        <f t="shared" si="1"/>
        <v>45969</v>
      </c>
      <c r="I12" s="383">
        <v>184174.47549999994</v>
      </c>
      <c r="J12" s="383">
        <v>8939.3979999999992</v>
      </c>
      <c r="K12" s="383">
        <v>6566.6789999999983</v>
      </c>
      <c r="M12" s="381">
        <v>45999</v>
      </c>
      <c r="N12" s="382">
        <f t="shared" si="2"/>
        <v>45999</v>
      </c>
      <c r="O12" s="383">
        <v>210924.17399999997</v>
      </c>
      <c r="P12" s="383">
        <v>10050.654</v>
      </c>
      <c r="Q12" s="383">
        <v>6861.7590000000009</v>
      </c>
    </row>
    <row r="13" spans="1:17" ht="12.6" customHeight="1">
      <c r="A13" s="381">
        <v>45939</v>
      </c>
      <c r="B13" s="382">
        <f t="shared" si="0"/>
        <v>45939</v>
      </c>
      <c r="C13" s="383">
        <v>195392.32624999998</v>
      </c>
      <c r="D13" s="383">
        <v>9369.898000000001</v>
      </c>
      <c r="E13" s="383">
        <v>6393.4549999999999</v>
      </c>
      <c r="G13" s="381">
        <v>45970</v>
      </c>
      <c r="H13" s="382">
        <f t="shared" si="1"/>
        <v>45970</v>
      </c>
      <c r="I13" s="383">
        <v>182443.51050000003</v>
      </c>
      <c r="J13" s="383">
        <v>8790.4590000000007</v>
      </c>
      <c r="K13" s="383">
        <v>6192.7099999999982</v>
      </c>
      <c r="M13" s="381">
        <v>46000</v>
      </c>
      <c r="N13" s="382">
        <f t="shared" si="2"/>
        <v>46000</v>
      </c>
      <c r="O13" s="383">
        <v>210319.22600000002</v>
      </c>
      <c r="P13" s="383">
        <v>9858.6130000000012</v>
      </c>
      <c r="Q13" s="383">
        <v>6852.4849999999997</v>
      </c>
    </row>
    <row r="14" spans="1:17" ht="12.6" customHeight="1">
      <c r="A14" s="381">
        <v>45940</v>
      </c>
      <c r="B14" s="382">
        <f t="shared" si="0"/>
        <v>45940</v>
      </c>
      <c r="C14" s="383">
        <v>189090.17575000002</v>
      </c>
      <c r="D14" s="383">
        <v>9186.0480000000007</v>
      </c>
      <c r="E14" s="383">
        <v>5973.0590000000002</v>
      </c>
      <c r="G14" s="381">
        <v>45971</v>
      </c>
      <c r="H14" s="382">
        <f t="shared" si="1"/>
        <v>45971</v>
      </c>
      <c r="I14" s="383">
        <v>210532.19250000003</v>
      </c>
      <c r="J14" s="383">
        <v>10113.412999999997</v>
      </c>
      <c r="K14" s="383">
        <v>6727.9719999999998</v>
      </c>
      <c r="M14" s="381">
        <v>46001</v>
      </c>
      <c r="N14" s="382">
        <f t="shared" si="2"/>
        <v>46001</v>
      </c>
      <c r="O14" s="383">
        <v>213126.26250000004</v>
      </c>
      <c r="P14" s="383">
        <v>10044.967000000002</v>
      </c>
      <c r="Q14" s="383">
        <v>6977.9329999999982</v>
      </c>
    </row>
    <row r="15" spans="1:17" ht="12.6" customHeight="1">
      <c r="A15" s="381">
        <v>45941</v>
      </c>
      <c r="B15" s="382">
        <f t="shared" si="0"/>
        <v>45941</v>
      </c>
      <c r="C15" s="383">
        <v>164579.48599999998</v>
      </c>
      <c r="D15" s="383">
        <v>8143.4909999999991</v>
      </c>
      <c r="E15" s="383">
        <v>5645.0640000000003</v>
      </c>
      <c r="G15" s="381">
        <v>45972</v>
      </c>
      <c r="H15" s="382">
        <f t="shared" si="1"/>
        <v>45972</v>
      </c>
      <c r="I15" s="383">
        <v>212561.26724999998</v>
      </c>
      <c r="J15" s="383">
        <v>9990.8959999999988</v>
      </c>
      <c r="K15" s="383">
        <v>6967.4809999999989</v>
      </c>
      <c r="M15" s="381">
        <v>46002</v>
      </c>
      <c r="N15" s="382">
        <f t="shared" si="2"/>
        <v>46002</v>
      </c>
      <c r="O15" s="383">
        <v>213213.90374999979</v>
      </c>
      <c r="P15" s="383">
        <v>10125.488000000001</v>
      </c>
      <c r="Q15" s="383">
        <v>7056.7029999999986</v>
      </c>
    </row>
    <row r="16" spans="1:17" ht="12.6" customHeight="1">
      <c r="A16" s="381">
        <v>45942</v>
      </c>
      <c r="B16" s="382">
        <f t="shared" si="0"/>
        <v>45942</v>
      </c>
      <c r="C16" s="383">
        <v>163985.63575000002</v>
      </c>
      <c r="D16" s="383">
        <v>7915.1909999999998</v>
      </c>
      <c r="E16" s="383">
        <v>5536.1130000000003</v>
      </c>
      <c r="G16" s="381">
        <v>45973</v>
      </c>
      <c r="H16" s="382">
        <f t="shared" si="1"/>
        <v>45973</v>
      </c>
      <c r="I16" s="383">
        <v>213055.44024999996</v>
      </c>
      <c r="J16" s="383">
        <v>10026.893</v>
      </c>
      <c r="K16" s="383">
        <v>7107.1720000000005</v>
      </c>
      <c r="M16" s="381">
        <v>46003</v>
      </c>
      <c r="N16" s="382">
        <f t="shared" si="2"/>
        <v>46003</v>
      </c>
      <c r="O16" s="383">
        <v>217629.0725000001</v>
      </c>
      <c r="P16" s="383">
        <v>10273.635</v>
      </c>
      <c r="Q16" s="383">
        <v>7262.8860000000004</v>
      </c>
    </row>
    <row r="17" spans="1:17" ht="12.6" customHeight="1">
      <c r="A17" s="381">
        <v>45943</v>
      </c>
      <c r="B17" s="382">
        <f t="shared" si="0"/>
        <v>45943</v>
      </c>
      <c r="C17" s="383">
        <v>195994.72524999999</v>
      </c>
      <c r="D17" s="383">
        <v>9522.6610000000001</v>
      </c>
      <c r="E17" s="383">
        <v>6244.0440000000008</v>
      </c>
      <c r="G17" s="381">
        <v>45974</v>
      </c>
      <c r="H17" s="382">
        <f t="shared" si="1"/>
        <v>45974</v>
      </c>
      <c r="I17" s="383">
        <v>211024.84350000002</v>
      </c>
      <c r="J17" s="383">
        <v>10018.302</v>
      </c>
      <c r="K17" s="383">
        <v>6941.8590000000013</v>
      </c>
      <c r="M17" s="381">
        <v>46004</v>
      </c>
      <c r="N17" s="382">
        <f t="shared" si="2"/>
        <v>46004</v>
      </c>
      <c r="O17" s="383">
        <v>195969.99825</v>
      </c>
      <c r="P17" s="383">
        <v>9381.5460000000003</v>
      </c>
      <c r="Q17" s="383">
        <v>6904.4140000000007</v>
      </c>
    </row>
    <row r="18" spans="1:17" ht="12.6" customHeight="1">
      <c r="A18" s="381">
        <v>45944</v>
      </c>
      <c r="B18" s="382">
        <f t="shared" si="0"/>
        <v>45944</v>
      </c>
      <c r="C18" s="383">
        <v>202141.92875000008</v>
      </c>
      <c r="D18" s="383">
        <v>9662.6959999999999</v>
      </c>
      <c r="E18" s="383">
        <v>6683.2610000000004</v>
      </c>
      <c r="G18" s="381">
        <v>45975</v>
      </c>
      <c r="H18" s="382">
        <f t="shared" si="1"/>
        <v>45975</v>
      </c>
      <c r="I18" s="383">
        <v>211520.20000000007</v>
      </c>
      <c r="J18" s="383">
        <v>10092.124</v>
      </c>
      <c r="K18" s="383">
        <v>7052.6900000000005</v>
      </c>
      <c r="M18" s="381">
        <v>46005</v>
      </c>
      <c r="N18" s="382">
        <f t="shared" si="2"/>
        <v>46005</v>
      </c>
      <c r="O18" s="383">
        <v>191802.38974999997</v>
      </c>
      <c r="P18" s="383">
        <v>9058.4709999999995</v>
      </c>
      <c r="Q18" s="383">
        <v>6560.5340000000006</v>
      </c>
    </row>
    <row r="19" spans="1:17" ht="12.6" customHeight="1">
      <c r="A19" s="381">
        <v>45945</v>
      </c>
      <c r="B19" s="382">
        <f t="shared" si="0"/>
        <v>45945</v>
      </c>
      <c r="C19" s="383">
        <v>201194.47125000006</v>
      </c>
      <c r="D19" s="383">
        <v>9541.9429999999993</v>
      </c>
      <c r="E19" s="383">
        <v>6623.0640000000003</v>
      </c>
      <c r="G19" s="381">
        <v>45976</v>
      </c>
      <c r="H19" s="382">
        <f t="shared" si="1"/>
        <v>45976</v>
      </c>
      <c r="I19" s="383">
        <v>183864.86774999998</v>
      </c>
      <c r="J19" s="383">
        <v>8809.4479999999985</v>
      </c>
      <c r="K19" s="383">
        <v>6585.826</v>
      </c>
      <c r="M19" s="381">
        <v>46006</v>
      </c>
      <c r="N19" s="382">
        <f t="shared" si="2"/>
        <v>46006</v>
      </c>
      <c r="O19" s="383">
        <v>227160.44400000011</v>
      </c>
      <c r="P19" s="383">
        <v>10929.194999999998</v>
      </c>
      <c r="Q19" s="383">
        <v>7319.262999999999</v>
      </c>
    </row>
    <row r="20" spans="1:17" ht="12.6" customHeight="1">
      <c r="A20" s="381">
        <v>45946</v>
      </c>
      <c r="B20" s="382">
        <f t="shared" si="0"/>
        <v>45946</v>
      </c>
      <c r="C20" s="383">
        <v>201000.58749999988</v>
      </c>
      <c r="D20" s="383">
        <v>9539.0489999999991</v>
      </c>
      <c r="E20" s="383">
        <v>6658.523000000001</v>
      </c>
      <c r="G20" s="381">
        <v>45977</v>
      </c>
      <c r="H20" s="382">
        <f t="shared" si="1"/>
        <v>45977</v>
      </c>
      <c r="I20" s="383">
        <v>175752.44125</v>
      </c>
      <c r="J20" s="383">
        <v>8405.8899999999976</v>
      </c>
      <c r="K20" s="383">
        <v>6208.5789999999979</v>
      </c>
      <c r="M20" s="381">
        <v>46007</v>
      </c>
      <c r="N20" s="382">
        <f t="shared" si="2"/>
        <v>46007</v>
      </c>
      <c r="O20" s="383">
        <v>233138.02199999997</v>
      </c>
      <c r="P20" s="383">
        <v>10932.462000000001</v>
      </c>
      <c r="Q20" s="383">
        <v>8031.760000000002</v>
      </c>
    </row>
    <row r="21" spans="1:17" ht="12.6" customHeight="1">
      <c r="A21" s="381">
        <v>45947</v>
      </c>
      <c r="B21" s="382">
        <f t="shared" si="0"/>
        <v>45947</v>
      </c>
      <c r="C21" s="383">
        <v>196295.59074999994</v>
      </c>
      <c r="D21" s="383">
        <v>9488.5380000000005</v>
      </c>
      <c r="E21" s="383">
        <v>6126.8229999999994</v>
      </c>
      <c r="G21" s="381">
        <v>45978</v>
      </c>
      <c r="H21" s="382">
        <f t="shared" si="1"/>
        <v>45978</v>
      </c>
      <c r="I21" s="383">
        <v>186249.70500000002</v>
      </c>
      <c r="J21" s="383">
        <v>9035.7060000000019</v>
      </c>
      <c r="K21" s="383">
        <v>6078.2709999999988</v>
      </c>
      <c r="M21" s="381">
        <v>46008</v>
      </c>
      <c r="N21" s="382">
        <f t="shared" si="2"/>
        <v>46008</v>
      </c>
      <c r="O21" s="383">
        <v>225806.37424999994</v>
      </c>
      <c r="P21" s="383">
        <v>10675.646000000001</v>
      </c>
      <c r="Q21" s="383">
        <v>7607.2799999999988</v>
      </c>
    </row>
    <row r="22" spans="1:17" ht="12.6" customHeight="1">
      <c r="A22" s="381">
        <v>45948</v>
      </c>
      <c r="B22" s="382">
        <f t="shared" si="0"/>
        <v>45948</v>
      </c>
      <c r="C22" s="383">
        <v>171265.30549999999</v>
      </c>
      <c r="D22" s="383">
        <v>8533.009</v>
      </c>
      <c r="E22" s="383">
        <v>6000.8470000000007</v>
      </c>
      <c r="G22" s="381">
        <v>45979</v>
      </c>
      <c r="H22" s="382">
        <f t="shared" si="1"/>
        <v>45979</v>
      </c>
      <c r="I22" s="383">
        <v>217271.76124999992</v>
      </c>
      <c r="J22" s="383">
        <v>10350.537</v>
      </c>
      <c r="K22" s="383">
        <v>6896.8380000000006</v>
      </c>
      <c r="M22" s="381">
        <v>46009</v>
      </c>
      <c r="N22" s="382">
        <f t="shared" si="2"/>
        <v>46009</v>
      </c>
      <c r="O22" s="383">
        <v>219096.17500000005</v>
      </c>
      <c r="P22" s="383">
        <v>10262.986000000001</v>
      </c>
      <c r="Q22" s="383">
        <v>7423.7210000000014</v>
      </c>
    </row>
    <row r="23" spans="1:17" ht="12.6" customHeight="1">
      <c r="A23" s="381">
        <v>45949</v>
      </c>
      <c r="B23" s="382">
        <f t="shared" si="0"/>
        <v>45949</v>
      </c>
      <c r="C23" s="383">
        <v>170131.67124999998</v>
      </c>
      <c r="D23" s="383">
        <v>8297.9100000000017</v>
      </c>
      <c r="E23" s="383">
        <v>5958.5189999999984</v>
      </c>
      <c r="G23" s="381">
        <v>45980</v>
      </c>
      <c r="H23" s="382">
        <f t="shared" si="1"/>
        <v>45980</v>
      </c>
      <c r="I23" s="383">
        <v>227208.53774999999</v>
      </c>
      <c r="J23" s="383">
        <v>10672.008</v>
      </c>
      <c r="K23" s="383">
        <v>7664.0830000000014</v>
      </c>
      <c r="M23" s="381">
        <v>46010</v>
      </c>
      <c r="N23" s="382">
        <f t="shared" si="2"/>
        <v>46010</v>
      </c>
      <c r="O23" s="383">
        <v>208161.97025000007</v>
      </c>
      <c r="P23" s="383">
        <v>9768.1159999999982</v>
      </c>
      <c r="Q23" s="383">
        <v>7121.4759999999997</v>
      </c>
    </row>
    <row r="24" spans="1:17" ht="12.6" customHeight="1">
      <c r="A24" s="381">
        <v>45950</v>
      </c>
      <c r="B24" s="382">
        <f t="shared" si="0"/>
        <v>45950</v>
      </c>
      <c r="C24" s="383">
        <v>196114.14825000009</v>
      </c>
      <c r="D24" s="383">
        <v>9633.7020000000011</v>
      </c>
      <c r="E24" s="383">
        <v>6437.5990000000002</v>
      </c>
      <c r="G24" s="381">
        <v>45981</v>
      </c>
      <c r="H24" s="382">
        <f t="shared" si="1"/>
        <v>45981</v>
      </c>
      <c r="I24" s="383">
        <v>226639.91174999994</v>
      </c>
      <c r="J24" s="383">
        <v>10745.338000000002</v>
      </c>
      <c r="K24" s="383">
        <v>7561.188000000001</v>
      </c>
      <c r="M24" s="381">
        <v>46011</v>
      </c>
      <c r="N24" s="382">
        <f t="shared" si="2"/>
        <v>46011</v>
      </c>
      <c r="O24" s="383">
        <v>187479.07925000001</v>
      </c>
      <c r="P24" s="383">
        <v>8831.4299999999985</v>
      </c>
      <c r="Q24" s="383">
        <v>6667.2479999999987</v>
      </c>
    </row>
    <row r="25" spans="1:17" ht="12.6" customHeight="1">
      <c r="A25" s="381">
        <v>45951</v>
      </c>
      <c r="B25" s="382">
        <f t="shared" si="0"/>
        <v>45951</v>
      </c>
      <c r="C25" s="383">
        <v>195489.04425000004</v>
      </c>
      <c r="D25" s="383">
        <v>9543.2139999999999</v>
      </c>
      <c r="E25" s="383">
        <v>6419.0719999999992</v>
      </c>
      <c r="G25" s="381">
        <v>45982</v>
      </c>
      <c r="H25" s="382">
        <f t="shared" si="1"/>
        <v>45982</v>
      </c>
      <c r="I25" s="383">
        <v>228042.60150000005</v>
      </c>
      <c r="J25" s="383">
        <v>10906.695</v>
      </c>
      <c r="K25" s="383">
        <v>7678.1719999999978</v>
      </c>
      <c r="M25" s="381">
        <v>46012</v>
      </c>
      <c r="N25" s="382">
        <f t="shared" si="2"/>
        <v>46012</v>
      </c>
      <c r="O25" s="383">
        <v>181296.62699999998</v>
      </c>
      <c r="P25" s="383">
        <v>8615.35</v>
      </c>
      <c r="Q25" s="383">
        <v>6310.6399999999994</v>
      </c>
    </row>
    <row r="26" spans="1:17" ht="12.6" customHeight="1">
      <c r="A26" s="381">
        <v>45952</v>
      </c>
      <c r="B26" s="382">
        <f t="shared" si="0"/>
        <v>45952</v>
      </c>
      <c r="C26" s="383">
        <v>199741.48724999995</v>
      </c>
      <c r="D26" s="383">
        <v>9566.5349999999999</v>
      </c>
      <c r="E26" s="383">
        <v>6475.9540000000006</v>
      </c>
      <c r="G26" s="381">
        <v>45983</v>
      </c>
      <c r="H26" s="382">
        <f t="shared" si="1"/>
        <v>45983</v>
      </c>
      <c r="I26" s="383">
        <v>204287.02499999994</v>
      </c>
      <c r="J26" s="383">
        <v>9757.4179999999997</v>
      </c>
      <c r="K26" s="383">
        <v>7264.3399999999992</v>
      </c>
      <c r="M26" s="381">
        <v>46013</v>
      </c>
      <c r="N26" s="382">
        <f t="shared" si="2"/>
        <v>46013</v>
      </c>
      <c r="O26" s="383">
        <v>187173.56749999998</v>
      </c>
      <c r="P26" s="383">
        <v>9104.35</v>
      </c>
      <c r="Q26" s="383">
        <v>6234.521999999999</v>
      </c>
    </row>
    <row r="27" spans="1:17" ht="12.6" customHeight="1">
      <c r="A27" s="381">
        <v>45953</v>
      </c>
      <c r="B27" s="382">
        <f t="shared" si="0"/>
        <v>45953</v>
      </c>
      <c r="C27" s="383">
        <v>194388.51324999996</v>
      </c>
      <c r="D27" s="383">
        <v>9225.5740000000023</v>
      </c>
      <c r="E27" s="383">
        <v>6431.1699999999992</v>
      </c>
      <c r="G27" s="381">
        <v>45984</v>
      </c>
      <c r="H27" s="382">
        <f t="shared" si="1"/>
        <v>45984</v>
      </c>
      <c r="I27" s="383">
        <v>205853.69525000005</v>
      </c>
      <c r="J27" s="383">
        <v>9690.0630000000001</v>
      </c>
      <c r="K27" s="383">
        <v>7298.1160000000018</v>
      </c>
      <c r="M27" s="381">
        <v>46014</v>
      </c>
      <c r="N27" s="382">
        <f t="shared" si="2"/>
        <v>46014</v>
      </c>
      <c r="O27" s="383">
        <v>184560.14724999998</v>
      </c>
      <c r="P27" s="383">
        <v>8992.9329999999973</v>
      </c>
      <c r="Q27" s="383">
        <v>6054.7930000000006</v>
      </c>
    </row>
    <row r="28" spans="1:17" ht="12.6" customHeight="1">
      <c r="A28" s="381">
        <v>45954</v>
      </c>
      <c r="B28" s="382">
        <f t="shared" si="0"/>
        <v>45954</v>
      </c>
      <c r="C28" s="383">
        <v>191269.92175000013</v>
      </c>
      <c r="D28" s="383">
        <v>9404.3919999999998</v>
      </c>
      <c r="E28" s="383">
        <v>6096.5599999999995</v>
      </c>
      <c r="G28" s="381">
        <v>45985</v>
      </c>
      <c r="H28" s="382">
        <f t="shared" si="1"/>
        <v>45985</v>
      </c>
      <c r="I28" s="383">
        <v>234124.22750000007</v>
      </c>
      <c r="J28" s="383">
        <v>11123.598</v>
      </c>
      <c r="K28" s="383">
        <v>7857.8339999999971</v>
      </c>
      <c r="M28" s="381">
        <v>46015</v>
      </c>
      <c r="N28" s="382">
        <f t="shared" si="2"/>
        <v>46015</v>
      </c>
      <c r="O28" s="383">
        <v>168457.89025</v>
      </c>
      <c r="P28" s="383">
        <v>8388.6180000000004</v>
      </c>
      <c r="Q28" s="383">
        <v>5922.4990000000007</v>
      </c>
    </row>
    <row r="29" spans="1:17" ht="12.6" customHeight="1">
      <c r="A29" s="381">
        <v>45955</v>
      </c>
      <c r="B29" s="382">
        <f t="shared" si="0"/>
        <v>45955</v>
      </c>
      <c r="C29" s="383">
        <v>167627.10949999993</v>
      </c>
      <c r="D29" s="383">
        <v>8311.58</v>
      </c>
      <c r="E29" s="383">
        <v>5670.4669999999996</v>
      </c>
      <c r="G29" s="381">
        <v>45986</v>
      </c>
      <c r="H29" s="382">
        <f t="shared" si="1"/>
        <v>45986</v>
      </c>
      <c r="I29" s="383">
        <v>231964.53849999991</v>
      </c>
      <c r="J29" s="383">
        <v>11022.853000000001</v>
      </c>
      <c r="K29" s="383">
        <v>7852.9110000000001</v>
      </c>
      <c r="M29" s="381">
        <v>46016</v>
      </c>
      <c r="N29" s="382">
        <f t="shared" si="2"/>
        <v>46016</v>
      </c>
      <c r="O29" s="383">
        <v>168325.61025000003</v>
      </c>
      <c r="P29" s="383">
        <v>7719.3329999999987</v>
      </c>
      <c r="Q29" s="383">
        <v>6034.1010000000006</v>
      </c>
    </row>
    <row r="30" spans="1:17" ht="12.6" customHeight="1">
      <c r="A30" s="381">
        <v>45956</v>
      </c>
      <c r="B30" s="382">
        <f t="shared" si="0"/>
        <v>45956</v>
      </c>
      <c r="C30" s="383">
        <v>163091.66450000004</v>
      </c>
      <c r="D30" s="383">
        <v>7947.7499999999991</v>
      </c>
      <c r="E30" s="383">
        <v>5388.2690000000002</v>
      </c>
      <c r="G30" s="381">
        <v>45987</v>
      </c>
      <c r="H30" s="382">
        <f t="shared" si="1"/>
        <v>45987</v>
      </c>
      <c r="I30" s="383">
        <v>234052.35875000004</v>
      </c>
      <c r="J30" s="383">
        <v>11175.583999999999</v>
      </c>
      <c r="K30" s="383">
        <v>7801.4610000000002</v>
      </c>
      <c r="M30" s="381">
        <v>46017</v>
      </c>
      <c r="N30" s="382">
        <f t="shared" si="2"/>
        <v>46017</v>
      </c>
      <c r="O30" s="383">
        <v>172398.24224999995</v>
      </c>
      <c r="P30" s="383">
        <v>8098.722999999999</v>
      </c>
      <c r="Q30" s="383">
        <v>6341.4610000000002</v>
      </c>
    </row>
    <row r="31" spans="1:17" ht="12.6" customHeight="1">
      <c r="A31" s="381">
        <v>45957</v>
      </c>
      <c r="B31" s="382">
        <f t="shared" si="0"/>
        <v>45957</v>
      </c>
      <c r="C31" s="383">
        <v>185205.09749999997</v>
      </c>
      <c r="D31" s="383">
        <v>9041.5380000000005</v>
      </c>
      <c r="E31" s="383">
        <v>6011.617000000002</v>
      </c>
      <c r="G31" s="381">
        <v>45988</v>
      </c>
      <c r="H31" s="382">
        <f t="shared" si="1"/>
        <v>45988</v>
      </c>
      <c r="I31" s="383">
        <v>231233.07374999998</v>
      </c>
      <c r="J31" s="383">
        <v>10891.681999999999</v>
      </c>
      <c r="K31" s="383">
        <v>7699.753999999999</v>
      </c>
      <c r="M31" s="381">
        <v>46018</v>
      </c>
      <c r="N31" s="382">
        <f t="shared" si="2"/>
        <v>46018</v>
      </c>
      <c r="O31" s="383">
        <v>176727.20324999996</v>
      </c>
      <c r="P31" s="383">
        <v>8358.8339999999989</v>
      </c>
      <c r="Q31" s="383">
        <v>6332.7059999999992</v>
      </c>
    </row>
    <row r="32" spans="1:17" ht="12.6" customHeight="1">
      <c r="A32" s="381">
        <v>45958</v>
      </c>
      <c r="B32" s="382">
        <f t="shared" si="0"/>
        <v>45958</v>
      </c>
      <c r="C32" s="383">
        <v>177303.66674999992</v>
      </c>
      <c r="D32" s="383">
        <v>8476.9679999999989</v>
      </c>
      <c r="E32" s="383">
        <v>6133.8819999999996</v>
      </c>
      <c r="G32" s="381">
        <v>45989</v>
      </c>
      <c r="H32" s="382">
        <f t="shared" si="1"/>
        <v>45989</v>
      </c>
      <c r="I32" s="383">
        <v>232644.98924999987</v>
      </c>
      <c r="J32" s="383">
        <v>11041.454000000002</v>
      </c>
      <c r="K32" s="383">
        <v>7968.3820000000014</v>
      </c>
      <c r="M32" s="381">
        <v>46019</v>
      </c>
      <c r="N32" s="382">
        <f t="shared" si="2"/>
        <v>46019</v>
      </c>
      <c r="O32" s="383">
        <v>175786.90275000012</v>
      </c>
      <c r="P32" s="383">
        <v>8310.8849999999984</v>
      </c>
      <c r="Q32" s="383">
        <v>6121.277</v>
      </c>
    </row>
    <row r="33" spans="1:17" ht="12.6" customHeight="1">
      <c r="A33" s="381">
        <v>45959</v>
      </c>
      <c r="B33" s="382">
        <f t="shared" si="0"/>
        <v>45959</v>
      </c>
      <c r="C33" s="383">
        <v>193471.77100000004</v>
      </c>
      <c r="D33" s="383">
        <v>9506.0500000000011</v>
      </c>
      <c r="E33" s="383">
        <v>6229.3249999999989</v>
      </c>
      <c r="G33" s="381">
        <v>45990</v>
      </c>
      <c r="H33" s="382">
        <f t="shared" si="1"/>
        <v>45990</v>
      </c>
      <c r="I33" s="383">
        <v>201185.80850000001</v>
      </c>
      <c r="J33" s="383">
        <v>9478.7999999999993</v>
      </c>
      <c r="K33" s="383">
        <v>7236.1940000000004</v>
      </c>
      <c r="M33" s="381">
        <v>46020</v>
      </c>
      <c r="N33" s="382">
        <f t="shared" si="2"/>
        <v>46020</v>
      </c>
      <c r="O33" s="383">
        <v>188730.36600000004</v>
      </c>
      <c r="P33" s="383">
        <v>8909.4279999999999</v>
      </c>
      <c r="Q33" s="383">
        <v>6633.1219999999994</v>
      </c>
    </row>
    <row r="34" spans="1:17" ht="12.6" customHeight="1">
      <c r="A34" s="381">
        <v>45960</v>
      </c>
      <c r="B34" s="382">
        <f t="shared" si="0"/>
        <v>45960</v>
      </c>
      <c r="C34" s="383">
        <v>195003.9317499999</v>
      </c>
      <c r="D34" s="383">
        <v>9394.2230000000018</v>
      </c>
      <c r="E34" s="383">
        <v>6404.665</v>
      </c>
      <c r="G34" s="381">
        <v>45991</v>
      </c>
      <c r="H34" s="382">
        <f t="shared" si="1"/>
        <v>45991</v>
      </c>
      <c r="I34" s="383">
        <v>195682.33700000015</v>
      </c>
      <c r="J34" s="383">
        <v>9151.3680000000004</v>
      </c>
      <c r="K34" s="383">
        <v>6764.8960000000006</v>
      </c>
      <c r="M34" s="381">
        <v>46021</v>
      </c>
      <c r="N34" s="382">
        <f t="shared" si="2"/>
        <v>46021</v>
      </c>
      <c r="O34" s="383">
        <v>187089.69074999995</v>
      </c>
      <c r="P34" s="383">
        <v>8849.7689999999984</v>
      </c>
      <c r="Q34" s="383">
        <v>6313.8060000000005</v>
      </c>
    </row>
    <row r="35" spans="1:17" ht="12.6" customHeight="1">
      <c r="A35" s="384">
        <v>45961</v>
      </c>
      <c r="B35" s="385">
        <f t="shared" si="0"/>
        <v>45961</v>
      </c>
      <c r="C35" s="375">
        <v>196809.94574999998</v>
      </c>
      <c r="D35" s="375">
        <v>9521.6580000000013</v>
      </c>
      <c r="E35" s="375">
        <v>6464.8460000000005</v>
      </c>
      <c r="G35" s="384"/>
      <c r="H35" s="385"/>
      <c r="I35" s="375"/>
      <c r="J35" s="375"/>
      <c r="K35" s="375"/>
      <c r="M35" s="329">
        <v>46022</v>
      </c>
      <c r="N35" s="330">
        <f t="shared" si="2"/>
        <v>46022</v>
      </c>
      <c r="O35" s="375">
        <v>185489.53900000002</v>
      </c>
      <c r="P35" s="375">
        <v>8933.1949999999997</v>
      </c>
      <c r="Q35" s="375">
        <v>6558.67</v>
      </c>
    </row>
    <row r="36" spans="1:17" ht="11.25" customHeight="1">
      <c r="Q36" s="282" t="s">
        <v>275</v>
      </c>
    </row>
    <row r="37" spans="1:17" ht="15" customHeight="1">
      <c r="A37" s="38"/>
      <c r="K37" s="11"/>
    </row>
    <row r="38" spans="1:17" ht="15" customHeight="1">
      <c r="A38" s="38"/>
      <c r="K38" s="11"/>
    </row>
    <row r="39" spans="1:17" ht="15" customHeight="1">
      <c r="A39" s="38"/>
      <c r="K39" s="11"/>
    </row>
    <row r="40" spans="1:17" ht="10.5" customHeight="1">
      <c r="K40" s="12"/>
    </row>
  </sheetData>
  <mergeCells count="3">
    <mergeCell ref="A3:B4"/>
    <mergeCell ref="G3:H4"/>
    <mergeCell ref="M3:N4"/>
  </mergeCells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94FD4-69EB-4F7F-B5FD-0B01FCBBAC2D}">
  <dimension ref="A1:BA154"/>
  <sheetViews>
    <sheetView showGridLines="0" zoomScaleNormal="100" zoomScaleSheetLayoutView="100" workbookViewId="0"/>
  </sheetViews>
  <sheetFormatPr defaultColWidth="9.140625" defaultRowHeight="12"/>
  <cols>
    <col min="1" max="3" width="8.7109375" style="111" customWidth="1"/>
    <col min="4" max="4" width="17" style="111" customWidth="1"/>
    <col min="5" max="5" width="7.5703125" style="111" customWidth="1"/>
    <col min="6" max="6" width="5.5703125" style="111" customWidth="1"/>
    <col min="7" max="7" width="1.7109375" style="111" customWidth="1"/>
    <col min="8" max="9" width="7.28515625" style="111" customWidth="1"/>
    <col min="10" max="10" width="11.85546875" style="111" customWidth="1"/>
    <col min="11" max="11" width="10.140625" style="111" customWidth="1"/>
    <col min="12" max="12" width="7.140625" style="111" customWidth="1"/>
    <col min="13" max="13" width="12.7109375" style="111" customWidth="1"/>
    <col min="14" max="14" width="15.42578125" style="111" customWidth="1"/>
    <col min="15" max="15" width="14.140625" style="111" customWidth="1"/>
    <col min="16" max="38" width="9.140625" style="111" customWidth="1"/>
    <col min="39" max="16384" width="9.140625" style="111"/>
  </cols>
  <sheetData>
    <row r="1" spans="1:15" s="109" customFormat="1" ht="18">
      <c r="A1" s="333" t="str">
        <f>"9.3  Maxima zatížení ES ČR za "&amp;O1</f>
        <v>9.3  Maxima zatížení ES ČR za IV. čtvrtletí 2025</v>
      </c>
      <c r="B1" s="108"/>
      <c r="N1" s="110"/>
      <c r="O1" s="169" t="str">
        <f>'3.1'!N1</f>
        <v>IV. čtvrtletí 2025</v>
      </c>
    </row>
    <row r="2" spans="1:15" ht="6" customHeight="1">
      <c r="B2" s="112"/>
    </row>
    <row r="3" spans="1:15" s="113" customFormat="1" ht="12" customHeight="1">
      <c r="A3" s="535" t="str">
        <f>"Struktura pokrytí denního maxima zatížení - "&amp;LOWER('9.2'!A3:B4)</f>
        <v>Struktura pokrytí denního maxima zatížení - říjen</v>
      </c>
      <c r="B3" s="535"/>
      <c r="C3" s="535"/>
      <c r="D3" s="535"/>
      <c r="E3" s="337" t="s">
        <v>4</v>
      </c>
      <c r="F3" s="337"/>
    </row>
    <row r="4" spans="1:15" s="113" customFormat="1">
      <c r="A4" s="534" t="s">
        <v>257</v>
      </c>
      <c r="B4" s="534"/>
      <c r="C4" s="534"/>
      <c r="D4" s="534"/>
      <c r="E4" s="340">
        <f>SUM(E5:E14)</f>
        <v>9662.6959999999999</v>
      </c>
      <c r="F4" s="341">
        <f>E4/$E$4</f>
        <v>1</v>
      </c>
    </row>
    <row r="5" spans="1:15" s="113" customFormat="1">
      <c r="A5" s="533" t="s">
        <v>272</v>
      </c>
      <c r="B5" s="533"/>
      <c r="C5" s="533"/>
      <c r="D5" s="533"/>
      <c r="E5" s="335">
        <f t="array" ref="E5:E14">TRANSPOSE(INDEX(B54:K149,MATCH(MAX(M54:M149),M54:M149,0),0))</f>
        <v>3730.4380000000001</v>
      </c>
      <c r="F5" s="336">
        <f t="shared" ref="F5:F14" si="0">E5/$E$4</f>
        <v>0.38606595923125392</v>
      </c>
    </row>
    <row r="6" spans="1:15" s="113" customFormat="1">
      <c r="A6" s="533" t="s">
        <v>273</v>
      </c>
      <c r="B6" s="533"/>
      <c r="C6" s="533"/>
      <c r="D6" s="533"/>
      <c r="E6" s="335">
        <v>5193.2740000000003</v>
      </c>
      <c r="F6" s="336">
        <f t="shared" si="0"/>
        <v>0.5374560060670438</v>
      </c>
    </row>
    <row r="7" spans="1:15" s="113" customFormat="1">
      <c r="A7" s="533" t="s">
        <v>276</v>
      </c>
      <c r="B7" s="533"/>
      <c r="C7" s="533"/>
      <c r="D7" s="533"/>
      <c r="E7" s="335">
        <v>253.745</v>
      </c>
      <c r="F7" s="336">
        <f t="shared" si="0"/>
        <v>2.6260269390654536E-2</v>
      </c>
    </row>
    <row r="8" spans="1:15" s="113" customFormat="1">
      <c r="A8" s="342" t="s">
        <v>277</v>
      </c>
      <c r="B8" s="342"/>
      <c r="C8" s="342"/>
      <c r="D8" s="342"/>
      <c r="E8" s="335">
        <v>681.56299999999999</v>
      </c>
      <c r="F8" s="336">
        <f t="shared" si="0"/>
        <v>7.053549030208546E-2</v>
      </c>
    </row>
    <row r="9" spans="1:15" s="113" customFormat="1">
      <c r="A9" s="533" t="s">
        <v>274</v>
      </c>
      <c r="B9" s="533"/>
      <c r="C9" s="533"/>
      <c r="D9" s="533"/>
      <c r="E9" s="335">
        <v>255.87</v>
      </c>
      <c r="F9" s="336">
        <f t="shared" si="0"/>
        <v>2.6480187310042664E-2</v>
      </c>
    </row>
    <row r="10" spans="1:15" s="113" customFormat="1">
      <c r="A10" s="533" t="s">
        <v>278</v>
      </c>
      <c r="B10" s="533"/>
      <c r="C10" s="533"/>
      <c r="D10" s="533"/>
      <c r="E10" s="335">
        <v>367.73700000000002</v>
      </c>
      <c r="F10" s="336">
        <f t="shared" si="0"/>
        <v>3.8057391022132958E-2</v>
      </c>
    </row>
    <row r="11" spans="1:15" s="113" customFormat="1">
      <c r="A11" s="533" t="s">
        <v>279</v>
      </c>
      <c r="B11" s="533"/>
      <c r="C11" s="533"/>
      <c r="D11" s="533"/>
      <c r="E11" s="335">
        <v>817.50599999999997</v>
      </c>
      <c r="F11" s="336">
        <f t="shared" si="0"/>
        <v>8.4604338168146859E-2</v>
      </c>
    </row>
    <row r="12" spans="1:15" s="113" customFormat="1">
      <c r="A12" s="533" t="s">
        <v>280</v>
      </c>
      <c r="B12" s="533"/>
      <c r="C12" s="533"/>
      <c r="D12" s="533"/>
      <c r="E12" s="335">
        <v>35.332000000000001</v>
      </c>
      <c r="F12" s="336">
        <f t="shared" si="0"/>
        <v>3.6565364366218291E-3</v>
      </c>
    </row>
    <row r="13" spans="1:15" s="113" customFormat="1">
      <c r="A13" s="533" t="s">
        <v>269</v>
      </c>
      <c r="B13" s="533"/>
      <c r="C13" s="533"/>
      <c r="D13" s="533"/>
      <c r="E13" s="335">
        <v>-1672.769</v>
      </c>
      <c r="F13" s="336">
        <f t="shared" si="0"/>
        <v>-0.17311617792798201</v>
      </c>
    </row>
    <row r="14" spans="1:15" s="113" customFormat="1">
      <c r="A14" s="536" t="s">
        <v>92</v>
      </c>
      <c r="B14" s="536"/>
      <c r="C14" s="536"/>
      <c r="D14" s="536"/>
      <c r="E14" s="338">
        <v>0</v>
      </c>
      <c r="F14" s="339">
        <f t="shared" si="0"/>
        <v>0</v>
      </c>
    </row>
    <row r="15" spans="1:15" s="113" customFormat="1">
      <c r="A15" s="114"/>
      <c r="B15" s="114"/>
      <c r="C15" s="114"/>
      <c r="D15" s="114"/>
      <c r="E15" s="114"/>
      <c r="F15" s="334" t="s">
        <v>275</v>
      </c>
    </row>
    <row r="16" spans="1:15" s="113" customFormat="1"/>
    <row r="17" spans="1:6" s="113" customFormat="1"/>
    <row r="18" spans="1:6" s="113" customFormat="1">
      <c r="A18" s="534" t="str">
        <f>"Struktura pokrytí denního maxima zatížení - "&amp;LOWER('9.2'!G3)</f>
        <v>Struktura pokrytí denního maxima zatížení - listopad</v>
      </c>
      <c r="B18" s="534"/>
      <c r="C18" s="534"/>
      <c r="D18" s="534"/>
      <c r="E18" s="337" t="s">
        <v>4</v>
      </c>
      <c r="F18" s="337"/>
    </row>
    <row r="19" spans="1:6" s="113" customFormat="1">
      <c r="A19" s="534" t="s">
        <v>257</v>
      </c>
      <c r="B19" s="534"/>
      <c r="C19" s="534"/>
      <c r="D19" s="534"/>
      <c r="E19" s="340">
        <f>SUM(E20:E29)</f>
        <v>11175.583999999999</v>
      </c>
      <c r="F19" s="341">
        <f>E19/$E$19</f>
        <v>1</v>
      </c>
    </row>
    <row r="20" spans="1:6" s="113" customFormat="1">
      <c r="A20" s="533" t="s">
        <v>272</v>
      </c>
      <c r="B20" s="533"/>
      <c r="C20" s="533"/>
      <c r="D20" s="533"/>
      <c r="E20" s="335">
        <f t="array" ref="E20:E29">TRANSPOSE(INDEX(T54:AC149,MATCH(MAX(AE54:AE149),AE54:AE149,0),0))</f>
        <v>4228.0110000000004</v>
      </c>
      <c r="F20" s="336">
        <f t="shared" ref="F20:F29" si="1">E20/$E$19</f>
        <v>0.37832573223913851</v>
      </c>
    </row>
    <row r="21" spans="1:6" s="113" customFormat="1">
      <c r="A21" s="533" t="s">
        <v>273</v>
      </c>
      <c r="B21" s="533"/>
      <c r="C21" s="533"/>
      <c r="D21" s="533"/>
      <c r="E21" s="335">
        <v>5739.1109999999999</v>
      </c>
      <c r="F21" s="336">
        <f t="shared" si="1"/>
        <v>0.51354014251067326</v>
      </c>
    </row>
    <row r="22" spans="1:6" s="113" customFormat="1">
      <c r="A22" s="533" t="s">
        <v>276</v>
      </c>
      <c r="B22" s="533"/>
      <c r="C22" s="533"/>
      <c r="D22" s="533"/>
      <c r="E22" s="335">
        <v>147.84399999999999</v>
      </c>
      <c r="F22" s="336">
        <f t="shared" si="1"/>
        <v>1.3229196791863405E-2</v>
      </c>
    </row>
    <row r="23" spans="1:6" s="113" customFormat="1">
      <c r="A23" s="342" t="s">
        <v>277</v>
      </c>
      <c r="B23" s="342"/>
      <c r="C23" s="342"/>
      <c r="D23" s="342"/>
      <c r="E23" s="335">
        <v>527.57799999999997</v>
      </c>
      <c r="F23" s="336">
        <f t="shared" si="1"/>
        <v>4.7208092212451716E-2</v>
      </c>
    </row>
    <row r="24" spans="1:6" s="113" customFormat="1">
      <c r="A24" s="533" t="s">
        <v>274</v>
      </c>
      <c r="B24" s="533"/>
      <c r="C24" s="533"/>
      <c r="D24" s="533"/>
      <c r="E24" s="335">
        <v>108.92100000000001</v>
      </c>
      <c r="F24" s="336">
        <f t="shared" si="1"/>
        <v>9.7463362988457706E-3</v>
      </c>
    </row>
    <row r="25" spans="1:6" s="113" customFormat="1">
      <c r="A25" s="533" t="s">
        <v>278</v>
      </c>
      <c r="B25" s="533"/>
      <c r="C25" s="533"/>
      <c r="D25" s="533"/>
      <c r="E25" s="335">
        <v>0</v>
      </c>
      <c r="F25" s="336">
        <f t="shared" si="1"/>
        <v>0</v>
      </c>
    </row>
    <row r="26" spans="1:6" s="113" customFormat="1">
      <c r="A26" s="533" t="s">
        <v>279</v>
      </c>
      <c r="B26" s="533"/>
      <c r="C26" s="533"/>
      <c r="D26" s="533"/>
      <c r="E26" s="335">
        <v>143.126</v>
      </c>
      <c r="F26" s="336">
        <f t="shared" si="1"/>
        <v>1.2807026460541123E-2</v>
      </c>
    </row>
    <row r="27" spans="1:6" s="113" customFormat="1">
      <c r="A27" s="533" t="s">
        <v>280</v>
      </c>
      <c r="B27" s="533"/>
      <c r="C27" s="533"/>
      <c r="D27" s="533"/>
      <c r="E27" s="335">
        <v>112.42100000000001</v>
      </c>
      <c r="F27" s="336">
        <f t="shared" si="1"/>
        <v>1.0059519037215418E-2</v>
      </c>
    </row>
    <row r="28" spans="1:6" s="113" customFormat="1">
      <c r="A28" s="533" t="s">
        <v>269</v>
      </c>
      <c r="B28" s="533"/>
      <c r="C28" s="533"/>
      <c r="D28" s="533"/>
      <c r="E28" s="335">
        <v>173.517</v>
      </c>
      <c r="F28" s="336">
        <f t="shared" si="1"/>
        <v>1.5526436918195954E-2</v>
      </c>
    </row>
    <row r="29" spans="1:6" s="113" customFormat="1">
      <c r="A29" s="536" t="s">
        <v>92</v>
      </c>
      <c r="B29" s="536"/>
      <c r="C29" s="536"/>
      <c r="D29" s="536"/>
      <c r="E29" s="338">
        <v>-4.9450000000000003</v>
      </c>
      <c r="F29" s="339">
        <f t="shared" si="1"/>
        <v>-4.4248246892511397E-4</v>
      </c>
    </row>
    <row r="30" spans="1:6" s="113" customFormat="1">
      <c r="A30" s="114"/>
      <c r="B30" s="114"/>
      <c r="C30" s="114"/>
      <c r="D30" s="114"/>
      <c r="E30" s="114"/>
      <c r="F30" s="334" t="s">
        <v>275</v>
      </c>
    </row>
    <row r="31" spans="1:6" s="113" customFormat="1"/>
    <row r="32" spans="1:6" s="113" customFormat="1"/>
    <row r="33" spans="1:6" s="113" customFormat="1">
      <c r="A33" s="534" t="str">
        <f>"Struktura pokrytí denního maxima zatížení - "&amp;LOWER('9.2'!M3)</f>
        <v>Struktura pokrytí denního maxima zatížení - prosinec</v>
      </c>
      <c r="B33" s="534"/>
      <c r="C33" s="534"/>
      <c r="D33" s="534"/>
      <c r="E33" s="337" t="s">
        <v>4</v>
      </c>
      <c r="F33" s="337"/>
    </row>
    <row r="34" spans="1:6" s="113" customFormat="1">
      <c r="A34" s="534" t="s">
        <v>257</v>
      </c>
      <c r="B34" s="534"/>
      <c r="C34" s="534"/>
      <c r="D34" s="534"/>
      <c r="E34" s="340">
        <f>SUM(E35:E44)</f>
        <v>11018.152</v>
      </c>
      <c r="F34" s="341">
        <f>E34/$E$34</f>
        <v>1</v>
      </c>
    </row>
    <row r="35" spans="1:6" s="113" customFormat="1">
      <c r="A35" s="533" t="s">
        <v>272</v>
      </c>
      <c r="B35" s="533"/>
      <c r="C35" s="533"/>
      <c r="D35" s="533"/>
      <c r="E35" s="335">
        <f t="array" ref="E35:E44">TRANSPOSE(INDEX(AL54:AU149,MATCH(MAX(AW54:AW149),AW54:AW149,0),0))</f>
        <v>4225.3890000000001</v>
      </c>
      <c r="F35" s="336">
        <f t="shared" ref="F35:F44" si="2">E35/$E$34</f>
        <v>0.38349343882712816</v>
      </c>
    </row>
    <row r="36" spans="1:6" s="113" customFormat="1">
      <c r="A36" s="533" t="s">
        <v>273</v>
      </c>
      <c r="B36" s="533"/>
      <c r="C36" s="533"/>
      <c r="D36" s="533"/>
      <c r="E36" s="335">
        <v>5406.8689999999997</v>
      </c>
      <c r="F36" s="336">
        <f t="shared" si="2"/>
        <v>0.49072376202470247</v>
      </c>
    </row>
    <row r="37" spans="1:6" s="113" customFormat="1">
      <c r="A37" s="533" t="s">
        <v>276</v>
      </c>
      <c r="B37" s="533"/>
      <c r="C37" s="533"/>
      <c r="D37" s="533"/>
      <c r="E37" s="335">
        <v>272.47500000000002</v>
      </c>
      <c r="F37" s="336">
        <f t="shared" si="2"/>
        <v>2.4729646133035743E-2</v>
      </c>
    </row>
    <row r="38" spans="1:6" s="113" customFormat="1">
      <c r="A38" s="342" t="s">
        <v>277</v>
      </c>
      <c r="B38" s="342"/>
      <c r="C38" s="342"/>
      <c r="D38" s="342"/>
      <c r="E38" s="335">
        <v>572.15700000000004</v>
      </c>
      <c r="F38" s="336">
        <f t="shared" si="2"/>
        <v>5.1928581126853217E-2</v>
      </c>
    </row>
    <row r="39" spans="1:6" s="113" customFormat="1">
      <c r="A39" s="533" t="s">
        <v>274</v>
      </c>
      <c r="B39" s="533"/>
      <c r="C39" s="533"/>
      <c r="D39" s="533"/>
      <c r="E39" s="335">
        <v>102.773</v>
      </c>
      <c r="F39" s="336">
        <f t="shared" si="2"/>
        <v>9.3276077512817034E-3</v>
      </c>
    </row>
    <row r="40" spans="1:6" s="113" customFormat="1">
      <c r="A40" s="533" t="s">
        <v>278</v>
      </c>
      <c r="B40" s="533"/>
      <c r="C40" s="533"/>
      <c r="D40" s="533"/>
      <c r="E40" s="335">
        <v>0</v>
      </c>
      <c r="F40" s="336">
        <f t="shared" si="2"/>
        <v>0</v>
      </c>
    </row>
    <row r="41" spans="1:6" s="113" customFormat="1">
      <c r="A41" s="533" t="s">
        <v>279</v>
      </c>
      <c r="B41" s="533"/>
      <c r="C41" s="533"/>
      <c r="D41" s="533"/>
      <c r="E41" s="335">
        <v>173.39500000000001</v>
      </c>
      <c r="F41" s="336">
        <f t="shared" si="2"/>
        <v>1.5737212556152794E-2</v>
      </c>
    </row>
    <row r="42" spans="1:6" s="113" customFormat="1">
      <c r="A42" s="533" t="s">
        <v>280</v>
      </c>
      <c r="B42" s="533"/>
      <c r="C42" s="533"/>
      <c r="D42" s="533"/>
      <c r="E42" s="335">
        <v>79.132999999999996</v>
      </c>
      <c r="F42" s="336">
        <f t="shared" si="2"/>
        <v>7.1820573903863365E-3</v>
      </c>
    </row>
    <row r="43" spans="1:6" s="113" customFormat="1">
      <c r="A43" s="533" t="s">
        <v>269</v>
      </c>
      <c r="B43" s="533"/>
      <c r="C43" s="533"/>
      <c r="D43" s="533"/>
      <c r="E43" s="335">
        <v>401.798</v>
      </c>
      <c r="F43" s="336">
        <f t="shared" si="2"/>
        <v>3.6466913870856023E-2</v>
      </c>
    </row>
    <row r="44" spans="1:6" s="113" customFormat="1">
      <c r="A44" s="536" t="s">
        <v>92</v>
      </c>
      <c r="B44" s="536"/>
      <c r="C44" s="536"/>
      <c r="D44" s="536"/>
      <c r="E44" s="338">
        <v>-215.83699999999999</v>
      </c>
      <c r="F44" s="339">
        <f t="shared" si="2"/>
        <v>-1.9589219680396494E-2</v>
      </c>
    </row>
    <row r="45" spans="1:6" s="113" customFormat="1">
      <c r="A45" s="114"/>
      <c r="B45" s="114"/>
      <c r="C45" s="114"/>
      <c r="D45" s="114"/>
      <c r="E45" s="114"/>
      <c r="F45" s="334" t="s">
        <v>275</v>
      </c>
    </row>
    <row r="46" spans="1:6" s="113" customFormat="1"/>
    <row r="47" spans="1:6" s="386" customFormat="1"/>
    <row r="48" spans="1:6" s="373" customFormat="1"/>
    <row r="49" spans="1:53" s="374" customFormat="1"/>
    <row r="50" spans="1:53" s="374" customFormat="1"/>
    <row r="51" spans="1:53" s="374" customFormat="1">
      <c r="A51" s="374" t="str">
        <f>A3</f>
        <v>Struktura pokrytí denního maxima zatížení - říjen</v>
      </c>
      <c r="S51" s="374" t="str">
        <f>A18</f>
        <v>Struktura pokrytí denního maxima zatížení - listopad</v>
      </c>
      <c r="AK51" s="374" t="str">
        <f>A33</f>
        <v>Struktura pokrytí denního maxima zatížení - prosinec</v>
      </c>
    </row>
    <row r="52" spans="1:53" s="374" customFormat="1" ht="37.5">
      <c r="A52" s="376" t="s">
        <v>55</v>
      </c>
      <c r="B52" s="376" t="s">
        <v>7</v>
      </c>
      <c r="C52" s="376" t="s">
        <v>20</v>
      </c>
      <c r="D52" s="376" t="s">
        <v>21</v>
      </c>
      <c r="E52" s="376" t="s">
        <v>22</v>
      </c>
      <c r="F52" s="376" t="s">
        <v>43</v>
      </c>
      <c r="G52" s="376" t="s">
        <v>44</v>
      </c>
      <c r="H52" s="376" t="s">
        <v>46</v>
      </c>
      <c r="I52" s="376" t="s">
        <v>45</v>
      </c>
      <c r="J52" s="376" t="s">
        <v>269</v>
      </c>
      <c r="K52" s="376" t="s">
        <v>92</v>
      </c>
      <c r="L52" s="376" t="s">
        <v>423</v>
      </c>
      <c r="M52" s="376" t="s">
        <v>257</v>
      </c>
      <c r="N52" s="376" t="s">
        <v>424</v>
      </c>
      <c r="O52" s="376" t="s">
        <v>268</v>
      </c>
      <c r="S52" s="376" t="s">
        <v>55</v>
      </c>
      <c r="T52" s="376" t="s">
        <v>7</v>
      </c>
      <c r="U52" s="376" t="s">
        <v>20</v>
      </c>
      <c r="V52" s="376" t="s">
        <v>21</v>
      </c>
      <c r="W52" s="376" t="s">
        <v>22</v>
      </c>
      <c r="X52" s="376" t="s">
        <v>43</v>
      </c>
      <c r="Y52" s="376" t="s">
        <v>44</v>
      </c>
      <c r="Z52" s="376" t="s">
        <v>46</v>
      </c>
      <c r="AA52" s="376" t="s">
        <v>45</v>
      </c>
      <c r="AB52" s="376" t="s">
        <v>269</v>
      </c>
      <c r="AC52" s="376" t="s">
        <v>92</v>
      </c>
      <c r="AD52" s="376" t="s">
        <v>423</v>
      </c>
      <c r="AE52" s="376" t="s">
        <v>257</v>
      </c>
      <c r="AF52" s="376" t="s">
        <v>424</v>
      </c>
      <c r="AG52" s="376" t="s">
        <v>268</v>
      </c>
      <c r="AK52" s="376" t="s">
        <v>55</v>
      </c>
      <c r="AL52" s="376" t="s">
        <v>7</v>
      </c>
      <c r="AM52" s="376" t="s">
        <v>20</v>
      </c>
      <c r="AN52" s="376" t="s">
        <v>21</v>
      </c>
      <c r="AO52" s="376" t="s">
        <v>22</v>
      </c>
      <c r="AP52" s="376" t="s">
        <v>43</v>
      </c>
      <c r="AQ52" s="376" t="s">
        <v>44</v>
      </c>
      <c r="AR52" s="376" t="s">
        <v>46</v>
      </c>
      <c r="AS52" s="376" t="s">
        <v>45</v>
      </c>
      <c r="AT52" s="376" t="s">
        <v>269</v>
      </c>
      <c r="AU52" s="376" t="s">
        <v>92</v>
      </c>
      <c r="AV52" s="376" t="s">
        <v>423</v>
      </c>
      <c r="AW52" s="376" t="s">
        <v>257</v>
      </c>
      <c r="AX52" s="376" t="s">
        <v>424</v>
      </c>
      <c r="AY52" s="376" t="s">
        <v>268</v>
      </c>
    </row>
    <row r="53" spans="1:53" s="374" customFormat="1">
      <c r="A53" s="377" t="s">
        <v>302</v>
      </c>
      <c r="B53" s="378" t="s">
        <v>4</v>
      </c>
      <c r="C53" s="378" t="s">
        <v>4</v>
      </c>
      <c r="D53" s="378" t="s">
        <v>4</v>
      </c>
      <c r="E53" s="378" t="s">
        <v>4</v>
      </c>
      <c r="F53" s="378" t="s">
        <v>4</v>
      </c>
      <c r="G53" s="378" t="s">
        <v>4</v>
      </c>
      <c r="H53" s="378" t="s">
        <v>4</v>
      </c>
      <c r="I53" s="378" t="s">
        <v>4</v>
      </c>
      <c r="J53" s="378" t="s">
        <v>4</v>
      </c>
      <c r="K53" s="378" t="s">
        <v>4</v>
      </c>
      <c r="L53" s="378" t="s">
        <v>4</v>
      </c>
      <c r="M53" s="378" t="s">
        <v>4</v>
      </c>
      <c r="N53" s="378" t="s">
        <v>4</v>
      </c>
      <c r="O53" s="378" t="s">
        <v>5</v>
      </c>
      <c r="P53" s="378" t="s">
        <v>270</v>
      </c>
      <c r="Q53" s="378" t="s">
        <v>271</v>
      </c>
      <c r="S53" s="377" t="s">
        <v>302</v>
      </c>
      <c r="T53" s="378" t="s">
        <v>4</v>
      </c>
      <c r="U53" s="378" t="s">
        <v>4</v>
      </c>
      <c r="V53" s="378" t="s">
        <v>4</v>
      </c>
      <c r="W53" s="378" t="s">
        <v>4</v>
      </c>
      <c r="X53" s="378" t="s">
        <v>4</v>
      </c>
      <c r="Y53" s="378" t="s">
        <v>4</v>
      </c>
      <c r="Z53" s="378" t="s">
        <v>4</v>
      </c>
      <c r="AA53" s="378" t="s">
        <v>4</v>
      </c>
      <c r="AB53" s="378" t="s">
        <v>4</v>
      </c>
      <c r="AC53" s="378" t="s">
        <v>4</v>
      </c>
      <c r="AD53" s="378" t="s">
        <v>4</v>
      </c>
      <c r="AE53" s="378" t="s">
        <v>4</v>
      </c>
      <c r="AF53" s="378" t="s">
        <v>4</v>
      </c>
      <c r="AG53" s="378" t="s">
        <v>5</v>
      </c>
      <c r="AH53" s="378" t="s">
        <v>270</v>
      </c>
      <c r="AI53" s="378" t="s">
        <v>271</v>
      </c>
      <c r="AK53" s="377" t="s">
        <v>302</v>
      </c>
      <c r="AL53" s="378" t="s">
        <v>4</v>
      </c>
      <c r="AM53" s="378" t="s">
        <v>4</v>
      </c>
      <c r="AN53" s="378" t="s">
        <v>4</v>
      </c>
      <c r="AO53" s="378" t="s">
        <v>4</v>
      </c>
      <c r="AP53" s="378" t="s">
        <v>4</v>
      </c>
      <c r="AQ53" s="378" t="s">
        <v>4</v>
      </c>
      <c r="AR53" s="378" t="s">
        <v>4</v>
      </c>
      <c r="AS53" s="378" t="s">
        <v>4</v>
      </c>
      <c r="AT53" s="378" t="s">
        <v>4</v>
      </c>
      <c r="AU53" s="378" t="s">
        <v>4</v>
      </c>
      <c r="AV53" s="378" t="s">
        <v>4</v>
      </c>
      <c r="AW53" s="378" t="s">
        <v>4</v>
      </c>
      <c r="AX53" s="378" t="s">
        <v>4</v>
      </c>
      <c r="AY53" s="378" t="s">
        <v>5</v>
      </c>
      <c r="AZ53" s="378" t="s">
        <v>270</v>
      </c>
      <c r="BA53" s="378" t="s">
        <v>271</v>
      </c>
    </row>
    <row r="54" spans="1:53" s="374" customFormat="1">
      <c r="A54" s="379">
        <v>0</v>
      </c>
      <c r="B54" s="380">
        <v>3721.31</v>
      </c>
      <c r="C54" s="380">
        <v>5439.7280000000001</v>
      </c>
      <c r="D54" s="380">
        <v>56.381999999999998</v>
      </c>
      <c r="E54" s="380">
        <v>360.30700000000002</v>
      </c>
      <c r="F54" s="380">
        <v>125.14100000000001</v>
      </c>
      <c r="G54" s="380">
        <v>0</v>
      </c>
      <c r="H54" s="380">
        <v>0</v>
      </c>
      <c r="I54" s="380">
        <v>23.556999999999999</v>
      </c>
      <c r="J54" s="380">
        <v>-2800.4810000000002</v>
      </c>
      <c r="K54" s="380">
        <v>0</v>
      </c>
      <c r="L54" s="380">
        <v>-760.53899999999999</v>
      </c>
      <c r="M54" s="380">
        <v>6925.9440000000013</v>
      </c>
      <c r="N54" s="380">
        <v>6165.4050000000016</v>
      </c>
      <c r="O54" s="380">
        <f>M54</f>
        <v>6925.9440000000013</v>
      </c>
      <c r="P54" s="380">
        <f>IF(J54&lt;0,0,J54)</f>
        <v>0</v>
      </c>
      <c r="Q54" s="380">
        <f>IF(J54&lt;0,J54,0)</f>
        <v>-2800.4810000000002</v>
      </c>
      <c r="S54" s="379">
        <v>0</v>
      </c>
      <c r="T54" s="380">
        <v>4221.5069999999996</v>
      </c>
      <c r="U54" s="380">
        <v>4813.598</v>
      </c>
      <c r="V54" s="380">
        <v>75.730999999999995</v>
      </c>
      <c r="W54" s="380">
        <v>413.33100000000002</v>
      </c>
      <c r="X54" s="380">
        <v>124.946</v>
      </c>
      <c r="Y54" s="380">
        <v>0</v>
      </c>
      <c r="Z54" s="380">
        <v>0</v>
      </c>
      <c r="AA54" s="380">
        <v>72.088999999999999</v>
      </c>
      <c r="AB54" s="380">
        <v>-1392.126</v>
      </c>
      <c r="AC54" s="380">
        <v>-314.012</v>
      </c>
      <c r="AD54" s="380">
        <v>-687.89099999999996</v>
      </c>
      <c r="AE54" s="380">
        <v>8015.0639999999994</v>
      </c>
      <c r="AF54" s="380">
        <v>7327.1729999999998</v>
      </c>
      <c r="AG54" s="380">
        <f>AE54</f>
        <v>8015.0639999999994</v>
      </c>
      <c r="AH54" s="380">
        <f>IF(AB54&lt;0,0,AB54)</f>
        <v>0</v>
      </c>
      <c r="AI54" s="380">
        <f>IF(AB54&lt;0,AB54,0)</f>
        <v>-1392.126</v>
      </c>
      <c r="AK54" s="379">
        <v>0</v>
      </c>
      <c r="AL54" s="380">
        <v>4213.6499999999996</v>
      </c>
      <c r="AM54" s="380">
        <v>4613.2280000000001</v>
      </c>
      <c r="AN54" s="380">
        <v>67.174999999999997</v>
      </c>
      <c r="AO54" s="380">
        <v>410.96300000000002</v>
      </c>
      <c r="AP54" s="380">
        <v>108.11199999999999</v>
      </c>
      <c r="AQ54" s="380">
        <v>0</v>
      </c>
      <c r="AR54" s="380">
        <v>0</v>
      </c>
      <c r="AS54" s="380">
        <v>110.202</v>
      </c>
      <c r="AT54" s="380">
        <v>-741.10299999999995</v>
      </c>
      <c r="AU54" s="380">
        <v>-913.06200000000001</v>
      </c>
      <c r="AV54" s="380">
        <v>-735.75900000000001</v>
      </c>
      <c r="AW54" s="380">
        <v>7869.1649999999991</v>
      </c>
      <c r="AX54" s="380">
        <v>7133.405999999999</v>
      </c>
      <c r="AY54" s="380">
        <f>AW54</f>
        <v>7869.1649999999991</v>
      </c>
      <c r="AZ54" s="380">
        <f>IF(AT54&lt;0,0,AT54)</f>
        <v>0</v>
      </c>
      <c r="BA54" s="380">
        <f>IF(AT54&lt;0,AT54,0)</f>
        <v>-741.10299999999995</v>
      </c>
    </row>
    <row r="55" spans="1:53" s="374" customFormat="1">
      <c r="A55" s="379">
        <v>1.0416666666666666E-2</v>
      </c>
      <c r="B55" s="380">
        <v>3722.779</v>
      </c>
      <c r="C55" s="380">
        <v>5371.9070000000002</v>
      </c>
      <c r="D55" s="380">
        <v>58.389000000000003</v>
      </c>
      <c r="E55" s="380">
        <v>358.50400000000002</v>
      </c>
      <c r="F55" s="380">
        <v>122.191</v>
      </c>
      <c r="G55" s="380">
        <v>0</v>
      </c>
      <c r="H55" s="380">
        <v>0</v>
      </c>
      <c r="I55" s="380">
        <v>25.242999999999999</v>
      </c>
      <c r="J55" s="380">
        <v>-2804.6990000000001</v>
      </c>
      <c r="K55" s="380">
        <v>-0.32100000000000001</v>
      </c>
      <c r="L55" s="380">
        <v>-753.84900000000005</v>
      </c>
      <c r="M55" s="380">
        <v>6853.9930000000004</v>
      </c>
      <c r="N55" s="380">
        <v>6100.1440000000002</v>
      </c>
      <c r="O55" s="380">
        <f t="shared" ref="O55:O118" si="3">M55</f>
        <v>6853.9930000000004</v>
      </c>
      <c r="P55" s="380">
        <f t="shared" ref="P55:P118" si="4">IF(J55&lt;0,0,J55)</f>
        <v>0</v>
      </c>
      <c r="Q55" s="380">
        <f t="shared" ref="Q55:Q118" si="5">IF(J55&lt;0,J55,0)</f>
        <v>-2804.6990000000001</v>
      </c>
      <c r="S55" s="379">
        <v>1.0416666666666666E-2</v>
      </c>
      <c r="T55" s="380">
        <v>4223.1149999999998</v>
      </c>
      <c r="U55" s="380">
        <v>4814.5259999999998</v>
      </c>
      <c r="V55" s="380">
        <v>75.616</v>
      </c>
      <c r="W55" s="380">
        <v>414.11</v>
      </c>
      <c r="X55" s="380">
        <v>125.4</v>
      </c>
      <c r="Y55" s="380">
        <v>0</v>
      </c>
      <c r="Z55" s="380">
        <v>0</v>
      </c>
      <c r="AA55" s="380">
        <v>72.748000000000005</v>
      </c>
      <c r="AB55" s="380">
        <v>-1358.519</v>
      </c>
      <c r="AC55" s="380">
        <v>-378.23200000000003</v>
      </c>
      <c r="AD55" s="380">
        <v>-688.11199999999997</v>
      </c>
      <c r="AE55" s="380">
        <v>7988.7639999999992</v>
      </c>
      <c r="AF55" s="380">
        <v>7300.6519999999991</v>
      </c>
      <c r="AG55" s="380">
        <f t="shared" ref="AG55:AG118" si="6">AE55</f>
        <v>7988.7639999999992</v>
      </c>
      <c r="AH55" s="380">
        <f t="shared" ref="AH55:AH118" si="7">IF(AB55&lt;0,0,AB55)</f>
        <v>0</v>
      </c>
      <c r="AI55" s="380">
        <f t="shared" ref="AI55:AI118" si="8">IF(AB55&lt;0,AB55,0)</f>
        <v>-1358.519</v>
      </c>
      <c r="AK55" s="379">
        <v>1.0416666666666666E-2</v>
      </c>
      <c r="AL55" s="380">
        <v>4213.1480000000001</v>
      </c>
      <c r="AM55" s="380">
        <v>4656.299</v>
      </c>
      <c r="AN55" s="380">
        <v>67.335999999999999</v>
      </c>
      <c r="AO55" s="380">
        <v>409.27800000000002</v>
      </c>
      <c r="AP55" s="380">
        <v>108.57</v>
      </c>
      <c r="AQ55" s="380">
        <v>0</v>
      </c>
      <c r="AR55" s="380">
        <v>0</v>
      </c>
      <c r="AS55" s="380">
        <v>106.13800000000001</v>
      </c>
      <c r="AT55" s="380">
        <v>-605.322</v>
      </c>
      <c r="AU55" s="380">
        <v>-1120.1859999999999</v>
      </c>
      <c r="AV55" s="380">
        <v>-740.07</v>
      </c>
      <c r="AW55" s="380">
        <v>7835.2610000000004</v>
      </c>
      <c r="AX55" s="380">
        <v>7095.1910000000007</v>
      </c>
      <c r="AY55" s="380">
        <f t="shared" ref="AY55:AY118" si="9">AW55</f>
        <v>7835.2610000000004</v>
      </c>
      <c r="AZ55" s="380">
        <f t="shared" ref="AZ55:AZ118" si="10">IF(AT55&lt;0,0,AT55)</f>
        <v>0</v>
      </c>
      <c r="BA55" s="380">
        <f t="shared" ref="BA55:BA118" si="11">IF(AT55&lt;0,AT55,0)</f>
        <v>-605.322</v>
      </c>
    </row>
    <row r="56" spans="1:53" s="374" customFormat="1">
      <c r="A56" s="379">
        <v>2.0833333333333332E-2</v>
      </c>
      <c r="B56" s="380">
        <v>3723.471</v>
      </c>
      <c r="C56" s="380">
        <v>5252.4809999999998</v>
      </c>
      <c r="D56" s="380">
        <v>58.381999999999998</v>
      </c>
      <c r="E56" s="380">
        <v>357.75799999999998</v>
      </c>
      <c r="F56" s="380">
        <v>122.17100000000001</v>
      </c>
      <c r="G56" s="380">
        <v>0</v>
      </c>
      <c r="H56" s="380">
        <v>0</v>
      </c>
      <c r="I56" s="380">
        <v>27.068999999999999</v>
      </c>
      <c r="J56" s="380">
        <v>-2663.886</v>
      </c>
      <c r="K56" s="380">
        <v>-47.790999999999997</v>
      </c>
      <c r="L56" s="380">
        <v>-742.02300000000002</v>
      </c>
      <c r="M56" s="380">
        <v>6829.6549999999979</v>
      </c>
      <c r="N56" s="380">
        <v>6087.6319999999978</v>
      </c>
      <c r="O56" s="380">
        <f t="shared" si="3"/>
        <v>6829.6549999999979</v>
      </c>
      <c r="P56" s="380">
        <f t="shared" si="4"/>
        <v>0</v>
      </c>
      <c r="Q56" s="380">
        <f t="shared" si="5"/>
        <v>-2663.886</v>
      </c>
      <c r="S56" s="379">
        <v>2.0833333333333332E-2</v>
      </c>
      <c r="T56" s="380">
        <v>4225.9560000000001</v>
      </c>
      <c r="U56" s="380">
        <v>4802.3969999999999</v>
      </c>
      <c r="V56" s="380">
        <v>75.61</v>
      </c>
      <c r="W56" s="380">
        <v>413.77699999999999</v>
      </c>
      <c r="X56" s="380">
        <v>125.232</v>
      </c>
      <c r="Y56" s="380">
        <v>0</v>
      </c>
      <c r="Z56" s="380">
        <v>0</v>
      </c>
      <c r="AA56" s="380">
        <v>75.263999999999996</v>
      </c>
      <c r="AB56" s="380">
        <v>-776.65</v>
      </c>
      <c r="AC56" s="380">
        <v>-962.54499999999996</v>
      </c>
      <c r="AD56" s="380">
        <v>-687.18600000000004</v>
      </c>
      <c r="AE56" s="380">
        <v>7979.0409999999993</v>
      </c>
      <c r="AF56" s="380">
        <v>7291.8549999999996</v>
      </c>
      <c r="AG56" s="380">
        <f t="shared" si="6"/>
        <v>7979.0409999999993</v>
      </c>
      <c r="AH56" s="380">
        <f t="shared" si="7"/>
        <v>0</v>
      </c>
      <c r="AI56" s="380">
        <f t="shared" si="8"/>
        <v>-776.65</v>
      </c>
      <c r="AK56" s="379">
        <v>2.0833333333333332E-2</v>
      </c>
      <c r="AL56" s="380">
        <v>4212.1239999999998</v>
      </c>
      <c r="AM56" s="380">
        <v>4611.8879999999999</v>
      </c>
      <c r="AN56" s="380">
        <v>67.430000000000007</v>
      </c>
      <c r="AO56" s="380">
        <v>408.654</v>
      </c>
      <c r="AP56" s="380">
        <v>108.56</v>
      </c>
      <c r="AQ56" s="380">
        <v>0</v>
      </c>
      <c r="AR56" s="380">
        <v>0</v>
      </c>
      <c r="AS56" s="380">
        <v>102.467</v>
      </c>
      <c r="AT56" s="380">
        <v>-539.59799999999996</v>
      </c>
      <c r="AU56" s="380">
        <v>-1117.826</v>
      </c>
      <c r="AV56" s="380">
        <v>-735.31799999999998</v>
      </c>
      <c r="AW56" s="380">
        <v>7853.6989999999996</v>
      </c>
      <c r="AX56" s="380">
        <v>7118.3809999999994</v>
      </c>
      <c r="AY56" s="380">
        <f t="shared" si="9"/>
        <v>7853.6989999999996</v>
      </c>
      <c r="AZ56" s="380">
        <f t="shared" si="10"/>
        <v>0</v>
      </c>
      <c r="BA56" s="380">
        <f t="shared" si="11"/>
        <v>-539.59799999999996</v>
      </c>
    </row>
    <row r="57" spans="1:53" s="374" customFormat="1">
      <c r="A57" s="379">
        <v>3.125E-2</v>
      </c>
      <c r="B57" s="380">
        <v>3725.172</v>
      </c>
      <c r="C57" s="380">
        <v>5233.4480000000003</v>
      </c>
      <c r="D57" s="380">
        <v>58.381999999999998</v>
      </c>
      <c r="E57" s="380">
        <v>357.065</v>
      </c>
      <c r="F57" s="380">
        <v>122.154</v>
      </c>
      <c r="G57" s="380">
        <v>0</v>
      </c>
      <c r="H57" s="380">
        <v>0</v>
      </c>
      <c r="I57" s="380">
        <v>30.69</v>
      </c>
      <c r="J57" s="380">
        <v>-2345.0360000000001</v>
      </c>
      <c r="K57" s="380">
        <v>-342.92700000000002</v>
      </c>
      <c r="L57" s="380">
        <v>-740.23</v>
      </c>
      <c r="M57" s="380">
        <v>6838.9480000000021</v>
      </c>
      <c r="N57" s="380">
        <v>6098.7180000000026</v>
      </c>
      <c r="O57" s="380">
        <f t="shared" si="3"/>
        <v>6838.9480000000021</v>
      </c>
      <c r="P57" s="380">
        <f t="shared" si="4"/>
        <v>0</v>
      </c>
      <c r="Q57" s="380">
        <f t="shared" si="5"/>
        <v>-2345.0360000000001</v>
      </c>
      <c r="S57" s="379">
        <v>3.125E-2</v>
      </c>
      <c r="T57" s="380">
        <v>4226.2979999999998</v>
      </c>
      <c r="U57" s="380">
        <v>4837.6559999999999</v>
      </c>
      <c r="V57" s="380">
        <v>75.677000000000007</v>
      </c>
      <c r="W57" s="380">
        <v>420.68</v>
      </c>
      <c r="X57" s="380">
        <v>125.28700000000001</v>
      </c>
      <c r="Y57" s="380">
        <v>0</v>
      </c>
      <c r="Z57" s="380">
        <v>0</v>
      </c>
      <c r="AA57" s="380">
        <v>83.21</v>
      </c>
      <c r="AB57" s="380">
        <v>-642.68499999999995</v>
      </c>
      <c r="AC57" s="380">
        <v>-1108.6669999999999</v>
      </c>
      <c r="AD57" s="380">
        <v>-690.82799999999997</v>
      </c>
      <c r="AE57" s="380">
        <v>8017.4560000000001</v>
      </c>
      <c r="AF57" s="380">
        <v>7326.6280000000006</v>
      </c>
      <c r="AG57" s="380">
        <f t="shared" si="6"/>
        <v>8017.4560000000001</v>
      </c>
      <c r="AH57" s="380">
        <f t="shared" si="7"/>
        <v>0</v>
      </c>
      <c r="AI57" s="380">
        <f t="shared" si="8"/>
        <v>-642.68499999999995</v>
      </c>
      <c r="AK57" s="379">
        <v>3.125E-2</v>
      </c>
      <c r="AL57" s="380">
        <v>4212.1319999999996</v>
      </c>
      <c r="AM57" s="380">
        <v>4601.1090000000004</v>
      </c>
      <c r="AN57" s="380">
        <v>67.396000000000001</v>
      </c>
      <c r="AO57" s="380">
        <v>409.19499999999999</v>
      </c>
      <c r="AP57" s="380">
        <v>108.551</v>
      </c>
      <c r="AQ57" s="380">
        <v>0</v>
      </c>
      <c r="AR57" s="380">
        <v>0</v>
      </c>
      <c r="AS57" s="380">
        <v>108.333</v>
      </c>
      <c r="AT57" s="380">
        <v>-516.51599999999996</v>
      </c>
      <c r="AU57" s="380">
        <v>-1082.5129999999999</v>
      </c>
      <c r="AV57" s="380">
        <v>-734.30799999999999</v>
      </c>
      <c r="AW57" s="380">
        <v>7907.6870000000008</v>
      </c>
      <c r="AX57" s="380">
        <v>7173.3790000000008</v>
      </c>
      <c r="AY57" s="380">
        <f t="shared" si="9"/>
        <v>7907.6870000000008</v>
      </c>
      <c r="AZ57" s="380">
        <f t="shared" si="10"/>
        <v>0</v>
      </c>
      <c r="BA57" s="380">
        <f t="shared" si="11"/>
        <v>-516.51599999999996</v>
      </c>
    </row>
    <row r="58" spans="1:53" s="374" customFormat="1">
      <c r="A58" s="379">
        <v>4.1666666666666699E-2</v>
      </c>
      <c r="B58" s="380">
        <v>3726.152</v>
      </c>
      <c r="C58" s="380">
        <v>5231.2889999999998</v>
      </c>
      <c r="D58" s="380">
        <v>58.402000000000001</v>
      </c>
      <c r="E58" s="380">
        <v>347.45600000000002</v>
      </c>
      <c r="F58" s="380">
        <v>122.134</v>
      </c>
      <c r="G58" s="380">
        <v>0</v>
      </c>
      <c r="H58" s="380">
        <v>0</v>
      </c>
      <c r="I58" s="380">
        <v>33.018000000000001</v>
      </c>
      <c r="J58" s="380">
        <v>-2247.0880000000002</v>
      </c>
      <c r="K58" s="380">
        <v>-387.52100000000002</v>
      </c>
      <c r="L58" s="380">
        <v>-739.57500000000005</v>
      </c>
      <c r="M58" s="380">
        <v>6883.8419999999996</v>
      </c>
      <c r="N58" s="380">
        <v>6144.2669999999998</v>
      </c>
      <c r="O58" s="380">
        <f t="shared" si="3"/>
        <v>6883.8419999999996</v>
      </c>
      <c r="P58" s="380">
        <f t="shared" si="4"/>
        <v>0</v>
      </c>
      <c r="Q58" s="380">
        <f t="shared" si="5"/>
        <v>-2247.0880000000002</v>
      </c>
      <c r="S58" s="379">
        <v>4.1666666666666699E-2</v>
      </c>
      <c r="T58" s="380">
        <v>4225.8289999999997</v>
      </c>
      <c r="U58" s="380">
        <v>4843.8029999999999</v>
      </c>
      <c r="V58" s="380">
        <v>75.656999999999996</v>
      </c>
      <c r="W58" s="380">
        <v>421.35399999999998</v>
      </c>
      <c r="X58" s="380">
        <v>116.994</v>
      </c>
      <c r="Y58" s="380">
        <v>0</v>
      </c>
      <c r="Z58" s="380">
        <v>0</v>
      </c>
      <c r="AA58" s="380">
        <v>79.403000000000006</v>
      </c>
      <c r="AB58" s="380">
        <v>-599.32899999999995</v>
      </c>
      <c r="AC58" s="380">
        <v>-1112.92</v>
      </c>
      <c r="AD58" s="380">
        <v>-691.27</v>
      </c>
      <c r="AE58" s="380">
        <v>8050.7909999999993</v>
      </c>
      <c r="AF58" s="380">
        <v>7359.5209999999988</v>
      </c>
      <c r="AG58" s="380">
        <f t="shared" si="6"/>
        <v>8050.7909999999993</v>
      </c>
      <c r="AH58" s="380">
        <f t="shared" si="7"/>
        <v>0</v>
      </c>
      <c r="AI58" s="380">
        <f t="shared" si="8"/>
        <v>-599.32899999999995</v>
      </c>
      <c r="AK58" s="379">
        <v>4.1666666666666699E-2</v>
      </c>
      <c r="AL58" s="380">
        <v>4212.1670000000004</v>
      </c>
      <c r="AM58" s="380">
        <v>4599.0169999999998</v>
      </c>
      <c r="AN58" s="380">
        <v>67.388999999999996</v>
      </c>
      <c r="AO58" s="380">
        <v>409.74099999999999</v>
      </c>
      <c r="AP58" s="380">
        <v>107.43</v>
      </c>
      <c r="AQ58" s="380">
        <v>0</v>
      </c>
      <c r="AR58" s="380">
        <v>0</v>
      </c>
      <c r="AS58" s="380">
        <v>110.331</v>
      </c>
      <c r="AT58" s="380">
        <v>-803.06899999999996</v>
      </c>
      <c r="AU58" s="380">
        <v>-820.654</v>
      </c>
      <c r="AV58" s="380">
        <v>-734.13900000000001</v>
      </c>
      <c r="AW58" s="380">
        <v>7882.3520000000008</v>
      </c>
      <c r="AX58" s="380">
        <v>7148.2130000000006</v>
      </c>
      <c r="AY58" s="380">
        <f t="shared" si="9"/>
        <v>7882.3520000000008</v>
      </c>
      <c r="AZ58" s="380">
        <f t="shared" si="10"/>
        <v>0</v>
      </c>
      <c r="BA58" s="380">
        <f t="shared" si="11"/>
        <v>-803.06899999999996</v>
      </c>
    </row>
    <row r="59" spans="1:53" s="374" customFormat="1">
      <c r="A59" s="379">
        <v>5.2083333333333301E-2</v>
      </c>
      <c r="B59" s="380">
        <v>3728.1979999999999</v>
      </c>
      <c r="C59" s="380">
        <v>5241.5110000000004</v>
      </c>
      <c r="D59" s="380">
        <v>58.381999999999998</v>
      </c>
      <c r="E59" s="380">
        <v>340.137</v>
      </c>
      <c r="F59" s="380">
        <v>122.121</v>
      </c>
      <c r="G59" s="380">
        <v>0</v>
      </c>
      <c r="H59" s="380">
        <v>0</v>
      </c>
      <c r="I59" s="380">
        <v>35.792000000000002</v>
      </c>
      <c r="J59" s="380">
        <v>-1990.3579999999999</v>
      </c>
      <c r="K59" s="380">
        <v>-643.375</v>
      </c>
      <c r="L59" s="380">
        <v>-740.33100000000002</v>
      </c>
      <c r="M59" s="380">
        <v>6892.4079999999994</v>
      </c>
      <c r="N59" s="380">
        <v>6152.0769999999993</v>
      </c>
      <c r="O59" s="380">
        <f t="shared" si="3"/>
        <v>6892.4079999999994</v>
      </c>
      <c r="P59" s="380">
        <f t="shared" si="4"/>
        <v>0</v>
      </c>
      <c r="Q59" s="380">
        <f t="shared" si="5"/>
        <v>-1990.3579999999999</v>
      </c>
      <c r="S59" s="379">
        <v>5.2083333333333301E-2</v>
      </c>
      <c r="T59" s="380">
        <v>4226.3090000000002</v>
      </c>
      <c r="U59" s="380">
        <v>4826.2510000000002</v>
      </c>
      <c r="V59" s="380">
        <v>75.623000000000005</v>
      </c>
      <c r="W59" s="380">
        <v>422.803</v>
      </c>
      <c r="X59" s="380">
        <v>116.425</v>
      </c>
      <c r="Y59" s="380">
        <v>0</v>
      </c>
      <c r="Z59" s="380">
        <v>0</v>
      </c>
      <c r="AA59" s="380">
        <v>77.135999999999996</v>
      </c>
      <c r="AB59" s="380">
        <v>-579.72799999999995</v>
      </c>
      <c r="AC59" s="380">
        <v>-1112.5</v>
      </c>
      <c r="AD59" s="380">
        <v>-689.75599999999997</v>
      </c>
      <c r="AE59" s="380">
        <v>8052.3190000000013</v>
      </c>
      <c r="AF59" s="380">
        <v>7362.563000000001</v>
      </c>
      <c r="AG59" s="380">
        <f t="shared" si="6"/>
        <v>8052.3190000000013</v>
      </c>
      <c r="AH59" s="380">
        <f t="shared" si="7"/>
        <v>0</v>
      </c>
      <c r="AI59" s="380">
        <f t="shared" si="8"/>
        <v>-579.72799999999995</v>
      </c>
      <c r="AK59" s="379">
        <v>5.2083333333333301E-2</v>
      </c>
      <c r="AL59" s="380">
        <v>4213.4489999999996</v>
      </c>
      <c r="AM59" s="380">
        <v>4578.4269999999997</v>
      </c>
      <c r="AN59" s="380">
        <v>67.388999999999996</v>
      </c>
      <c r="AO59" s="380">
        <v>410.77600000000001</v>
      </c>
      <c r="AP59" s="380">
        <v>107.42100000000001</v>
      </c>
      <c r="AQ59" s="380">
        <v>0</v>
      </c>
      <c r="AR59" s="380">
        <v>0</v>
      </c>
      <c r="AS59" s="380">
        <v>115.532</v>
      </c>
      <c r="AT59" s="380">
        <v>-847.82899999999995</v>
      </c>
      <c r="AU59" s="380">
        <v>-781.65899999999999</v>
      </c>
      <c r="AV59" s="380">
        <v>-732.197</v>
      </c>
      <c r="AW59" s="380">
        <v>7863.5059999999994</v>
      </c>
      <c r="AX59" s="380">
        <v>7131.3089999999993</v>
      </c>
      <c r="AY59" s="380">
        <f t="shared" si="9"/>
        <v>7863.5059999999994</v>
      </c>
      <c r="AZ59" s="380">
        <f t="shared" si="10"/>
        <v>0</v>
      </c>
      <c r="BA59" s="380">
        <f t="shared" si="11"/>
        <v>-847.82899999999995</v>
      </c>
    </row>
    <row r="60" spans="1:53" s="374" customFormat="1">
      <c r="A60" s="379">
        <v>6.25E-2</v>
      </c>
      <c r="B60" s="380">
        <v>3726.5810000000001</v>
      </c>
      <c r="C60" s="380">
        <v>5227.7370000000001</v>
      </c>
      <c r="D60" s="380">
        <v>58.381999999999998</v>
      </c>
      <c r="E60" s="380">
        <v>338.90100000000001</v>
      </c>
      <c r="F60" s="380">
        <v>122.11799999999999</v>
      </c>
      <c r="G60" s="380">
        <v>0</v>
      </c>
      <c r="H60" s="380">
        <v>0</v>
      </c>
      <c r="I60" s="380">
        <v>37.796999999999997</v>
      </c>
      <c r="J60" s="380">
        <v>-1999.287</v>
      </c>
      <c r="K60" s="380">
        <v>-689.30499999999995</v>
      </c>
      <c r="L60" s="380">
        <v>-738.83500000000004</v>
      </c>
      <c r="M60" s="380">
        <v>6822.9239999999991</v>
      </c>
      <c r="N60" s="380">
        <v>6084.088999999999</v>
      </c>
      <c r="O60" s="380">
        <f t="shared" si="3"/>
        <v>6822.9239999999991</v>
      </c>
      <c r="P60" s="380">
        <f t="shared" si="4"/>
        <v>0</v>
      </c>
      <c r="Q60" s="380">
        <f t="shared" si="5"/>
        <v>-1999.287</v>
      </c>
      <c r="S60" s="379">
        <v>6.25E-2</v>
      </c>
      <c r="T60" s="380">
        <v>4225.6279999999997</v>
      </c>
      <c r="U60" s="380">
        <v>4804.6180000000004</v>
      </c>
      <c r="V60" s="380">
        <v>75.635999999999996</v>
      </c>
      <c r="W60" s="380">
        <v>422.97</v>
      </c>
      <c r="X60" s="380">
        <v>116.40300000000001</v>
      </c>
      <c r="Y60" s="380">
        <v>0</v>
      </c>
      <c r="Z60" s="380">
        <v>0</v>
      </c>
      <c r="AA60" s="380">
        <v>80.738</v>
      </c>
      <c r="AB60" s="380">
        <v>-650.20500000000004</v>
      </c>
      <c r="AC60" s="380">
        <v>-1110.098</v>
      </c>
      <c r="AD60" s="380">
        <v>-687.822</v>
      </c>
      <c r="AE60" s="380">
        <v>7965.6899999999987</v>
      </c>
      <c r="AF60" s="380">
        <v>7277.8679999999986</v>
      </c>
      <c r="AG60" s="380">
        <f t="shared" si="6"/>
        <v>7965.6899999999987</v>
      </c>
      <c r="AH60" s="380">
        <f t="shared" si="7"/>
        <v>0</v>
      </c>
      <c r="AI60" s="380">
        <f t="shared" si="8"/>
        <v>-650.20500000000004</v>
      </c>
      <c r="AK60" s="379">
        <v>6.25E-2</v>
      </c>
      <c r="AL60" s="380">
        <v>4214.45</v>
      </c>
      <c r="AM60" s="380">
        <v>4519.9830000000002</v>
      </c>
      <c r="AN60" s="380">
        <v>67.388999999999996</v>
      </c>
      <c r="AO60" s="380">
        <v>410.608</v>
      </c>
      <c r="AP60" s="380">
        <v>106.453</v>
      </c>
      <c r="AQ60" s="380">
        <v>0</v>
      </c>
      <c r="AR60" s="380">
        <v>0</v>
      </c>
      <c r="AS60" s="380">
        <v>119.684</v>
      </c>
      <c r="AT60" s="380">
        <v>-866.33299999999997</v>
      </c>
      <c r="AU60" s="380">
        <v>-781.67100000000005</v>
      </c>
      <c r="AV60" s="380">
        <v>-726.22</v>
      </c>
      <c r="AW60" s="380">
        <v>7790.5629999999983</v>
      </c>
      <c r="AX60" s="380">
        <v>7064.342999999998</v>
      </c>
      <c r="AY60" s="380">
        <f t="shared" si="9"/>
        <v>7790.5629999999983</v>
      </c>
      <c r="AZ60" s="380">
        <f t="shared" si="10"/>
        <v>0</v>
      </c>
      <c r="BA60" s="380">
        <f t="shared" si="11"/>
        <v>-866.33299999999997</v>
      </c>
    </row>
    <row r="61" spans="1:53" s="374" customFormat="1">
      <c r="A61" s="379">
        <v>7.2916666666666699E-2</v>
      </c>
      <c r="B61" s="380">
        <v>3727.569</v>
      </c>
      <c r="C61" s="380">
        <v>5227.7079999999996</v>
      </c>
      <c r="D61" s="380">
        <v>58.415999999999997</v>
      </c>
      <c r="E61" s="380">
        <v>338.56099999999998</v>
      </c>
      <c r="F61" s="380">
        <v>122.10899999999999</v>
      </c>
      <c r="G61" s="380">
        <v>0</v>
      </c>
      <c r="H61" s="380">
        <v>0</v>
      </c>
      <c r="I61" s="380">
        <v>37.826000000000001</v>
      </c>
      <c r="J61" s="380">
        <v>-2026.5609999999999</v>
      </c>
      <c r="K61" s="380">
        <v>-688.827</v>
      </c>
      <c r="L61" s="380">
        <v>-738.86800000000005</v>
      </c>
      <c r="M61" s="380">
        <v>6796.8009999999986</v>
      </c>
      <c r="N61" s="380">
        <v>6057.9329999999982</v>
      </c>
      <c r="O61" s="380">
        <f t="shared" si="3"/>
        <v>6796.8009999999986</v>
      </c>
      <c r="P61" s="380">
        <f t="shared" si="4"/>
        <v>0</v>
      </c>
      <c r="Q61" s="380">
        <f t="shared" si="5"/>
        <v>-2026.5609999999999</v>
      </c>
      <c r="S61" s="379">
        <v>7.2916666666666699E-2</v>
      </c>
      <c r="T61" s="380">
        <v>4227.799</v>
      </c>
      <c r="U61" s="380">
        <v>4755.6670000000004</v>
      </c>
      <c r="V61" s="380">
        <v>75.662999999999997</v>
      </c>
      <c r="W61" s="380">
        <v>419.798</v>
      </c>
      <c r="X61" s="380">
        <v>116.36</v>
      </c>
      <c r="Y61" s="380">
        <v>0</v>
      </c>
      <c r="Z61" s="380">
        <v>0</v>
      </c>
      <c r="AA61" s="380">
        <v>86.518000000000001</v>
      </c>
      <c r="AB61" s="380">
        <v>-611.07600000000002</v>
      </c>
      <c r="AC61" s="380">
        <v>-1108.95</v>
      </c>
      <c r="AD61" s="380">
        <v>-683.44</v>
      </c>
      <c r="AE61" s="380">
        <v>7961.7790000000032</v>
      </c>
      <c r="AF61" s="380">
        <v>7278.3390000000036</v>
      </c>
      <c r="AG61" s="380">
        <f t="shared" si="6"/>
        <v>7961.7790000000032</v>
      </c>
      <c r="AH61" s="380">
        <f t="shared" si="7"/>
        <v>0</v>
      </c>
      <c r="AI61" s="380">
        <f t="shared" si="8"/>
        <v>-611.07600000000002</v>
      </c>
      <c r="AK61" s="379">
        <v>7.2916666666666699E-2</v>
      </c>
      <c r="AL61" s="380">
        <v>4214.2309999999998</v>
      </c>
      <c r="AM61" s="380">
        <v>4532.8900000000003</v>
      </c>
      <c r="AN61" s="380">
        <v>67.409000000000006</v>
      </c>
      <c r="AO61" s="380">
        <v>410.03800000000001</v>
      </c>
      <c r="AP61" s="380">
        <v>106.42100000000001</v>
      </c>
      <c r="AQ61" s="380">
        <v>0</v>
      </c>
      <c r="AR61" s="380">
        <v>0</v>
      </c>
      <c r="AS61" s="380">
        <v>120.416</v>
      </c>
      <c r="AT61" s="380">
        <v>-872.12800000000004</v>
      </c>
      <c r="AU61" s="380">
        <v>-816.93200000000002</v>
      </c>
      <c r="AV61" s="380">
        <v>-727.53</v>
      </c>
      <c r="AW61" s="380">
        <v>7762.3449999999984</v>
      </c>
      <c r="AX61" s="380">
        <v>7034.8149999999987</v>
      </c>
      <c r="AY61" s="380">
        <f t="shared" si="9"/>
        <v>7762.3449999999984</v>
      </c>
      <c r="AZ61" s="380">
        <f t="shared" si="10"/>
        <v>0</v>
      </c>
      <c r="BA61" s="380">
        <f t="shared" si="11"/>
        <v>-872.12800000000004</v>
      </c>
    </row>
    <row r="62" spans="1:53" s="374" customFormat="1">
      <c r="A62" s="379">
        <v>8.3333333333333301E-2</v>
      </c>
      <c r="B62" s="380">
        <v>3727.5169999999998</v>
      </c>
      <c r="C62" s="380">
        <v>5218.4219999999996</v>
      </c>
      <c r="D62" s="380">
        <v>58.429000000000002</v>
      </c>
      <c r="E62" s="380">
        <v>339.39699999999999</v>
      </c>
      <c r="F62" s="380">
        <v>122.092</v>
      </c>
      <c r="G62" s="380">
        <v>0</v>
      </c>
      <c r="H62" s="380">
        <v>0</v>
      </c>
      <c r="I62" s="380">
        <v>38.164000000000001</v>
      </c>
      <c r="J62" s="380">
        <v>-2079.8690000000001</v>
      </c>
      <c r="K62" s="380">
        <v>-687.29300000000001</v>
      </c>
      <c r="L62" s="380">
        <v>-737.99400000000003</v>
      </c>
      <c r="M62" s="380">
        <v>6736.8590000000004</v>
      </c>
      <c r="N62" s="380">
        <v>5998.8650000000007</v>
      </c>
      <c r="O62" s="380">
        <f t="shared" si="3"/>
        <v>6736.8590000000004</v>
      </c>
      <c r="P62" s="380">
        <f t="shared" si="4"/>
        <v>0</v>
      </c>
      <c r="Q62" s="380">
        <f t="shared" si="5"/>
        <v>-2079.8690000000001</v>
      </c>
      <c r="S62" s="379">
        <v>8.3333333333333301E-2</v>
      </c>
      <c r="T62" s="380">
        <v>4229.9210000000003</v>
      </c>
      <c r="U62" s="380">
        <v>4659.2820000000002</v>
      </c>
      <c r="V62" s="380">
        <v>75.561999999999998</v>
      </c>
      <c r="W62" s="380">
        <v>426.90699999999998</v>
      </c>
      <c r="X62" s="380">
        <v>116.054</v>
      </c>
      <c r="Y62" s="380">
        <v>0</v>
      </c>
      <c r="Z62" s="380">
        <v>0</v>
      </c>
      <c r="AA62" s="380">
        <v>91.652000000000001</v>
      </c>
      <c r="AB62" s="380">
        <v>-571.74</v>
      </c>
      <c r="AC62" s="380">
        <v>-1106.6220000000001</v>
      </c>
      <c r="AD62" s="380">
        <v>-675.29100000000005</v>
      </c>
      <c r="AE62" s="380">
        <v>7921.0160000000005</v>
      </c>
      <c r="AF62" s="380">
        <v>7245.7250000000004</v>
      </c>
      <c r="AG62" s="380">
        <f t="shared" si="6"/>
        <v>7921.0160000000005</v>
      </c>
      <c r="AH62" s="380">
        <f t="shared" si="7"/>
        <v>0</v>
      </c>
      <c r="AI62" s="380">
        <f t="shared" si="8"/>
        <v>-571.74</v>
      </c>
      <c r="AK62" s="379">
        <v>8.3333333333333301E-2</v>
      </c>
      <c r="AL62" s="380">
        <v>4214.3720000000003</v>
      </c>
      <c r="AM62" s="380">
        <v>4533.6239999999998</v>
      </c>
      <c r="AN62" s="380">
        <v>67.396000000000001</v>
      </c>
      <c r="AO62" s="380">
        <v>410.83100000000002</v>
      </c>
      <c r="AP62" s="380">
        <v>106.949</v>
      </c>
      <c r="AQ62" s="380">
        <v>0</v>
      </c>
      <c r="AR62" s="380">
        <v>0</v>
      </c>
      <c r="AS62" s="380">
        <v>116.071</v>
      </c>
      <c r="AT62" s="380">
        <v>-631.60500000000002</v>
      </c>
      <c r="AU62" s="380">
        <v>-1075.6500000000001</v>
      </c>
      <c r="AV62" s="380">
        <v>-727.59900000000005</v>
      </c>
      <c r="AW62" s="380">
        <v>7741.9880000000012</v>
      </c>
      <c r="AX62" s="380">
        <v>7014.389000000001</v>
      </c>
      <c r="AY62" s="380">
        <f t="shared" si="9"/>
        <v>7741.9880000000012</v>
      </c>
      <c r="AZ62" s="380">
        <f t="shared" si="10"/>
        <v>0</v>
      </c>
      <c r="BA62" s="380">
        <f t="shared" si="11"/>
        <v>-631.60500000000002</v>
      </c>
    </row>
    <row r="63" spans="1:53" s="374" customFormat="1">
      <c r="A63" s="379">
        <v>9.375E-2</v>
      </c>
      <c r="B63" s="380">
        <v>3727.826</v>
      </c>
      <c r="C63" s="380">
        <v>5220.616</v>
      </c>
      <c r="D63" s="380">
        <v>58.421999999999997</v>
      </c>
      <c r="E63" s="380">
        <v>339.95</v>
      </c>
      <c r="F63" s="380">
        <v>122.07</v>
      </c>
      <c r="G63" s="380">
        <v>0</v>
      </c>
      <c r="H63" s="380">
        <v>0</v>
      </c>
      <c r="I63" s="380">
        <v>42.634</v>
      </c>
      <c r="J63" s="380">
        <v>-2097.4940000000001</v>
      </c>
      <c r="K63" s="380">
        <v>-687.20600000000002</v>
      </c>
      <c r="L63" s="380">
        <v>-738.30899999999997</v>
      </c>
      <c r="M63" s="380">
        <v>6726.8179999999993</v>
      </c>
      <c r="N63" s="380">
        <v>5988.5089999999991</v>
      </c>
      <c r="O63" s="380">
        <f t="shared" si="3"/>
        <v>6726.8179999999993</v>
      </c>
      <c r="P63" s="380">
        <f t="shared" si="4"/>
        <v>0</v>
      </c>
      <c r="Q63" s="380">
        <f t="shared" si="5"/>
        <v>-2097.4940000000001</v>
      </c>
      <c r="S63" s="379">
        <v>9.375E-2</v>
      </c>
      <c r="T63" s="380">
        <v>4230.1139999999996</v>
      </c>
      <c r="U63" s="380">
        <v>4624.6549999999997</v>
      </c>
      <c r="V63" s="380">
        <v>75.69</v>
      </c>
      <c r="W63" s="380">
        <v>422.041</v>
      </c>
      <c r="X63" s="380">
        <v>116.026</v>
      </c>
      <c r="Y63" s="380">
        <v>0</v>
      </c>
      <c r="Z63" s="380">
        <v>0</v>
      </c>
      <c r="AA63" s="380">
        <v>95.277000000000001</v>
      </c>
      <c r="AB63" s="380">
        <v>-601.69200000000001</v>
      </c>
      <c r="AC63" s="380">
        <v>-1105.5170000000001</v>
      </c>
      <c r="AD63" s="380">
        <v>-671.98099999999999</v>
      </c>
      <c r="AE63" s="380">
        <v>7856.594000000001</v>
      </c>
      <c r="AF63" s="380">
        <v>7184.6130000000012</v>
      </c>
      <c r="AG63" s="380">
        <f t="shared" si="6"/>
        <v>7856.594000000001</v>
      </c>
      <c r="AH63" s="380">
        <f t="shared" si="7"/>
        <v>0</v>
      </c>
      <c r="AI63" s="380">
        <f t="shared" si="8"/>
        <v>-601.69200000000001</v>
      </c>
      <c r="AK63" s="379">
        <v>9.375E-2</v>
      </c>
      <c r="AL63" s="380">
        <v>4214.0200000000004</v>
      </c>
      <c r="AM63" s="380">
        <v>4548.0619999999999</v>
      </c>
      <c r="AN63" s="380">
        <v>67.409000000000006</v>
      </c>
      <c r="AO63" s="380">
        <v>411.28500000000003</v>
      </c>
      <c r="AP63" s="380">
        <v>106.967</v>
      </c>
      <c r="AQ63" s="380">
        <v>0</v>
      </c>
      <c r="AR63" s="380">
        <v>0</v>
      </c>
      <c r="AS63" s="380">
        <v>110.587</v>
      </c>
      <c r="AT63" s="380">
        <v>-656.58100000000002</v>
      </c>
      <c r="AU63" s="380">
        <v>-1108.8389999999999</v>
      </c>
      <c r="AV63" s="380">
        <v>-729.02800000000002</v>
      </c>
      <c r="AW63" s="380">
        <v>7692.91</v>
      </c>
      <c r="AX63" s="380">
        <v>6963.8819999999996</v>
      </c>
      <c r="AY63" s="380">
        <f t="shared" si="9"/>
        <v>7692.91</v>
      </c>
      <c r="AZ63" s="380">
        <f t="shared" si="10"/>
        <v>0</v>
      </c>
      <c r="BA63" s="380">
        <f t="shared" si="11"/>
        <v>-656.58100000000002</v>
      </c>
    </row>
    <row r="64" spans="1:53" s="374" customFormat="1">
      <c r="A64" s="379">
        <v>0.104166666666667</v>
      </c>
      <c r="B64" s="380">
        <v>3727.2220000000002</v>
      </c>
      <c r="C64" s="380">
        <v>5221.8720000000003</v>
      </c>
      <c r="D64" s="380">
        <v>58.463000000000001</v>
      </c>
      <c r="E64" s="380">
        <v>339.99799999999999</v>
      </c>
      <c r="F64" s="380">
        <v>122.06</v>
      </c>
      <c r="G64" s="380">
        <v>0</v>
      </c>
      <c r="H64" s="380">
        <v>0</v>
      </c>
      <c r="I64" s="380">
        <v>43.453000000000003</v>
      </c>
      <c r="J64" s="380">
        <v>-2092.9690000000001</v>
      </c>
      <c r="K64" s="380">
        <v>-686.28399999999999</v>
      </c>
      <c r="L64" s="380">
        <v>-738.41399999999999</v>
      </c>
      <c r="M64" s="380">
        <v>6733.8149999999996</v>
      </c>
      <c r="N64" s="380">
        <v>5995.4009999999998</v>
      </c>
      <c r="O64" s="380">
        <f t="shared" si="3"/>
        <v>6733.8149999999996</v>
      </c>
      <c r="P64" s="380">
        <f t="shared" si="4"/>
        <v>0</v>
      </c>
      <c r="Q64" s="380">
        <f t="shared" si="5"/>
        <v>-2092.9690000000001</v>
      </c>
      <c r="S64" s="379">
        <v>0.104166666666667</v>
      </c>
      <c r="T64" s="380">
        <v>4229.6710000000003</v>
      </c>
      <c r="U64" s="380">
        <v>4653.0789999999997</v>
      </c>
      <c r="V64" s="380">
        <v>75.67</v>
      </c>
      <c r="W64" s="380">
        <v>423.16500000000002</v>
      </c>
      <c r="X64" s="380">
        <v>116.027</v>
      </c>
      <c r="Y64" s="380">
        <v>0</v>
      </c>
      <c r="Z64" s="380">
        <v>0</v>
      </c>
      <c r="AA64" s="380">
        <v>102.151</v>
      </c>
      <c r="AB64" s="380">
        <v>-945.63199999999995</v>
      </c>
      <c r="AC64" s="380">
        <v>-817.99199999999996</v>
      </c>
      <c r="AD64" s="380">
        <v>-674.65700000000004</v>
      </c>
      <c r="AE64" s="380">
        <v>7836.139000000001</v>
      </c>
      <c r="AF64" s="380">
        <v>7161.4820000000009</v>
      </c>
      <c r="AG64" s="380">
        <f t="shared" si="6"/>
        <v>7836.139000000001</v>
      </c>
      <c r="AH64" s="380">
        <f t="shared" si="7"/>
        <v>0</v>
      </c>
      <c r="AI64" s="380">
        <f t="shared" si="8"/>
        <v>-945.63199999999995</v>
      </c>
      <c r="AK64" s="379">
        <v>0.104166666666667</v>
      </c>
      <c r="AL64" s="380">
        <v>4214.1289999999999</v>
      </c>
      <c r="AM64" s="380">
        <v>4546.84</v>
      </c>
      <c r="AN64" s="380">
        <v>67.382999999999996</v>
      </c>
      <c r="AO64" s="380">
        <v>411.55500000000001</v>
      </c>
      <c r="AP64" s="380">
        <v>106.72799999999999</v>
      </c>
      <c r="AQ64" s="380">
        <v>0</v>
      </c>
      <c r="AR64" s="380">
        <v>0</v>
      </c>
      <c r="AS64" s="380">
        <v>113.887</v>
      </c>
      <c r="AT64" s="380">
        <v>-673.46500000000003</v>
      </c>
      <c r="AU64" s="380">
        <v>-1107.626</v>
      </c>
      <c r="AV64" s="380">
        <v>-728.96400000000006</v>
      </c>
      <c r="AW64" s="380">
        <v>7679.4310000000005</v>
      </c>
      <c r="AX64" s="380">
        <v>6950.4670000000006</v>
      </c>
      <c r="AY64" s="380">
        <f t="shared" si="9"/>
        <v>7679.4310000000005</v>
      </c>
      <c r="AZ64" s="380">
        <f t="shared" si="10"/>
        <v>0</v>
      </c>
      <c r="BA64" s="380">
        <f t="shared" si="11"/>
        <v>-673.46500000000003</v>
      </c>
    </row>
    <row r="65" spans="1:53" s="374" customFormat="1">
      <c r="A65" s="379">
        <v>0.114583333333333</v>
      </c>
      <c r="B65" s="380">
        <v>3727.9870000000001</v>
      </c>
      <c r="C65" s="380">
        <v>5214.5469999999996</v>
      </c>
      <c r="D65" s="380">
        <v>58.448999999999998</v>
      </c>
      <c r="E65" s="380">
        <v>340.50200000000001</v>
      </c>
      <c r="F65" s="380">
        <v>122.057</v>
      </c>
      <c r="G65" s="380">
        <v>0</v>
      </c>
      <c r="H65" s="380">
        <v>0</v>
      </c>
      <c r="I65" s="380">
        <v>43.673999999999999</v>
      </c>
      <c r="J65" s="380">
        <v>-2093.5250000000001</v>
      </c>
      <c r="K65" s="380">
        <v>-685.56399999999996</v>
      </c>
      <c r="L65" s="380">
        <v>-737.75800000000004</v>
      </c>
      <c r="M65" s="380">
        <v>6728.1270000000022</v>
      </c>
      <c r="N65" s="380">
        <v>5990.3690000000024</v>
      </c>
      <c r="O65" s="380">
        <f t="shared" si="3"/>
        <v>6728.1270000000022</v>
      </c>
      <c r="P65" s="380">
        <f t="shared" si="4"/>
        <v>0</v>
      </c>
      <c r="Q65" s="380">
        <f t="shared" si="5"/>
        <v>-2093.5250000000001</v>
      </c>
      <c r="S65" s="379">
        <v>0.114583333333333</v>
      </c>
      <c r="T65" s="380">
        <v>4228.0730000000003</v>
      </c>
      <c r="U65" s="380">
        <v>4651.2449999999999</v>
      </c>
      <c r="V65" s="380">
        <v>75.542000000000002</v>
      </c>
      <c r="W65" s="380">
        <v>417.82499999999999</v>
      </c>
      <c r="X65" s="380">
        <v>116.01900000000001</v>
      </c>
      <c r="Y65" s="380">
        <v>0</v>
      </c>
      <c r="Z65" s="380">
        <v>0</v>
      </c>
      <c r="AA65" s="380">
        <v>103.53</v>
      </c>
      <c r="AB65" s="380">
        <v>-994.09100000000001</v>
      </c>
      <c r="AC65" s="380">
        <v>-796.34299999999996</v>
      </c>
      <c r="AD65" s="380">
        <v>-674.14700000000005</v>
      </c>
      <c r="AE65" s="380">
        <v>7801.8</v>
      </c>
      <c r="AF65" s="380">
        <v>7127.6530000000002</v>
      </c>
      <c r="AG65" s="380">
        <f t="shared" si="6"/>
        <v>7801.8</v>
      </c>
      <c r="AH65" s="380">
        <f t="shared" si="7"/>
        <v>0</v>
      </c>
      <c r="AI65" s="380">
        <f t="shared" si="8"/>
        <v>-994.09100000000001</v>
      </c>
      <c r="AK65" s="379">
        <v>0.114583333333333</v>
      </c>
      <c r="AL65" s="380">
        <v>4216.0050000000001</v>
      </c>
      <c r="AM65" s="380">
        <v>4519.5010000000002</v>
      </c>
      <c r="AN65" s="380">
        <v>67.409000000000006</v>
      </c>
      <c r="AO65" s="380">
        <v>413.13</v>
      </c>
      <c r="AP65" s="380">
        <v>105.33799999999999</v>
      </c>
      <c r="AQ65" s="380">
        <v>0</v>
      </c>
      <c r="AR65" s="380">
        <v>0</v>
      </c>
      <c r="AS65" s="380">
        <v>115.137</v>
      </c>
      <c r="AT65" s="380">
        <v>-678.21500000000003</v>
      </c>
      <c r="AU65" s="380">
        <v>-1105.5519999999999</v>
      </c>
      <c r="AV65" s="380">
        <v>-726.31500000000005</v>
      </c>
      <c r="AW65" s="380">
        <v>7652.7530000000006</v>
      </c>
      <c r="AX65" s="380">
        <v>6926.4380000000001</v>
      </c>
      <c r="AY65" s="380">
        <f t="shared" si="9"/>
        <v>7652.7530000000006</v>
      </c>
      <c r="AZ65" s="380">
        <f t="shared" si="10"/>
        <v>0</v>
      </c>
      <c r="BA65" s="380">
        <f t="shared" si="11"/>
        <v>-678.21500000000003</v>
      </c>
    </row>
    <row r="66" spans="1:53" s="374" customFormat="1">
      <c r="A66" s="379">
        <v>0.125</v>
      </c>
      <c r="B66" s="380">
        <v>3729.0210000000002</v>
      </c>
      <c r="C66" s="380">
        <v>5279.0910000000003</v>
      </c>
      <c r="D66" s="380">
        <v>58.375</v>
      </c>
      <c r="E66" s="380">
        <v>340.55099999999999</v>
      </c>
      <c r="F66" s="380">
        <v>122.895</v>
      </c>
      <c r="G66" s="380">
        <v>0</v>
      </c>
      <c r="H66" s="380">
        <v>0</v>
      </c>
      <c r="I66" s="380">
        <v>44.832999999999998</v>
      </c>
      <c r="J66" s="380">
        <v>-2163.154</v>
      </c>
      <c r="K66" s="380">
        <v>-684.71500000000003</v>
      </c>
      <c r="L66" s="380">
        <v>-744.23500000000001</v>
      </c>
      <c r="M66" s="380">
        <v>6726.8970000000008</v>
      </c>
      <c r="N66" s="380">
        <v>5982.6620000000012</v>
      </c>
      <c r="O66" s="380">
        <f t="shared" si="3"/>
        <v>6726.8970000000008</v>
      </c>
      <c r="P66" s="380">
        <f t="shared" si="4"/>
        <v>0</v>
      </c>
      <c r="Q66" s="380">
        <f t="shared" si="5"/>
        <v>-2163.154</v>
      </c>
      <c r="S66" s="379">
        <v>0.125</v>
      </c>
      <c r="T66" s="380">
        <v>4227.2470000000003</v>
      </c>
      <c r="U66" s="380">
        <v>4736.4489999999996</v>
      </c>
      <c r="V66" s="380">
        <v>75.63</v>
      </c>
      <c r="W66" s="380">
        <v>418.82</v>
      </c>
      <c r="X66" s="380">
        <v>116.795</v>
      </c>
      <c r="Y66" s="380">
        <v>0</v>
      </c>
      <c r="Z66" s="380">
        <v>0</v>
      </c>
      <c r="AA66" s="380">
        <v>102.36499999999999</v>
      </c>
      <c r="AB66" s="380">
        <v>-1075.6130000000001</v>
      </c>
      <c r="AC66" s="380">
        <v>-795.64</v>
      </c>
      <c r="AD66" s="380">
        <v>-681.82299999999998</v>
      </c>
      <c r="AE66" s="380">
        <v>7806.052999999999</v>
      </c>
      <c r="AF66" s="380">
        <v>7124.2299999999987</v>
      </c>
      <c r="AG66" s="380">
        <f t="shared" si="6"/>
        <v>7806.052999999999</v>
      </c>
      <c r="AH66" s="380">
        <f t="shared" si="7"/>
        <v>0</v>
      </c>
      <c r="AI66" s="380">
        <f t="shared" si="8"/>
        <v>-1075.6130000000001</v>
      </c>
      <c r="AK66" s="379">
        <v>0.125</v>
      </c>
      <c r="AL66" s="380">
        <v>4216.2</v>
      </c>
      <c r="AM66" s="380">
        <v>4497.5529999999999</v>
      </c>
      <c r="AN66" s="380">
        <v>67.396000000000001</v>
      </c>
      <c r="AO66" s="380">
        <v>414.39600000000002</v>
      </c>
      <c r="AP66" s="380">
        <v>106.586</v>
      </c>
      <c r="AQ66" s="380">
        <v>0</v>
      </c>
      <c r="AR66" s="380">
        <v>0</v>
      </c>
      <c r="AS66" s="380">
        <v>115.42</v>
      </c>
      <c r="AT66" s="380">
        <v>-626.90700000000004</v>
      </c>
      <c r="AU66" s="380">
        <v>-1104.4380000000001</v>
      </c>
      <c r="AV66" s="380">
        <v>-724.12800000000004</v>
      </c>
      <c r="AW66" s="380">
        <v>7686.2060000000019</v>
      </c>
      <c r="AX66" s="380">
        <v>6962.0780000000022</v>
      </c>
      <c r="AY66" s="380">
        <f t="shared" si="9"/>
        <v>7686.2060000000019</v>
      </c>
      <c r="AZ66" s="380">
        <f t="shared" si="10"/>
        <v>0</v>
      </c>
      <c r="BA66" s="380">
        <f t="shared" si="11"/>
        <v>-626.90700000000004</v>
      </c>
    </row>
    <row r="67" spans="1:53" s="374" customFormat="1">
      <c r="A67" s="379">
        <v>0.13541666666666699</v>
      </c>
      <c r="B67" s="380">
        <v>3726.8910000000001</v>
      </c>
      <c r="C67" s="380">
        <v>5279.9520000000002</v>
      </c>
      <c r="D67" s="380">
        <v>58.421999999999997</v>
      </c>
      <c r="E67" s="380">
        <v>339.50900000000001</v>
      </c>
      <c r="F67" s="380">
        <v>122.878</v>
      </c>
      <c r="G67" s="380">
        <v>0</v>
      </c>
      <c r="H67" s="380">
        <v>0</v>
      </c>
      <c r="I67" s="380">
        <v>43.067999999999998</v>
      </c>
      <c r="J67" s="380">
        <v>-2182.3359999999998</v>
      </c>
      <c r="K67" s="380">
        <v>-684.40300000000002</v>
      </c>
      <c r="L67" s="380">
        <v>-744.13099999999997</v>
      </c>
      <c r="M67" s="380">
        <v>6703.9810000000016</v>
      </c>
      <c r="N67" s="380">
        <v>5959.8500000000013</v>
      </c>
      <c r="O67" s="380">
        <f t="shared" si="3"/>
        <v>6703.9810000000016</v>
      </c>
      <c r="P67" s="380">
        <f t="shared" si="4"/>
        <v>0</v>
      </c>
      <c r="Q67" s="380">
        <f t="shared" si="5"/>
        <v>-2182.3359999999998</v>
      </c>
      <c r="S67" s="379">
        <v>0.13541666666666699</v>
      </c>
      <c r="T67" s="380">
        <v>4228.5940000000001</v>
      </c>
      <c r="U67" s="380">
        <v>4732.7550000000001</v>
      </c>
      <c r="V67" s="380">
        <v>75.656999999999996</v>
      </c>
      <c r="W67" s="380">
        <v>419.452</v>
      </c>
      <c r="X67" s="380">
        <v>116.79</v>
      </c>
      <c r="Y67" s="380">
        <v>0</v>
      </c>
      <c r="Z67" s="380">
        <v>0</v>
      </c>
      <c r="AA67" s="380">
        <v>100.94799999999999</v>
      </c>
      <c r="AB67" s="380">
        <v>-1049.6189999999999</v>
      </c>
      <c r="AC67" s="380">
        <v>-794.79200000000003</v>
      </c>
      <c r="AD67" s="380">
        <v>-681.57899999999995</v>
      </c>
      <c r="AE67" s="380">
        <v>7829.7849999999989</v>
      </c>
      <c r="AF67" s="380">
        <v>7148.2059999999992</v>
      </c>
      <c r="AG67" s="380">
        <f t="shared" si="6"/>
        <v>7829.7849999999989</v>
      </c>
      <c r="AH67" s="380">
        <f t="shared" si="7"/>
        <v>0</v>
      </c>
      <c r="AI67" s="380">
        <f t="shared" si="8"/>
        <v>-1049.6189999999999</v>
      </c>
      <c r="AK67" s="379">
        <v>0.13541666666666699</v>
      </c>
      <c r="AL67" s="380">
        <v>4216.0150000000003</v>
      </c>
      <c r="AM67" s="380">
        <v>4483.7079999999996</v>
      </c>
      <c r="AN67" s="380">
        <v>67.396000000000001</v>
      </c>
      <c r="AO67" s="380">
        <v>412.24400000000003</v>
      </c>
      <c r="AP67" s="380">
        <v>107.086</v>
      </c>
      <c r="AQ67" s="380">
        <v>0</v>
      </c>
      <c r="AR67" s="380">
        <v>0</v>
      </c>
      <c r="AS67" s="380">
        <v>119.405</v>
      </c>
      <c r="AT67" s="380">
        <v>-614.86800000000005</v>
      </c>
      <c r="AU67" s="380">
        <v>-1101.9269999999999</v>
      </c>
      <c r="AV67" s="380">
        <v>-722.62599999999998</v>
      </c>
      <c r="AW67" s="380">
        <v>7689.0590000000011</v>
      </c>
      <c r="AX67" s="380">
        <v>6966.4330000000009</v>
      </c>
      <c r="AY67" s="380">
        <f t="shared" si="9"/>
        <v>7689.0590000000011</v>
      </c>
      <c r="AZ67" s="380">
        <f t="shared" si="10"/>
        <v>0</v>
      </c>
      <c r="BA67" s="380">
        <f t="shared" si="11"/>
        <v>-614.86800000000005</v>
      </c>
    </row>
    <row r="68" spans="1:53" s="374" customFormat="1">
      <c r="A68" s="379">
        <v>0.14583333333333301</v>
      </c>
      <c r="B68" s="380">
        <v>3727.5059999999999</v>
      </c>
      <c r="C68" s="380">
        <v>5278.076</v>
      </c>
      <c r="D68" s="380">
        <v>58.381999999999998</v>
      </c>
      <c r="E68" s="380">
        <v>339.21699999999998</v>
      </c>
      <c r="F68" s="380">
        <v>122.866</v>
      </c>
      <c r="G68" s="380">
        <v>0</v>
      </c>
      <c r="H68" s="380">
        <v>0</v>
      </c>
      <c r="I68" s="380">
        <v>44.176000000000002</v>
      </c>
      <c r="J68" s="380">
        <v>-2204.0239999999999</v>
      </c>
      <c r="K68" s="380">
        <v>-682.93799999999999</v>
      </c>
      <c r="L68" s="380">
        <v>-743.97299999999996</v>
      </c>
      <c r="M68" s="380">
        <v>6683.2610000000004</v>
      </c>
      <c r="N68" s="380">
        <v>5939.2880000000005</v>
      </c>
      <c r="O68" s="380">
        <f t="shared" si="3"/>
        <v>6683.2610000000004</v>
      </c>
      <c r="P68" s="380">
        <f t="shared" si="4"/>
        <v>0</v>
      </c>
      <c r="Q68" s="380">
        <f t="shared" si="5"/>
        <v>-2204.0239999999999</v>
      </c>
      <c r="S68" s="379">
        <v>0.14583333333333301</v>
      </c>
      <c r="T68" s="380">
        <v>4228.6419999999998</v>
      </c>
      <c r="U68" s="380">
        <v>4737.9639999999999</v>
      </c>
      <c r="V68" s="380">
        <v>75.650000000000006</v>
      </c>
      <c r="W68" s="380">
        <v>418.96699999999998</v>
      </c>
      <c r="X68" s="380">
        <v>116.78</v>
      </c>
      <c r="Y68" s="380">
        <v>0</v>
      </c>
      <c r="Z68" s="380">
        <v>0</v>
      </c>
      <c r="AA68" s="380">
        <v>108.854</v>
      </c>
      <c r="AB68" s="380">
        <v>-843.38400000000001</v>
      </c>
      <c r="AC68" s="380">
        <v>-1042.0119999999999</v>
      </c>
      <c r="AD68" s="380">
        <v>-682.12099999999998</v>
      </c>
      <c r="AE68" s="380">
        <v>7801.4610000000002</v>
      </c>
      <c r="AF68" s="380">
        <v>7119.34</v>
      </c>
      <c r="AG68" s="380">
        <f t="shared" si="6"/>
        <v>7801.4610000000002</v>
      </c>
      <c r="AH68" s="380">
        <f t="shared" si="7"/>
        <v>0</v>
      </c>
      <c r="AI68" s="380">
        <f t="shared" si="8"/>
        <v>-843.38400000000001</v>
      </c>
      <c r="AK68" s="379">
        <v>0.14583333333333301</v>
      </c>
      <c r="AL68" s="380">
        <v>4217.1319999999996</v>
      </c>
      <c r="AM68" s="380">
        <v>4489.25</v>
      </c>
      <c r="AN68" s="380">
        <v>67.430000000000007</v>
      </c>
      <c r="AO68" s="380">
        <v>410.01900000000001</v>
      </c>
      <c r="AP68" s="380">
        <v>108.015</v>
      </c>
      <c r="AQ68" s="380">
        <v>0</v>
      </c>
      <c r="AR68" s="380">
        <v>0</v>
      </c>
      <c r="AS68" s="380">
        <v>130.86000000000001</v>
      </c>
      <c r="AT68" s="380">
        <v>-647.98299999999995</v>
      </c>
      <c r="AU68" s="380">
        <v>-1100.2249999999999</v>
      </c>
      <c r="AV68" s="380">
        <v>-723.31500000000005</v>
      </c>
      <c r="AW68" s="380">
        <v>7674.4979999999996</v>
      </c>
      <c r="AX68" s="380">
        <v>6951.1829999999991</v>
      </c>
      <c r="AY68" s="380">
        <f t="shared" si="9"/>
        <v>7674.4979999999996</v>
      </c>
      <c r="AZ68" s="380">
        <f t="shared" si="10"/>
        <v>0</v>
      </c>
      <c r="BA68" s="380">
        <f t="shared" si="11"/>
        <v>-647.98299999999995</v>
      </c>
    </row>
    <row r="69" spans="1:53" s="374" customFormat="1">
      <c r="A69" s="379">
        <v>0.15625</v>
      </c>
      <c r="B69" s="380">
        <v>3728.326</v>
      </c>
      <c r="C69" s="380">
        <v>5278.6260000000002</v>
      </c>
      <c r="D69" s="380">
        <v>58.402000000000001</v>
      </c>
      <c r="E69" s="380">
        <v>341.50700000000001</v>
      </c>
      <c r="F69" s="380">
        <v>122.861</v>
      </c>
      <c r="G69" s="380">
        <v>0</v>
      </c>
      <c r="H69" s="380">
        <v>0</v>
      </c>
      <c r="I69" s="380">
        <v>43.713999999999999</v>
      </c>
      <c r="J69" s="380">
        <v>-2188.1950000000002</v>
      </c>
      <c r="K69" s="380">
        <v>-682.09199999999998</v>
      </c>
      <c r="L69" s="380">
        <v>-744.19100000000003</v>
      </c>
      <c r="M69" s="380">
        <v>6703.1490000000022</v>
      </c>
      <c r="N69" s="380">
        <v>5958.9580000000024</v>
      </c>
      <c r="O69" s="380">
        <f t="shared" si="3"/>
        <v>6703.1490000000022</v>
      </c>
      <c r="P69" s="380">
        <f t="shared" si="4"/>
        <v>0</v>
      </c>
      <c r="Q69" s="380">
        <f t="shared" si="5"/>
        <v>-2188.1950000000002</v>
      </c>
      <c r="S69" s="379">
        <v>0.15625</v>
      </c>
      <c r="T69" s="380">
        <v>4228.8760000000002</v>
      </c>
      <c r="U69" s="380">
        <v>4752.143</v>
      </c>
      <c r="V69" s="380">
        <v>75.662999999999997</v>
      </c>
      <c r="W69" s="380">
        <v>421.286</v>
      </c>
      <c r="X69" s="380">
        <v>116.75700000000001</v>
      </c>
      <c r="Y69" s="380">
        <v>0</v>
      </c>
      <c r="Z69" s="380">
        <v>0</v>
      </c>
      <c r="AA69" s="380">
        <v>106.964</v>
      </c>
      <c r="AB69" s="380">
        <v>-802.33100000000002</v>
      </c>
      <c r="AC69" s="380">
        <v>-1097.146</v>
      </c>
      <c r="AD69" s="380">
        <v>-683.50599999999997</v>
      </c>
      <c r="AE69" s="380">
        <v>7802.2120000000004</v>
      </c>
      <c r="AF69" s="380">
        <v>7118.7060000000001</v>
      </c>
      <c r="AG69" s="380">
        <f t="shared" si="6"/>
        <v>7802.2120000000004</v>
      </c>
      <c r="AH69" s="380">
        <f t="shared" si="7"/>
        <v>0</v>
      </c>
      <c r="AI69" s="380">
        <f t="shared" si="8"/>
        <v>-802.33100000000002</v>
      </c>
      <c r="AK69" s="379">
        <v>0.15625</v>
      </c>
      <c r="AL69" s="380">
        <v>4215.7550000000001</v>
      </c>
      <c r="AM69" s="380">
        <v>4525.7160000000003</v>
      </c>
      <c r="AN69" s="380">
        <v>67.341999999999999</v>
      </c>
      <c r="AO69" s="380">
        <v>410.74</v>
      </c>
      <c r="AP69" s="380">
        <v>107.989</v>
      </c>
      <c r="AQ69" s="380">
        <v>0</v>
      </c>
      <c r="AR69" s="380">
        <v>0</v>
      </c>
      <c r="AS69" s="380">
        <v>134.73099999999999</v>
      </c>
      <c r="AT69" s="380">
        <v>-676.25900000000001</v>
      </c>
      <c r="AU69" s="380">
        <v>-1097.875</v>
      </c>
      <c r="AV69" s="380">
        <v>-727.11699999999996</v>
      </c>
      <c r="AW69" s="380">
        <v>7688.139000000001</v>
      </c>
      <c r="AX69" s="380">
        <v>6961.0220000000008</v>
      </c>
      <c r="AY69" s="380">
        <f t="shared" si="9"/>
        <v>7688.139000000001</v>
      </c>
      <c r="AZ69" s="380">
        <f t="shared" si="10"/>
        <v>0</v>
      </c>
      <c r="BA69" s="380">
        <f t="shared" si="11"/>
        <v>-676.25900000000001</v>
      </c>
    </row>
    <row r="70" spans="1:53" s="374" customFormat="1">
      <c r="A70" s="379">
        <v>0.16666666666666699</v>
      </c>
      <c r="B70" s="380">
        <v>3729.5509999999999</v>
      </c>
      <c r="C70" s="380">
        <v>5055.9369999999999</v>
      </c>
      <c r="D70" s="380">
        <v>58.354999999999997</v>
      </c>
      <c r="E70" s="380">
        <v>350.74900000000002</v>
      </c>
      <c r="F70" s="380">
        <v>130.02099999999999</v>
      </c>
      <c r="G70" s="380">
        <v>0</v>
      </c>
      <c r="H70" s="380">
        <v>0</v>
      </c>
      <c r="I70" s="380">
        <v>42.24</v>
      </c>
      <c r="J70" s="380">
        <v>-1966.0509999999999</v>
      </c>
      <c r="K70" s="380">
        <v>-628.94799999999998</v>
      </c>
      <c r="L70" s="380">
        <v>-722.72</v>
      </c>
      <c r="M70" s="380">
        <v>6771.8539999999994</v>
      </c>
      <c r="N70" s="380">
        <v>6049.1339999999991</v>
      </c>
      <c r="O70" s="380">
        <f t="shared" si="3"/>
        <v>6771.8539999999994</v>
      </c>
      <c r="P70" s="380">
        <f t="shared" si="4"/>
        <v>0</v>
      </c>
      <c r="Q70" s="380">
        <f t="shared" si="5"/>
        <v>-1966.0509999999999</v>
      </c>
      <c r="S70" s="379">
        <v>0.16666666666666699</v>
      </c>
      <c r="T70" s="380">
        <v>4229.3429999999998</v>
      </c>
      <c r="U70" s="380">
        <v>4830.13</v>
      </c>
      <c r="V70" s="380">
        <v>75.643000000000001</v>
      </c>
      <c r="W70" s="380">
        <v>431.67200000000003</v>
      </c>
      <c r="X70" s="380">
        <v>117.004</v>
      </c>
      <c r="Y70" s="380">
        <v>0</v>
      </c>
      <c r="Z70" s="380">
        <v>0</v>
      </c>
      <c r="AA70" s="380">
        <v>100.571</v>
      </c>
      <c r="AB70" s="380">
        <v>-797.44500000000005</v>
      </c>
      <c r="AC70" s="380">
        <v>-1092.912</v>
      </c>
      <c r="AD70" s="380">
        <v>-691.00800000000004</v>
      </c>
      <c r="AE70" s="380">
        <v>7894.0060000000012</v>
      </c>
      <c r="AF70" s="380">
        <v>7202.9980000000014</v>
      </c>
      <c r="AG70" s="380">
        <f t="shared" si="6"/>
        <v>7894.0060000000012</v>
      </c>
      <c r="AH70" s="380">
        <f t="shared" si="7"/>
        <v>0</v>
      </c>
      <c r="AI70" s="380">
        <f t="shared" si="8"/>
        <v>-797.44500000000005</v>
      </c>
      <c r="AK70" s="379">
        <v>0.16666666666666699</v>
      </c>
      <c r="AL70" s="380">
        <v>4216.6540000000005</v>
      </c>
      <c r="AM70" s="380">
        <v>4547.3389999999999</v>
      </c>
      <c r="AN70" s="380">
        <v>67.363</v>
      </c>
      <c r="AO70" s="380">
        <v>422.80099999999999</v>
      </c>
      <c r="AP70" s="380">
        <v>107.426</v>
      </c>
      <c r="AQ70" s="380">
        <v>0</v>
      </c>
      <c r="AR70" s="380">
        <v>0</v>
      </c>
      <c r="AS70" s="380">
        <v>135.672</v>
      </c>
      <c r="AT70" s="380">
        <v>-616.20100000000002</v>
      </c>
      <c r="AU70" s="380">
        <v>-1095.9010000000001</v>
      </c>
      <c r="AV70" s="380">
        <v>-730.05700000000002</v>
      </c>
      <c r="AW70" s="380">
        <v>7785.1530000000002</v>
      </c>
      <c r="AX70" s="380">
        <v>7055.0960000000005</v>
      </c>
      <c r="AY70" s="380">
        <f t="shared" si="9"/>
        <v>7785.1530000000002</v>
      </c>
      <c r="AZ70" s="380">
        <f t="shared" si="10"/>
        <v>0</v>
      </c>
      <c r="BA70" s="380">
        <f t="shared" si="11"/>
        <v>-616.20100000000002</v>
      </c>
    </row>
    <row r="71" spans="1:53" s="374" customFormat="1">
      <c r="A71" s="379">
        <v>0.17708333333333301</v>
      </c>
      <c r="B71" s="380">
        <v>3730.424</v>
      </c>
      <c r="C71" s="380">
        <v>4986.1890000000003</v>
      </c>
      <c r="D71" s="380">
        <v>58.442</v>
      </c>
      <c r="E71" s="380">
        <v>355.447</v>
      </c>
      <c r="F71" s="380">
        <v>130.45400000000001</v>
      </c>
      <c r="G71" s="380">
        <v>0</v>
      </c>
      <c r="H71" s="380">
        <v>0</v>
      </c>
      <c r="I71" s="380">
        <v>42.707000000000001</v>
      </c>
      <c r="J71" s="380">
        <v>-1907.174</v>
      </c>
      <c r="K71" s="380">
        <v>-546.12</v>
      </c>
      <c r="L71" s="380">
        <v>-716.11599999999999</v>
      </c>
      <c r="M71" s="380">
        <v>6850.3690000000006</v>
      </c>
      <c r="N71" s="380">
        <v>6134.2530000000006</v>
      </c>
      <c r="O71" s="380">
        <f t="shared" si="3"/>
        <v>6850.3690000000006</v>
      </c>
      <c r="P71" s="380">
        <f t="shared" si="4"/>
        <v>0</v>
      </c>
      <c r="Q71" s="380">
        <f t="shared" si="5"/>
        <v>-1907.174</v>
      </c>
      <c r="S71" s="379">
        <v>0.17708333333333301</v>
      </c>
      <c r="T71" s="380">
        <v>4229.3720000000003</v>
      </c>
      <c r="U71" s="380">
        <v>4814.3779999999997</v>
      </c>
      <c r="V71" s="380">
        <v>75.67</v>
      </c>
      <c r="W71" s="380">
        <v>434.82900000000001</v>
      </c>
      <c r="X71" s="380">
        <v>116.968</v>
      </c>
      <c r="Y71" s="380">
        <v>0</v>
      </c>
      <c r="Z71" s="380">
        <v>0</v>
      </c>
      <c r="AA71" s="380">
        <v>94.673000000000002</v>
      </c>
      <c r="AB71" s="380">
        <v>-694.23400000000004</v>
      </c>
      <c r="AC71" s="380">
        <v>-1091.8040000000001</v>
      </c>
      <c r="AD71" s="380">
        <v>-689.68</v>
      </c>
      <c r="AE71" s="380">
        <v>7979.8520000000008</v>
      </c>
      <c r="AF71" s="380">
        <v>7290.1720000000005</v>
      </c>
      <c r="AG71" s="380">
        <f t="shared" si="6"/>
        <v>7979.8520000000008</v>
      </c>
      <c r="AH71" s="380">
        <f t="shared" si="7"/>
        <v>0</v>
      </c>
      <c r="AI71" s="380">
        <f t="shared" si="8"/>
        <v>-694.23400000000004</v>
      </c>
      <c r="AK71" s="379">
        <v>0.17708333333333301</v>
      </c>
      <c r="AL71" s="380">
        <v>4218.4489999999996</v>
      </c>
      <c r="AM71" s="380">
        <v>4602.6809999999996</v>
      </c>
      <c r="AN71" s="380">
        <v>67.369</v>
      </c>
      <c r="AO71" s="380">
        <v>426.202</v>
      </c>
      <c r="AP71" s="380">
        <v>107.447</v>
      </c>
      <c r="AQ71" s="380">
        <v>0</v>
      </c>
      <c r="AR71" s="380">
        <v>0</v>
      </c>
      <c r="AS71" s="380">
        <v>128.92599999999999</v>
      </c>
      <c r="AT71" s="380">
        <v>-597.63</v>
      </c>
      <c r="AU71" s="380">
        <v>-1092.7619999999999</v>
      </c>
      <c r="AV71" s="380">
        <v>-735.99</v>
      </c>
      <c r="AW71" s="380">
        <v>7860.6819999999998</v>
      </c>
      <c r="AX71" s="380">
        <v>7124.692</v>
      </c>
      <c r="AY71" s="380">
        <f t="shared" si="9"/>
        <v>7860.6819999999998</v>
      </c>
      <c r="AZ71" s="380">
        <f t="shared" si="10"/>
        <v>0</v>
      </c>
      <c r="BA71" s="380">
        <f t="shared" si="11"/>
        <v>-597.63</v>
      </c>
    </row>
    <row r="72" spans="1:53" s="374" customFormat="1">
      <c r="A72" s="379">
        <v>0.1875</v>
      </c>
      <c r="B72" s="380">
        <v>3728.279</v>
      </c>
      <c r="C72" s="380">
        <v>4848.3969999999999</v>
      </c>
      <c r="D72" s="380">
        <v>58.402000000000001</v>
      </c>
      <c r="E72" s="380">
        <v>353.79</v>
      </c>
      <c r="F72" s="380">
        <v>130.32</v>
      </c>
      <c r="G72" s="380">
        <v>0</v>
      </c>
      <c r="H72" s="380">
        <v>0</v>
      </c>
      <c r="I72" s="380">
        <v>41.55</v>
      </c>
      <c r="J72" s="380">
        <v>-1826.4960000000001</v>
      </c>
      <c r="K72" s="380">
        <v>-429.81200000000001</v>
      </c>
      <c r="L72" s="380">
        <v>-702.23199999999997</v>
      </c>
      <c r="M72" s="380">
        <v>6904.4299999999994</v>
      </c>
      <c r="N72" s="380">
        <v>6202.1979999999994</v>
      </c>
      <c r="O72" s="380">
        <f t="shared" si="3"/>
        <v>6904.4299999999994</v>
      </c>
      <c r="P72" s="380">
        <f t="shared" si="4"/>
        <v>0</v>
      </c>
      <c r="Q72" s="380">
        <f t="shared" si="5"/>
        <v>-1826.4960000000001</v>
      </c>
      <c r="S72" s="379">
        <v>0.1875</v>
      </c>
      <c r="T72" s="380">
        <v>4228.8909999999996</v>
      </c>
      <c r="U72" s="380">
        <v>4851.1090000000004</v>
      </c>
      <c r="V72" s="380">
        <v>75.69</v>
      </c>
      <c r="W72" s="380">
        <v>433.721</v>
      </c>
      <c r="X72" s="380">
        <v>116.94199999999999</v>
      </c>
      <c r="Y72" s="380">
        <v>0</v>
      </c>
      <c r="Z72" s="380">
        <v>0</v>
      </c>
      <c r="AA72" s="380">
        <v>88.808999999999997</v>
      </c>
      <c r="AB72" s="380">
        <v>-630.06100000000004</v>
      </c>
      <c r="AC72" s="380">
        <v>-1089.482</v>
      </c>
      <c r="AD72" s="380">
        <v>-692.83600000000001</v>
      </c>
      <c r="AE72" s="380">
        <v>8075.6189999999988</v>
      </c>
      <c r="AF72" s="380">
        <v>7382.7829999999985</v>
      </c>
      <c r="AG72" s="380">
        <f t="shared" si="6"/>
        <v>8075.6189999999988</v>
      </c>
      <c r="AH72" s="380">
        <f t="shared" si="7"/>
        <v>0</v>
      </c>
      <c r="AI72" s="380">
        <f t="shared" si="8"/>
        <v>-630.06100000000004</v>
      </c>
      <c r="AK72" s="379">
        <v>0.1875</v>
      </c>
      <c r="AL72" s="380">
        <v>4220.1629999999996</v>
      </c>
      <c r="AM72" s="380">
        <v>4624.43</v>
      </c>
      <c r="AN72" s="380">
        <v>67.442999999999998</v>
      </c>
      <c r="AO72" s="380">
        <v>432.36500000000001</v>
      </c>
      <c r="AP72" s="380">
        <v>107.33799999999999</v>
      </c>
      <c r="AQ72" s="380">
        <v>0</v>
      </c>
      <c r="AR72" s="380">
        <v>0</v>
      </c>
      <c r="AS72" s="380">
        <v>121.72199999999999</v>
      </c>
      <c r="AT72" s="380">
        <v>-543.38099999999997</v>
      </c>
      <c r="AU72" s="380">
        <v>-1090.5139999999999</v>
      </c>
      <c r="AV72" s="380">
        <v>-738.56899999999996</v>
      </c>
      <c r="AW72" s="380">
        <v>7939.5659999999998</v>
      </c>
      <c r="AX72" s="380">
        <v>7200.9969999999994</v>
      </c>
      <c r="AY72" s="380">
        <f t="shared" si="9"/>
        <v>7939.5659999999998</v>
      </c>
      <c r="AZ72" s="380">
        <f t="shared" si="10"/>
        <v>0</v>
      </c>
      <c r="BA72" s="380">
        <f t="shared" si="11"/>
        <v>-543.38099999999997</v>
      </c>
    </row>
    <row r="73" spans="1:53" s="374" customFormat="1">
      <c r="A73" s="379">
        <v>0.19791666666666699</v>
      </c>
      <c r="B73" s="380">
        <v>3671.2950000000001</v>
      </c>
      <c r="C73" s="380">
        <v>4640.0140000000001</v>
      </c>
      <c r="D73" s="380">
        <v>58.381999999999998</v>
      </c>
      <c r="E73" s="380">
        <v>356.19799999999998</v>
      </c>
      <c r="F73" s="380">
        <v>130.33699999999999</v>
      </c>
      <c r="G73" s="380">
        <v>0</v>
      </c>
      <c r="H73" s="380">
        <v>0</v>
      </c>
      <c r="I73" s="380">
        <v>41.664999999999999</v>
      </c>
      <c r="J73" s="380">
        <v>-1680.376</v>
      </c>
      <c r="K73" s="380">
        <v>-232.53</v>
      </c>
      <c r="L73" s="380">
        <v>-678.66</v>
      </c>
      <c r="M73" s="380">
        <v>6984.9850000000015</v>
      </c>
      <c r="N73" s="380">
        <v>6306.3250000000016</v>
      </c>
      <c r="O73" s="380">
        <f t="shared" si="3"/>
        <v>6984.9850000000015</v>
      </c>
      <c r="P73" s="380">
        <f t="shared" si="4"/>
        <v>0</v>
      </c>
      <c r="Q73" s="380">
        <f t="shared" si="5"/>
        <v>-1680.376</v>
      </c>
      <c r="S73" s="379">
        <v>0.19791666666666699</v>
      </c>
      <c r="T73" s="380">
        <v>4228.7049999999999</v>
      </c>
      <c r="U73" s="380">
        <v>4849.1589999999997</v>
      </c>
      <c r="V73" s="380">
        <v>75.509</v>
      </c>
      <c r="W73" s="380">
        <v>438.08800000000002</v>
      </c>
      <c r="X73" s="380">
        <v>116.923</v>
      </c>
      <c r="Y73" s="380">
        <v>0</v>
      </c>
      <c r="Z73" s="380">
        <v>0</v>
      </c>
      <c r="AA73" s="380">
        <v>88.963999999999999</v>
      </c>
      <c r="AB73" s="380">
        <v>-529.601</v>
      </c>
      <c r="AC73" s="380">
        <v>-1085.836</v>
      </c>
      <c r="AD73" s="380">
        <v>-692.87</v>
      </c>
      <c r="AE73" s="380">
        <v>8181.9109999999991</v>
      </c>
      <c r="AF73" s="380">
        <v>7489.0409999999993</v>
      </c>
      <c r="AG73" s="380">
        <f t="shared" si="6"/>
        <v>8181.9109999999991</v>
      </c>
      <c r="AH73" s="380">
        <f t="shared" si="7"/>
        <v>0</v>
      </c>
      <c r="AI73" s="380">
        <f t="shared" si="8"/>
        <v>-529.601</v>
      </c>
      <c r="AK73" s="379">
        <v>0.19791666666666699</v>
      </c>
      <c r="AL73" s="380">
        <v>4217.8580000000002</v>
      </c>
      <c r="AM73" s="380">
        <v>4663.9830000000002</v>
      </c>
      <c r="AN73" s="380">
        <v>67.872</v>
      </c>
      <c r="AO73" s="380">
        <v>435.3</v>
      </c>
      <c r="AP73" s="380">
        <v>107.107</v>
      </c>
      <c r="AQ73" s="380">
        <v>0</v>
      </c>
      <c r="AR73" s="380">
        <v>0</v>
      </c>
      <c r="AS73" s="380">
        <v>115.503</v>
      </c>
      <c r="AT73" s="380">
        <v>-503.23200000000003</v>
      </c>
      <c r="AU73" s="380">
        <v>-1087.479</v>
      </c>
      <c r="AV73" s="380">
        <v>-742.63</v>
      </c>
      <c r="AW73" s="380">
        <v>8016.9119999999994</v>
      </c>
      <c r="AX73" s="380">
        <v>7274.2819999999992</v>
      </c>
      <c r="AY73" s="380">
        <f t="shared" si="9"/>
        <v>8016.9119999999994</v>
      </c>
      <c r="AZ73" s="380">
        <f t="shared" si="10"/>
        <v>0</v>
      </c>
      <c r="BA73" s="380">
        <f t="shared" si="11"/>
        <v>-503.23200000000003</v>
      </c>
    </row>
    <row r="74" spans="1:53" s="374" customFormat="1">
      <c r="A74" s="379">
        <v>0.20833333333333301</v>
      </c>
      <c r="B74" s="380">
        <v>3628.5439999999999</v>
      </c>
      <c r="C74" s="380">
        <v>4617.4070000000002</v>
      </c>
      <c r="D74" s="380">
        <v>58.408999999999999</v>
      </c>
      <c r="E74" s="380">
        <v>383.27699999999999</v>
      </c>
      <c r="F74" s="380">
        <v>132.125</v>
      </c>
      <c r="G74" s="380">
        <v>98.301000000000002</v>
      </c>
      <c r="H74" s="380">
        <v>0</v>
      </c>
      <c r="I74" s="380">
        <v>43.677</v>
      </c>
      <c r="J74" s="380">
        <v>-1708.38</v>
      </c>
      <c r="K74" s="380">
        <v>-51.456000000000003</v>
      </c>
      <c r="L74" s="380">
        <v>-676.90599999999995</v>
      </c>
      <c r="M74" s="380">
        <v>7201.9039999999995</v>
      </c>
      <c r="N74" s="380">
        <v>6524.9979999999996</v>
      </c>
      <c r="O74" s="380">
        <f t="shared" si="3"/>
        <v>7201.9039999999995</v>
      </c>
      <c r="P74" s="380">
        <f t="shared" si="4"/>
        <v>0</v>
      </c>
      <c r="Q74" s="380">
        <f t="shared" si="5"/>
        <v>-1708.38</v>
      </c>
      <c r="S74" s="379">
        <v>0.20833333333333301</v>
      </c>
      <c r="T74" s="380">
        <v>4229.4309999999996</v>
      </c>
      <c r="U74" s="380">
        <v>4931.0540000000001</v>
      </c>
      <c r="V74" s="380">
        <v>84.424000000000007</v>
      </c>
      <c r="W74" s="380">
        <v>456.93700000000001</v>
      </c>
      <c r="X74" s="380">
        <v>124.56699999999999</v>
      </c>
      <c r="Y74" s="380">
        <v>0</v>
      </c>
      <c r="Z74" s="380">
        <v>0</v>
      </c>
      <c r="AA74" s="380">
        <v>90.745000000000005</v>
      </c>
      <c r="AB74" s="380">
        <v>-447.76100000000002</v>
      </c>
      <c r="AC74" s="380">
        <v>-1083.568</v>
      </c>
      <c r="AD74" s="380">
        <v>-701.50699999999995</v>
      </c>
      <c r="AE74" s="380">
        <v>8385.8290000000015</v>
      </c>
      <c r="AF74" s="380">
        <v>7684.3220000000019</v>
      </c>
      <c r="AG74" s="380">
        <f t="shared" si="6"/>
        <v>8385.8290000000015</v>
      </c>
      <c r="AH74" s="380">
        <f t="shared" si="7"/>
        <v>0</v>
      </c>
      <c r="AI74" s="380">
        <f t="shared" si="8"/>
        <v>-447.76100000000002</v>
      </c>
      <c r="AK74" s="379">
        <v>0.20833333333333301</v>
      </c>
      <c r="AL74" s="380">
        <v>4215.598</v>
      </c>
      <c r="AM74" s="380">
        <v>4679.8019999999997</v>
      </c>
      <c r="AN74" s="380">
        <v>75.484999999999999</v>
      </c>
      <c r="AO74" s="380">
        <v>457.44200000000001</v>
      </c>
      <c r="AP74" s="380">
        <v>110.738</v>
      </c>
      <c r="AQ74" s="380">
        <v>0</v>
      </c>
      <c r="AR74" s="380">
        <v>0</v>
      </c>
      <c r="AS74" s="380">
        <v>109.9</v>
      </c>
      <c r="AT74" s="380">
        <v>-356.298</v>
      </c>
      <c r="AU74" s="380">
        <v>-1033.8240000000001</v>
      </c>
      <c r="AV74" s="380">
        <v>-745.48099999999999</v>
      </c>
      <c r="AW74" s="380">
        <v>8258.8429999999989</v>
      </c>
      <c r="AX74" s="380">
        <v>7513.3619999999992</v>
      </c>
      <c r="AY74" s="380">
        <f t="shared" si="9"/>
        <v>8258.8429999999989</v>
      </c>
      <c r="AZ74" s="380">
        <f t="shared" si="10"/>
        <v>0</v>
      </c>
      <c r="BA74" s="380">
        <f t="shared" si="11"/>
        <v>-356.298</v>
      </c>
    </row>
    <row r="75" spans="1:53" s="374" customFormat="1">
      <c r="A75" s="379">
        <v>0.21875</v>
      </c>
      <c r="B75" s="380">
        <v>3626.6210000000001</v>
      </c>
      <c r="C75" s="380">
        <v>4512.8729999999996</v>
      </c>
      <c r="D75" s="380">
        <v>58.408999999999999</v>
      </c>
      <c r="E75" s="380">
        <v>388.14400000000001</v>
      </c>
      <c r="F75" s="380">
        <v>132.196</v>
      </c>
      <c r="G75" s="380">
        <v>538.49</v>
      </c>
      <c r="H75" s="380">
        <v>0</v>
      </c>
      <c r="I75" s="380">
        <v>44.109000000000002</v>
      </c>
      <c r="J75" s="380">
        <v>-1916.3109999999999</v>
      </c>
      <c r="K75" s="380">
        <v>-51.386000000000003</v>
      </c>
      <c r="L75" s="380">
        <v>-672.34299999999996</v>
      </c>
      <c r="M75" s="380">
        <v>7333.1450000000004</v>
      </c>
      <c r="N75" s="380">
        <v>6660.8020000000006</v>
      </c>
      <c r="O75" s="380">
        <f t="shared" si="3"/>
        <v>7333.1450000000004</v>
      </c>
      <c r="P75" s="380">
        <f t="shared" si="4"/>
        <v>0</v>
      </c>
      <c r="Q75" s="380">
        <f t="shared" si="5"/>
        <v>-1916.3109999999999</v>
      </c>
      <c r="S75" s="379">
        <v>0.21875</v>
      </c>
      <c r="T75" s="380">
        <v>4229.6120000000001</v>
      </c>
      <c r="U75" s="380">
        <v>5027.9880000000003</v>
      </c>
      <c r="V75" s="380">
        <v>99.436999999999998</v>
      </c>
      <c r="W75" s="380">
        <v>458.36200000000002</v>
      </c>
      <c r="X75" s="380">
        <v>124.64400000000001</v>
      </c>
      <c r="Y75" s="380">
        <v>0</v>
      </c>
      <c r="Z75" s="380">
        <v>0</v>
      </c>
      <c r="AA75" s="380">
        <v>90.727999999999994</v>
      </c>
      <c r="AB75" s="380">
        <v>-731.88199999999995</v>
      </c>
      <c r="AC75" s="380">
        <v>-773.45500000000004</v>
      </c>
      <c r="AD75" s="380">
        <v>-710.61500000000001</v>
      </c>
      <c r="AE75" s="380">
        <v>8525.4339999999993</v>
      </c>
      <c r="AF75" s="380">
        <v>7814.8189999999995</v>
      </c>
      <c r="AG75" s="380">
        <f t="shared" si="6"/>
        <v>8525.4339999999993</v>
      </c>
      <c r="AH75" s="380">
        <f t="shared" si="7"/>
        <v>0</v>
      </c>
      <c r="AI75" s="380">
        <f t="shared" si="8"/>
        <v>-731.88199999999995</v>
      </c>
      <c r="AK75" s="379">
        <v>0.21875</v>
      </c>
      <c r="AL75" s="380">
        <v>4215.6509999999998</v>
      </c>
      <c r="AM75" s="380">
        <v>4739.7610000000004</v>
      </c>
      <c r="AN75" s="380">
        <v>76.376999999999995</v>
      </c>
      <c r="AO75" s="380">
        <v>462.97699999999998</v>
      </c>
      <c r="AP75" s="380">
        <v>111.86</v>
      </c>
      <c r="AQ75" s="380">
        <v>0</v>
      </c>
      <c r="AR75" s="380">
        <v>0</v>
      </c>
      <c r="AS75" s="380">
        <v>103.928</v>
      </c>
      <c r="AT75" s="380">
        <v>-350.76400000000001</v>
      </c>
      <c r="AU75" s="380">
        <v>-928.428</v>
      </c>
      <c r="AV75" s="380">
        <v>-751.95600000000002</v>
      </c>
      <c r="AW75" s="380">
        <v>8431.3620000000028</v>
      </c>
      <c r="AX75" s="380">
        <v>7679.4060000000027</v>
      </c>
      <c r="AY75" s="380">
        <f t="shared" si="9"/>
        <v>8431.3620000000028</v>
      </c>
      <c r="AZ75" s="380">
        <f t="shared" si="10"/>
        <v>0</v>
      </c>
      <c r="BA75" s="380">
        <f t="shared" si="11"/>
        <v>-350.76400000000001</v>
      </c>
    </row>
    <row r="76" spans="1:53" s="374" customFormat="1">
      <c r="A76" s="379">
        <v>0.22916666666666699</v>
      </c>
      <c r="B76" s="380">
        <v>3626.4369999999999</v>
      </c>
      <c r="C76" s="380">
        <v>4561.0129999999999</v>
      </c>
      <c r="D76" s="380">
        <v>58.381999999999998</v>
      </c>
      <c r="E76" s="380">
        <v>387.42399999999998</v>
      </c>
      <c r="F76" s="380">
        <v>132.01599999999999</v>
      </c>
      <c r="G76" s="380">
        <v>577.94100000000003</v>
      </c>
      <c r="H76" s="380">
        <v>0</v>
      </c>
      <c r="I76" s="380">
        <v>42.454999999999998</v>
      </c>
      <c r="J76" s="380">
        <v>-1890.0630000000001</v>
      </c>
      <c r="K76" s="380">
        <v>0</v>
      </c>
      <c r="L76" s="380">
        <v>-677.55100000000004</v>
      </c>
      <c r="M76" s="380">
        <v>7495.6050000000014</v>
      </c>
      <c r="N76" s="380">
        <v>6818.054000000001</v>
      </c>
      <c r="O76" s="380">
        <f t="shared" si="3"/>
        <v>7495.6050000000014</v>
      </c>
      <c r="P76" s="380">
        <f t="shared" si="4"/>
        <v>0</v>
      </c>
      <c r="Q76" s="380">
        <f t="shared" si="5"/>
        <v>-1890.0630000000001</v>
      </c>
      <c r="S76" s="379">
        <v>0.22916666666666699</v>
      </c>
      <c r="T76" s="380">
        <v>4228.3500000000004</v>
      </c>
      <c r="U76" s="380">
        <v>5090.6629999999996</v>
      </c>
      <c r="V76" s="380">
        <v>110.07299999999999</v>
      </c>
      <c r="W76" s="380">
        <v>458.13600000000002</v>
      </c>
      <c r="X76" s="380">
        <v>124.49299999999999</v>
      </c>
      <c r="Y76" s="380">
        <v>0</v>
      </c>
      <c r="Z76" s="380">
        <v>0</v>
      </c>
      <c r="AA76" s="380">
        <v>91.152000000000001</v>
      </c>
      <c r="AB76" s="380">
        <v>-807.56700000000001</v>
      </c>
      <c r="AC76" s="380">
        <v>-596.78800000000001</v>
      </c>
      <c r="AD76" s="380">
        <v>-716.39300000000003</v>
      </c>
      <c r="AE76" s="380">
        <v>8698.5119999999988</v>
      </c>
      <c r="AF76" s="380">
        <v>7982.1189999999988</v>
      </c>
      <c r="AG76" s="380">
        <f t="shared" si="6"/>
        <v>8698.5119999999988</v>
      </c>
      <c r="AH76" s="380">
        <f t="shared" si="7"/>
        <v>0</v>
      </c>
      <c r="AI76" s="380">
        <f t="shared" si="8"/>
        <v>-807.56700000000001</v>
      </c>
      <c r="AK76" s="379">
        <v>0.22916666666666699</v>
      </c>
      <c r="AL76" s="380">
        <v>4216.7640000000001</v>
      </c>
      <c r="AM76" s="380">
        <v>4884.7280000000001</v>
      </c>
      <c r="AN76" s="380">
        <v>76.376999999999995</v>
      </c>
      <c r="AO76" s="380">
        <v>468.399</v>
      </c>
      <c r="AP76" s="380">
        <v>111.66200000000001</v>
      </c>
      <c r="AQ76" s="380">
        <v>0</v>
      </c>
      <c r="AR76" s="380">
        <v>0</v>
      </c>
      <c r="AS76" s="380">
        <v>97.075000000000003</v>
      </c>
      <c r="AT76" s="380">
        <v>-1085.3409999999999</v>
      </c>
      <c r="AU76" s="380">
        <v>-154.68899999999999</v>
      </c>
      <c r="AV76" s="380">
        <v>-767.26499999999999</v>
      </c>
      <c r="AW76" s="380">
        <v>8614.9750000000004</v>
      </c>
      <c r="AX76" s="380">
        <v>7847.71</v>
      </c>
      <c r="AY76" s="380">
        <f t="shared" si="9"/>
        <v>8614.9750000000004</v>
      </c>
      <c r="AZ76" s="380">
        <f t="shared" si="10"/>
        <v>0</v>
      </c>
      <c r="BA76" s="380">
        <f t="shared" si="11"/>
        <v>-1085.3409999999999</v>
      </c>
    </row>
    <row r="77" spans="1:53" s="374" customFormat="1">
      <c r="A77" s="379">
        <v>0.23958333333333301</v>
      </c>
      <c r="B77" s="380">
        <v>3627.1869999999999</v>
      </c>
      <c r="C77" s="380">
        <v>4590.6559999999999</v>
      </c>
      <c r="D77" s="380">
        <v>85.585999999999999</v>
      </c>
      <c r="E77" s="380">
        <v>428.04399999999998</v>
      </c>
      <c r="F77" s="380">
        <v>136.86000000000001</v>
      </c>
      <c r="G77" s="380">
        <v>581.22799999999995</v>
      </c>
      <c r="H77" s="380">
        <v>0</v>
      </c>
      <c r="I77" s="380">
        <v>40.182000000000002</v>
      </c>
      <c r="J77" s="380">
        <v>-1785.1849999999999</v>
      </c>
      <c r="K77" s="380">
        <v>0</v>
      </c>
      <c r="L77" s="380">
        <v>-683.62900000000002</v>
      </c>
      <c r="M77" s="380">
        <v>7704.5580000000009</v>
      </c>
      <c r="N77" s="380">
        <v>7020.929000000001</v>
      </c>
      <c r="O77" s="380">
        <f t="shared" si="3"/>
        <v>7704.5580000000009</v>
      </c>
      <c r="P77" s="380">
        <f t="shared" si="4"/>
        <v>0</v>
      </c>
      <c r="Q77" s="380">
        <f t="shared" si="5"/>
        <v>-1785.1849999999999</v>
      </c>
      <c r="S77" s="379">
        <v>0.23958333333333301</v>
      </c>
      <c r="T77" s="380">
        <v>4226.2079999999996</v>
      </c>
      <c r="U77" s="380">
        <v>5215.973</v>
      </c>
      <c r="V77" s="380">
        <v>110.16</v>
      </c>
      <c r="W77" s="380">
        <v>467.16899999999998</v>
      </c>
      <c r="X77" s="380">
        <v>124.461</v>
      </c>
      <c r="Y77" s="380">
        <v>0</v>
      </c>
      <c r="Z77" s="380">
        <v>0</v>
      </c>
      <c r="AA77" s="380">
        <v>89.92</v>
      </c>
      <c r="AB77" s="380">
        <v>-896.39700000000005</v>
      </c>
      <c r="AC77" s="380">
        <v>-417.745</v>
      </c>
      <c r="AD77" s="380">
        <v>-728.00800000000004</v>
      </c>
      <c r="AE77" s="380">
        <v>8919.748999999998</v>
      </c>
      <c r="AF77" s="380">
        <v>8191.7409999999982</v>
      </c>
      <c r="AG77" s="380">
        <f t="shared" si="6"/>
        <v>8919.748999999998</v>
      </c>
      <c r="AH77" s="380">
        <f t="shared" si="7"/>
        <v>0</v>
      </c>
      <c r="AI77" s="380">
        <f t="shared" si="8"/>
        <v>-896.39700000000005</v>
      </c>
      <c r="AK77" s="379">
        <v>0.23958333333333301</v>
      </c>
      <c r="AL77" s="380">
        <v>4217.4880000000003</v>
      </c>
      <c r="AM77" s="380">
        <v>4809.6729999999998</v>
      </c>
      <c r="AN77" s="380">
        <v>103.95099999999999</v>
      </c>
      <c r="AO77" s="380">
        <v>483.00599999999997</v>
      </c>
      <c r="AP77" s="380">
        <v>111.548</v>
      </c>
      <c r="AQ77" s="380">
        <v>0</v>
      </c>
      <c r="AR77" s="380">
        <v>0</v>
      </c>
      <c r="AS77" s="380">
        <v>93.019000000000005</v>
      </c>
      <c r="AT77" s="380">
        <v>-1020.621</v>
      </c>
      <c r="AU77" s="380">
        <v>0</v>
      </c>
      <c r="AV77" s="380">
        <v>-760.97299999999996</v>
      </c>
      <c r="AW77" s="380">
        <v>8798.0640000000003</v>
      </c>
      <c r="AX77" s="380">
        <v>8037.0910000000003</v>
      </c>
      <c r="AY77" s="380">
        <f t="shared" si="9"/>
        <v>8798.0640000000003</v>
      </c>
      <c r="AZ77" s="380">
        <f t="shared" si="10"/>
        <v>0</v>
      </c>
      <c r="BA77" s="380">
        <f t="shared" si="11"/>
        <v>-1020.621</v>
      </c>
    </row>
    <row r="78" spans="1:53" s="374" customFormat="1">
      <c r="A78" s="379">
        <v>0.25</v>
      </c>
      <c r="B78" s="380">
        <v>3628.3820000000001</v>
      </c>
      <c r="C78" s="380">
        <v>4640.701</v>
      </c>
      <c r="D78" s="380">
        <v>94.171000000000006</v>
      </c>
      <c r="E78" s="380">
        <v>478.01600000000002</v>
      </c>
      <c r="F78" s="380">
        <v>168.751</v>
      </c>
      <c r="G78" s="380">
        <v>580.38099999999997</v>
      </c>
      <c r="H78" s="380">
        <v>0</v>
      </c>
      <c r="I78" s="380">
        <v>35.723999999999997</v>
      </c>
      <c r="J78" s="380">
        <v>-1422.44</v>
      </c>
      <c r="K78" s="380">
        <v>0</v>
      </c>
      <c r="L78" s="380">
        <v>-691.85</v>
      </c>
      <c r="M78" s="380">
        <v>8203.6859999999997</v>
      </c>
      <c r="N78" s="380">
        <v>7511.8359999999993</v>
      </c>
      <c r="O78" s="380">
        <f t="shared" si="3"/>
        <v>8203.6859999999997</v>
      </c>
      <c r="P78" s="380">
        <f t="shared" si="4"/>
        <v>0</v>
      </c>
      <c r="Q78" s="380">
        <f t="shared" si="5"/>
        <v>-1422.44</v>
      </c>
      <c r="S78" s="379">
        <v>0.25</v>
      </c>
      <c r="T78" s="380">
        <v>4223.9629999999997</v>
      </c>
      <c r="U78" s="380">
        <v>5356.9719999999998</v>
      </c>
      <c r="V78" s="380">
        <v>110.059</v>
      </c>
      <c r="W78" s="380">
        <v>540.44600000000003</v>
      </c>
      <c r="X78" s="380">
        <v>121.357</v>
      </c>
      <c r="Y78" s="380">
        <v>0</v>
      </c>
      <c r="Z78" s="380">
        <v>0</v>
      </c>
      <c r="AA78" s="380">
        <v>92.295000000000002</v>
      </c>
      <c r="AB78" s="380">
        <v>-946.7</v>
      </c>
      <c r="AC78" s="380">
        <v>-118.98699999999999</v>
      </c>
      <c r="AD78" s="380">
        <v>-744.30499999999995</v>
      </c>
      <c r="AE78" s="380">
        <v>9379.4049999999988</v>
      </c>
      <c r="AF78" s="380">
        <v>8635.0999999999985</v>
      </c>
      <c r="AG78" s="380">
        <f t="shared" si="6"/>
        <v>9379.4049999999988</v>
      </c>
      <c r="AH78" s="380">
        <f t="shared" si="7"/>
        <v>0</v>
      </c>
      <c r="AI78" s="380">
        <f t="shared" si="8"/>
        <v>-946.7</v>
      </c>
      <c r="AK78" s="379">
        <v>0.25</v>
      </c>
      <c r="AL78" s="380">
        <v>4219.009</v>
      </c>
      <c r="AM78" s="380">
        <v>4904.7529999999997</v>
      </c>
      <c r="AN78" s="380">
        <v>111.786</v>
      </c>
      <c r="AO78" s="380">
        <v>550.18600000000004</v>
      </c>
      <c r="AP78" s="380">
        <v>117.971</v>
      </c>
      <c r="AQ78" s="380">
        <v>0</v>
      </c>
      <c r="AR78" s="380">
        <v>0</v>
      </c>
      <c r="AS78" s="380">
        <v>91.899000000000001</v>
      </c>
      <c r="AT78" s="380">
        <v>-727.19399999999996</v>
      </c>
      <c r="AU78" s="380">
        <v>0</v>
      </c>
      <c r="AV78" s="380">
        <v>-774.73500000000001</v>
      </c>
      <c r="AW78" s="380">
        <v>9268.409999999998</v>
      </c>
      <c r="AX78" s="380">
        <v>8493.6749999999975</v>
      </c>
      <c r="AY78" s="380">
        <f t="shared" si="9"/>
        <v>9268.409999999998</v>
      </c>
      <c r="AZ78" s="380">
        <f t="shared" si="10"/>
        <v>0</v>
      </c>
      <c r="BA78" s="380">
        <f t="shared" si="11"/>
        <v>-727.19399999999996</v>
      </c>
    </row>
    <row r="79" spans="1:53" s="374" customFormat="1">
      <c r="A79" s="379">
        <v>0.26041666666666702</v>
      </c>
      <c r="B79" s="380">
        <v>3629.2089999999998</v>
      </c>
      <c r="C79" s="380">
        <v>4665.7700000000004</v>
      </c>
      <c r="D79" s="380">
        <v>126.396</v>
      </c>
      <c r="E79" s="380">
        <v>518.53499999999997</v>
      </c>
      <c r="F79" s="380">
        <v>171.67</v>
      </c>
      <c r="G79" s="380">
        <v>580.572</v>
      </c>
      <c r="H79" s="380">
        <v>0</v>
      </c>
      <c r="I79" s="380">
        <v>33.947000000000003</v>
      </c>
      <c r="J79" s="380">
        <v>-1161.0550000000001</v>
      </c>
      <c r="K79" s="380">
        <v>0</v>
      </c>
      <c r="L79" s="380">
        <v>-697.57600000000002</v>
      </c>
      <c r="M79" s="380">
        <v>8565.0439999999999</v>
      </c>
      <c r="N79" s="380">
        <v>7867.4679999999998</v>
      </c>
      <c r="O79" s="380">
        <f t="shared" si="3"/>
        <v>8565.0439999999999</v>
      </c>
      <c r="P79" s="380">
        <f t="shared" si="4"/>
        <v>0</v>
      </c>
      <c r="Q79" s="380">
        <f t="shared" si="5"/>
        <v>-1161.0550000000001</v>
      </c>
      <c r="S79" s="379">
        <v>0.26041666666666702</v>
      </c>
      <c r="T79" s="380">
        <v>4223.7179999999998</v>
      </c>
      <c r="U79" s="380">
        <v>5380.7430000000004</v>
      </c>
      <c r="V79" s="380">
        <v>125.449</v>
      </c>
      <c r="W79" s="380">
        <v>558.46400000000006</v>
      </c>
      <c r="X79" s="380">
        <v>121.16800000000001</v>
      </c>
      <c r="Y79" s="380">
        <v>0</v>
      </c>
      <c r="Z79" s="380">
        <v>0</v>
      </c>
      <c r="AA79" s="380">
        <v>92.216999999999999</v>
      </c>
      <c r="AB79" s="380">
        <v>-794.63099999999997</v>
      </c>
      <c r="AC79" s="380">
        <v>0</v>
      </c>
      <c r="AD79" s="380">
        <v>-747.64599999999996</v>
      </c>
      <c r="AE79" s="380">
        <v>9707.1280000000006</v>
      </c>
      <c r="AF79" s="380">
        <v>8959.482</v>
      </c>
      <c r="AG79" s="380">
        <f t="shared" si="6"/>
        <v>9707.1280000000006</v>
      </c>
      <c r="AH79" s="380">
        <f t="shared" si="7"/>
        <v>0</v>
      </c>
      <c r="AI79" s="380">
        <f t="shared" si="8"/>
        <v>-794.63099999999997</v>
      </c>
      <c r="AK79" s="379">
        <v>0.26041666666666702</v>
      </c>
      <c r="AL79" s="380">
        <v>4218.5159999999996</v>
      </c>
      <c r="AM79" s="380">
        <v>4947.8689999999997</v>
      </c>
      <c r="AN79" s="380">
        <v>146.65799999999999</v>
      </c>
      <c r="AO79" s="380">
        <v>552.48299999999995</v>
      </c>
      <c r="AP79" s="380">
        <v>118.304</v>
      </c>
      <c r="AQ79" s="380">
        <v>0</v>
      </c>
      <c r="AR79" s="380">
        <v>0</v>
      </c>
      <c r="AS79" s="380">
        <v>98.635999999999996</v>
      </c>
      <c r="AT79" s="380">
        <v>-569.60400000000004</v>
      </c>
      <c r="AU79" s="380">
        <v>0</v>
      </c>
      <c r="AV79" s="380">
        <v>-780.35599999999999</v>
      </c>
      <c r="AW79" s="380">
        <v>9512.8619999999992</v>
      </c>
      <c r="AX79" s="380">
        <v>8732.5059999999994</v>
      </c>
      <c r="AY79" s="380">
        <f t="shared" si="9"/>
        <v>9512.8619999999992</v>
      </c>
      <c r="AZ79" s="380">
        <f t="shared" si="10"/>
        <v>0</v>
      </c>
      <c r="BA79" s="380">
        <f t="shared" si="11"/>
        <v>-569.60400000000004</v>
      </c>
    </row>
    <row r="80" spans="1:53" s="374" customFormat="1">
      <c r="A80" s="379">
        <v>0.27083333333333298</v>
      </c>
      <c r="B80" s="380">
        <v>3628.692</v>
      </c>
      <c r="C80" s="380">
        <v>4656.8280000000004</v>
      </c>
      <c r="D80" s="380">
        <v>162.05699999999999</v>
      </c>
      <c r="E80" s="380">
        <v>564.43299999999999</v>
      </c>
      <c r="F80" s="380">
        <v>171.44399999999999</v>
      </c>
      <c r="G80" s="380">
        <v>580.70600000000002</v>
      </c>
      <c r="H80" s="380">
        <v>21.591000000000001</v>
      </c>
      <c r="I80" s="380">
        <v>33.619</v>
      </c>
      <c r="J80" s="380">
        <v>-955.28</v>
      </c>
      <c r="K80" s="380">
        <v>0</v>
      </c>
      <c r="L80" s="380">
        <v>-700.471</v>
      </c>
      <c r="M80" s="380">
        <v>8864.090000000002</v>
      </c>
      <c r="N80" s="380">
        <v>8163.6190000000024</v>
      </c>
      <c r="O80" s="380">
        <f t="shared" si="3"/>
        <v>8864.090000000002</v>
      </c>
      <c r="P80" s="380">
        <f t="shared" si="4"/>
        <v>0</v>
      </c>
      <c r="Q80" s="380">
        <f t="shared" si="5"/>
        <v>-955.28</v>
      </c>
      <c r="S80" s="379">
        <v>0.27083333333333298</v>
      </c>
      <c r="T80" s="380">
        <v>4223.1120000000001</v>
      </c>
      <c r="U80" s="380">
        <v>5410.5029999999997</v>
      </c>
      <c r="V80" s="380">
        <v>142.08199999999999</v>
      </c>
      <c r="W80" s="380">
        <v>555.62199999999996</v>
      </c>
      <c r="X80" s="380">
        <v>121.136</v>
      </c>
      <c r="Y80" s="380">
        <v>0</v>
      </c>
      <c r="Z80" s="380">
        <v>8.8930000000000007</v>
      </c>
      <c r="AA80" s="380">
        <v>99.891999999999996</v>
      </c>
      <c r="AB80" s="380">
        <v>-564.77700000000004</v>
      </c>
      <c r="AC80" s="380">
        <v>0</v>
      </c>
      <c r="AD80" s="380">
        <v>-750.7</v>
      </c>
      <c r="AE80" s="380">
        <v>9996.4629999999997</v>
      </c>
      <c r="AF80" s="380">
        <v>9245.762999999999</v>
      </c>
      <c r="AG80" s="380">
        <f t="shared" si="6"/>
        <v>9996.4629999999997</v>
      </c>
      <c r="AH80" s="380">
        <f t="shared" si="7"/>
        <v>0</v>
      </c>
      <c r="AI80" s="380">
        <f t="shared" si="8"/>
        <v>-564.77700000000004</v>
      </c>
      <c r="AK80" s="379">
        <v>0.27083333333333298</v>
      </c>
      <c r="AL80" s="380">
        <v>4219.665</v>
      </c>
      <c r="AM80" s="380">
        <v>5074.1909999999998</v>
      </c>
      <c r="AN80" s="380">
        <v>179.041</v>
      </c>
      <c r="AO80" s="380">
        <v>551.66800000000001</v>
      </c>
      <c r="AP80" s="380">
        <v>118.349</v>
      </c>
      <c r="AQ80" s="380">
        <v>0</v>
      </c>
      <c r="AR80" s="380">
        <v>0</v>
      </c>
      <c r="AS80" s="380">
        <v>99.275000000000006</v>
      </c>
      <c r="AT80" s="380">
        <v>-431.66</v>
      </c>
      <c r="AU80" s="380">
        <v>0</v>
      </c>
      <c r="AV80" s="380">
        <v>-794.39200000000005</v>
      </c>
      <c r="AW80" s="380">
        <v>9810.5289999999986</v>
      </c>
      <c r="AX80" s="380">
        <v>9016.1369999999988</v>
      </c>
      <c r="AY80" s="380">
        <f t="shared" si="9"/>
        <v>9810.5289999999986</v>
      </c>
      <c r="AZ80" s="380">
        <f t="shared" si="10"/>
        <v>0</v>
      </c>
      <c r="BA80" s="380">
        <f t="shared" si="11"/>
        <v>-431.66</v>
      </c>
    </row>
    <row r="81" spans="1:53" s="374" customFormat="1">
      <c r="A81" s="379">
        <v>0.28125</v>
      </c>
      <c r="B81" s="380">
        <v>3627.5010000000002</v>
      </c>
      <c r="C81" s="380">
        <v>4663.125</v>
      </c>
      <c r="D81" s="380">
        <v>224.36600000000001</v>
      </c>
      <c r="E81" s="380">
        <v>637.58399999999995</v>
      </c>
      <c r="F81" s="380">
        <v>171.53100000000001</v>
      </c>
      <c r="G81" s="380">
        <v>579.63499999999999</v>
      </c>
      <c r="H81" s="380">
        <v>29.277999999999999</v>
      </c>
      <c r="I81" s="380">
        <v>35.460999999999999</v>
      </c>
      <c r="J81" s="380">
        <v>-923.71100000000001</v>
      </c>
      <c r="K81" s="380">
        <v>0</v>
      </c>
      <c r="L81" s="380">
        <v>-707.00300000000004</v>
      </c>
      <c r="M81" s="380">
        <v>9044.7700000000023</v>
      </c>
      <c r="N81" s="380">
        <v>8337.7670000000016</v>
      </c>
      <c r="O81" s="380">
        <f t="shared" si="3"/>
        <v>9044.7700000000023</v>
      </c>
      <c r="P81" s="380">
        <f t="shared" si="4"/>
        <v>0</v>
      </c>
      <c r="Q81" s="380">
        <f t="shared" si="5"/>
        <v>-923.71100000000001</v>
      </c>
      <c r="S81" s="379">
        <v>0.28125</v>
      </c>
      <c r="T81" s="380">
        <v>4225.0450000000001</v>
      </c>
      <c r="U81" s="380">
        <v>5433.0649999999996</v>
      </c>
      <c r="V81" s="380">
        <v>144.751</v>
      </c>
      <c r="W81" s="380">
        <v>546.70399999999995</v>
      </c>
      <c r="X81" s="380">
        <v>121.136</v>
      </c>
      <c r="Y81" s="380">
        <v>0</v>
      </c>
      <c r="Z81" s="380">
        <v>22.492000000000001</v>
      </c>
      <c r="AA81" s="380">
        <v>105.285</v>
      </c>
      <c r="AB81" s="380">
        <v>-418.55700000000002</v>
      </c>
      <c r="AC81" s="380">
        <v>0</v>
      </c>
      <c r="AD81" s="380">
        <v>-752.70500000000004</v>
      </c>
      <c r="AE81" s="380">
        <v>10179.921</v>
      </c>
      <c r="AF81" s="380">
        <v>9427.2160000000003</v>
      </c>
      <c r="AG81" s="380">
        <f t="shared" si="6"/>
        <v>10179.921</v>
      </c>
      <c r="AH81" s="380">
        <f t="shared" si="7"/>
        <v>0</v>
      </c>
      <c r="AI81" s="380">
        <f t="shared" si="8"/>
        <v>-418.55700000000002</v>
      </c>
      <c r="AK81" s="379">
        <v>0.28125</v>
      </c>
      <c r="AL81" s="380">
        <v>4218.8029999999999</v>
      </c>
      <c r="AM81" s="380">
        <v>5147.7830000000004</v>
      </c>
      <c r="AN81" s="380">
        <v>243.566</v>
      </c>
      <c r="AO81" s="380">
        <v>569.59500000000003</v>
      </c>
      <c r="AP81" s="380">
        <v>133.89400000000001</v>
      </c>
      <c r="AQ81" s="380">
        <v>0</v>
      </c>
      <c r="AR81" s="380">
        <v>21.768999999999998</v>
      </c>
      <c r="AS81" s="380">
        <v>95.623000000000005</v>
      </c>
      <c r="AT81" s="380">
        <v>-430.55799999999999</v>
      </c>
      <c r="AU81" s="380">
        <v>0</v>
      </c>
      <c r="AV81" s="380">
        <v>-805.096</v>
      </c>
      <c r="AW81" s="380">
        <v>10000.474999999999</v>
      </c>
      <c r="AX81" s="380">
        <v>9195.378999999999</v>
      </c>
      <c r="AY81" s="380">
        <f t="shared" si="9"/>
        <v>10000.474999999999</v>
      </c>
      <c r="AZ81" s="380">
        <f t="shared" si="10"/>
        <v>0</v>
      </c>
      <c r="BA81" s="380">
        <f t="shared" si="11"/>
        <v>-430.55799999999999</v>
      </c>
    </row>
    <row r="82" spans="1:53" s="374" customFormat="1">
      <c r="A82" s="379">
        <v>0.29166666666666702</v>
      </c>
      <c r="B82" s="380">
        <v>3625.9789999999998</v>
      </c>
      <c r="C82" s="380">
        <v>4758.99</v>
      </c>
      <c r="D82" s="380">
        <v>251.77099999999999</v>
      </c>
      <c r="E82" s="380">
        <v>673.68499999999995</v>
      </c>
      <c r="F82" s="380">
        <v>183.01900000000001</v>
      </c>
      <c r="G82" s="380">
        <v>624.64700000000005</v>
      </c>
      <c r="H82" s="380">
        <v>30.16</v>
      </c>
      <c r="I82" s="380">
        <v>39.600999999999999</v>
      </c>
      <c r="J82" s="380">
        <v>-1025.9649999999999</v>
      </c>
      <c r="K82" s="380">
        <v>0</v>
      </c>
      <c r="L82" s="380">
        <v>-719.96400000000006</v>
      </c>
      <c r="M82" s="380">
        <v>9161.8870000000006</v>
      </c>
      <c r="N82" s="380">
        <v>8441.9230000000007</v>
      </c>
      <c r="O82" s="380">
        <f t="shared" si="3"/>
        <v>9161.8870000000006</v>
      </c>
      <c r="P82" s="380">
        <f t="shared" si="4"/>
        <v>0</v>
      </c>
      <c r="Q82" s="380">
        <f t="shared" si="5"/>
        <v>-1025.9649999999999</v>
      </c>
      <c r="S82" s="379">
        <v>0.29166666666666702</v>
      </c>
      <c r="T82" s="380">
        <v>4224.7910000000002</v>
      </c>
      <c r="U82" s="380">
        <v>5496.7190000000001</v>
      </c>
      <c r="V82" s="380">
        <v>149.49100000000001</v>
      </c>
      <c r="W82" s="380">
        <v>544.66600000000005</v>
      </c>
      <c r="X82" s="380">
        <v>129.833</v>
      </c>
      <c r="Y82" s="380">
        <v>0</v>
      </c>
      <c r="Z82" s="380">
        <v>22.35</v>
      </c>
      <c r="AA82" s="380">
        <v>106.762</v>
      </c>
      <c r="AB82" s="380">
        <v>-379.41500000000002</v>
      </c>
      <c r="AC82" s="380">
        <v>0</v>
      </c>
      <c r="AD82" s="380">
        <v>-758.50800000000004</v>
      </c>
      <c r="AE82" s="380">
        <v>10295.197</v>
      </c>
      <c r="AF82" s="380">
        <v>9536.6890000000003</v>
      </c>
      <c r="AG82" s="380">
        <f t="shared" si="6"/>
        <v>10295.197</v>
      </c>
      <c r="AH82" s="380">
        <f t="shared" si="7"/>
        <v>0</v>
      </c>
      <c r="AI82" s="380">
        <f t="shared" si="8"/>
        <v>-379.41500000000002</v>
      </c>
      <c r="AK82" s="379">
        <v>0.29166666666666702</v>
      </c>
      <c r="AL82" s="380">
        <v>4218.8720000000003</v>
      </c>
      <c r="AM82" s="380">
        <v>5346.491</v>
      </c>
      <c r="AN82" s="380">
        <v>269.678</v>
      </c>
      <c r="AO82" s="380">
        <v>600.73500000000001</v>
      </c>
      <c r="AP82" s="380">
        <v>315.07900000000001</v>
      </c>
      <c r="AQ82" s="380">
        <v>157.054</v>
      </c>
      <c r="AR82" s="380">
        <v>22.518999999999998</v>
      </c>
      <c r="AS82" s="380">
        <v>93.878</v>
      </c>
      <c r="AT82" s="380">
        <v>-819.46900000000005</v>
      </c>
      <c r="AU82" s="380">
        <v>0</v>
      </c>
      <c r="AV82" s="380">
        <v>-831.70899999999995</v>
      </c>
      <c r="AW82" s="380">
        <v>10204.837000000003</v>
      </c>
      <c r="AX82" s="380">
        <v>9373.1280000000024</v>
      </c>
      <c r="AY82" s="380">
        <f t="shared" si="9"/>
        <v>10204.837000000003</v>
      </c>
      <c r="AZ82" s="380">
        <f t="shared" si="10"/>
        <v>0</v>
      </c>
      <c r="BA82" s="380">
        <f t="shared" si="11"/>
        <v>-819.46900000000005</v>
      </c>
    </row>
    <row r="83" spans="1:53" s="374" customFormat="1">
      <c r="A83" s="379">
        <v>0.30208333333333298</v>
      </c>
      <c r="B83" s="380">
        <v>3626.25</v>
      </c>
      <c r="C83" s="380">
        <v>4767.71</v>
      </c>
      <c r="D83" s="380">
        <v>254.53700000000001</v>
      </c>
      <c r="E83" s="380">
        <v>682.50400000000002</v>
      </c>
      <c r="F83" s="380">
        <v>182.798</v>
      </c>
      <c r="G83" s="380">
        <v>625.89599999999996</v>
      </c>
      <c r="H83" s="380">
        <v>35.442999999999998</v>
      </c>
      <c r="I83" s="380">
        <v>41.805</v>
      </c>
      <c r="J83" s="380">
        <v>-1004.936</v>
      </c>
      <c r="K83" s="380">
        <v>0</v>
      </c>
      <c r="L83" s="380">
        <v>-721.50099999999998</v>
      </c>
      <c r="M83" s="380">
        <v>9212.0070000000014</v>
      </c>
      <c r="N83" s="380">
        <v>8490.5060000000012</v>
      </c>
      <c r="O83" s="380">
        <f t="shared" si="3"/>
        <v>9212.0070000000014</v>
      </c>
      <c r="P83" s="380">
        <f t="shared" si="4"/>
        <v>0</v>
      </c>
      <c r="Q83" s="380">
        <f t="shared" si="5"/>
        <v>-1004.936</v>
      </c>
      <c r="S83" s="379">
        <v>0.30208333333333298</v>
      </c>
      <c r="T83" s="380">
        <v>4226.5600000000004</v>
      </c>
      <c r="U83" s="380">
        <v>5513.8950000000004</v>
      </c>
      <c r="V83" s="380">
        <v>149.316</v>
      </c>
      <c r="W83" s="380">
        <v>554.52200000000005</v>
      </c>
      <c r="X83" s="380">
        <v>129.648</v>
      </c>
      <c r="Y83" s="380">
        <v>0</v>
      </c>
      <c r="Z83" s="380">
        <v>22.149000000000001</v>
      </c>
      <c r="AA83" s="380">
        <v>104.224</v>
      </c>
      <c r="AB83" s="380">
        <v>-338.52199999999999</v>
      </c>
      <c r="AC83" s="380">
        <v>0</v>
      </c>
      <c r="AD83" s="380">
        <v>-760.61300000000006</v>
      </c>
      <c r="AE83" s="380">
        <v>10361.792000000001</v>
      </c>
      <c r="AF83" s="380">
        <v>9601.1790000000019</v>
      </c>
      <c r="AG83" s="380">
        <f t="shared" si="6"/>
        <v>10361.792000000001</v>
      </c>
      <c r="AH83" s="380">
        <f t="shared" si="7"/>
        <v>0</v>
      </c>
      <c r="AI83" s="380">
        <f t="shared" si="8"/>
        <v>-338.52199999999999</v>
      </c>
      <c r="AK83" s="379">
        <v>0.30208333333333298</v>
      </c>
      <c r="AL83" s="380">
        <v>4219.1319999999996</v>
      </c>
      <c r="AM83" s="380">
        <v>5376.0690000000004</v>
      </c>
      <c r="AN83" s="380">
        <v>272.75</v>
      </c>
      <c r="AO83" s="380">
        <v>594.048</v>
      </c>
      <c r="AP83" s="380">
        <v>335.798</v>
      </c>
      <c r="AQ83" s="380">
        <v>143.25800000000001</v>
      </c>
      <c r="AR83" s="380">
        <v>22.800999999999998</v>
      </c>
      <c r="AS83" s="380">
        <v>96.231999999999999</v>
      </c>
      <c r="AT83" s="380">
        <v>-767.18600000000004</v>
      </c>
      <c r="AU83" s="380">
        <v>0</v>
      </c>
      <c r="AV83" s="380">
        <v>-834.59100000000001</v>
      </c>
      <c r="AW83" s="380">
        <v>10292.902000000002</v>
      </c>
      <c r="AX83" s="380">
        <v>9458.3110000000015</v>
      </c>
      <c r="AY83" s="380">
        <f t="shared" si="9"/>
        <v>10292.902000000002</v>
      </c>
      <c r="AZ83" s="380">
        <f t="shared" si="10"/>
        <v>0</v>
      </c>
      <c r="BA83" s="380">
        <f t="shared" si="11"/>
        <v>-767.18600000000004</v>
      </c>
    </row>
    <row r="84" spans="1:53" s="374" customFormat="1">
      <c r="A84" s="379">
        <v>0.3125</v>
      </c>
      <c r="B84" s="380">
        <v>3626.4609999999998</v>
      </c>
      <c r="C84" s="380">
        <v>4762.5309999999999</v>
      </c>
      <c r="D84" s="380">
        <v>254.893</v>
      </c>
      <c r="E84" s="380">
        <v>679.69500000000005</v>
      </c>
      <c r="F84" s="380">
        <v>182.715</v>
      </c>
      <c r="G84" s="380">
        <v>626.04399999999998</v>
      </c>
      <c r="H84" s="380">
        <v>60.753999999999998</v>
      </c>
      <c r="I84" s="380">
        <v>42.640999999999998</v>
      </c>
      <c r="J84" s="380">
        <v>-1003.323</v>
      </c>
      <c r="K84" s="380">
        <v>0</v>
      </c>
      <c r="L84" s="380">
        <v>-721.13499999999999</v>
      </c>
      <c r="M84" s="380">
        <v>9232.4110000000001</v>
      </c>
      <c r="N84" s="380">
        <v>8511.2759999999998</v>
      </c>
      <c r="O84" s="380">
        <f t="shared" si="3"/>
        <v>9232.4110000000001</v>
      </c>
      <c r="P84" s="380">
        <f t="shared" si="4"/>
        <v>0</v>
      </c>
      <c r="Q84" s="380">
        <f t="shared" si="5"/>
        <v>-1003.323</v>
      </c>
      <c r="S84" s="379">
        <v>0.3125</v>
      </c>
      <c r="T84" s="380">
        <v>4225.7839999999997</v>
      </c>
      <c r="U84" s="380">
        <v>5560.5379999999996</v>
      </c>
      <c r="V84" s="380">
        <v>149.38399999999999</v>
      </c>
      <c r="W84" s="380">
        <v>563.10699999999997</v>
      </c>
      <c r="X84" s="380">
        <v>129.63300000000001</v>
      </c>
      <c r="Y84" s="380">
        <v>0</v>
      </c>
      <c r="Z84" s="380">
        <v>22.148</v>
      </c>
      <c r="AA84" s="380">
        <v>110.651</v>
      </c>
      <c r="AB84" s="380">
        <v>-383.92399999999998</v>
      </c>
      <c r="AC84" s="380">
        <v>-3.3330000000000002</v>
      </c>
      <c r="AD84" s="380">
        <v>-765.28599999999994</v>
      </c>
      <c r="AE84" s="380">
        <v>10373.987999999999</v>
      </c>
      <c r="AF84" s="380">
        <v>9608.7019999999993</v>
      </c>
      <c r="AG84" s="380">
        <f t="shared" si="6"/>
        <v>10373.987999999999</v>
      </c>
      <c r="AH84" s="380">
        <f t="shared" si="7"/>
        <v>0</v>
      </c>
      <c r="AI84" s="380">
        <f t="shared" si="8"/>
        <v>-383.92399999999998</v>
      </c>
      <c r="AK84" s="379">
        <v>0.3125</v>
      </c>
      <c r="AL84" s="380">
        <v>4219.1400000000003</v>
      </c>
      <c r="AM84" s="380">
        <v>5362.5770000000002</v>
      </c>
      <c r="AN84" s="380">
        <v>272.61599999999999</v>
      </c>
      <c r="AO84" s="380">
        <v>583.16700000000003</v>
      </c>
      <c r="AP84" s="380">
        <v>335.30200000000002</v>
      </c>
      <c r="AQ84" s="380">
        <v>166.79300000000001</v>
      </c>
      <c r="AR84" s="380">
        <v>23.558</v>
      </c>
      <c r="AS84" s="380">
        <v>94.655000000000001</v>
      </c>
      <c r="AT84" s="380">
        <v>-801.22</v>
      </c>
      <c r="AU84" s="380">
        <v>0</v>
      </c>
      <c r="AV84" s="380">
        <v>-832.88300000000004</v>
      </c>
      <c r="AW84" s="380">
        <v>10256.588000000002</v>
      </c>
      <c r="AX84" s="380">
        <v>9423.7050000000017</v>
      </c>
      <c r="AY84" s="380">
        <f t="shared" si="9"/>
        <v>10256.588000000002</v>
      </c>
      <c r="AZ84" s="380">
        <f t="shared" si="10"/>
        <v>0</v>
      </c>
      <c r="BA84" s="380">
        <f t="shared" si="11"/>
        <v>-801.22</v>
      </c>
    </row>
    <row r="85" spans="1:53" s="374" customFormat="1">
      <c r="A85" s="379">
        <v>0.32291666666666702</v>
      </c>
      <c r="B85" s="380">
        <v>3628.364</v>
      </c>
      <c r="C85" s="380">
        <v>4763.6310000000003</v>
      </c>
      <c r="D85" s="380">
        <v>254.65100000000001</v>
      </c>
      <c r="E85" s="380">
        <v>680.48699999999997</v>
      </c>
      <c r="F85" s="380">
        <v>203.85300000000001</v>
      </c>
      <c r="G85" s="380">
        <v>622.42100000000005</v>
      </c>
      <c r="H85" s="380">
        <v>109.155</v>
      </c>
      <c r="I85" s="380">
        <v>40.862000000000002</v>
      </c>
      <c r="J85" s="380">
        <v>-1024.1969999999999</v>
      </c>
      <c r="K85" s="380">
        <v>0</v>
      </c>
      <c r="L85" s="380">
        <v>-722.01099999999997</v>
      </c>
      <c r="M85" s="380">
        <v>9279.226999999999</v>
      </c>
      <c r="N85" s="380">
        <v>8557.2159999999985</v>
      </c>
      <c r="O85" s="380">
        <f t="shared" si="3"/>
        <v>9279.226999999999</v>
      </c>
      <c r="P85" s="380">
        <f t="shared" si="4"/>
        <v>0</v>
      </c>
      <c r="Q85" s="380">
        <f t="shared" si="5"/>
        <v>-1024.1969999999999</v>
      </c>
      <c r="S85" s="379">
        <v>0.32291666666666702</v>
      </c>
      <c r="T85" s="380">
        <v>4228.2820000000002</v>
      </c>
      <c r="U85" s="380">
        <v>5575.1580000000004</v>
      </c>
      <c r="V85" s="380">
        <v>149.303</v>
      </c>
      <c r="W85" s="380">
        <v>555.58100000000002</v>
      </c>
      <c r="X85" s="380">
        <v>143.084</v>
      </c>
      <c r="Y85" s="380">
        <v>102.831</v>
      </c>
      <c r="Z85" s="380">
        <v>23.542000000000002</v>
      </c>
      <c r="AA85" s="380">
        <v>107.95099999999999</v>
      </c>
      <c r="AB85" s="380">
        <v>-489.91699999999997</v>
      </c>
      <c r="AC85" s="380">
        <v>-2.331</v>
      </c>
      <c r="AD85" s="380">
        <v>-767.75</v>
      </c>
      <c r="AE85" s="380">
        <v>10393.484</v>
      </c>
      <c r="AF85" s="380">
        <v>9625.7340000000004</v>
      </c>
      <c r="AG85" s="380">
        <f t="shared" si="6"/>
        <v>10393.484</v>
      </c>
      <c r="AH85" s="380">
        <f t="shared" si="7"/>
        <v>0</v>
      </c>
      <c r="AI85" s="380">
        <f t="shared" si="8"/>
        <v>-489.91699999999997</v>
      </c>
      <c r="AK85" s="379">
        <v>0.32291666666666702</v>
      </c>
      <c r="AL85" s="380">
        <v>4218.7879999999996</v>
      </c>
      <c r="AM85" s="380">
        <v>5363.4620000000004</v>
      </c>
      <c r="AN85" s="380">
        <v>272.596</v>
      </c>
      <c r="AO85" s="380">
        <v>576.76099999999997</v>
      </c>
      <c r="AP85" s="380">
        <v>328.02699999999999</v>
      </c>
      <c r="AQ85" s="380">
        <v>180.05600000000001</v>
      </c>
      <c r="AR85" s="380">
        <v>28.059000000000001</v>
      </c>
      <c r="AS85" s="380">
        <v>96.667000000000002</v>
      </c>
      <c r="AT85" s="380">
        <v>-772.58100000000002</v>
      </c>
      <c r="AU85" s="380">
        <v>0</v>
      </c>
      <c r="AV85" s="380">
        <v>-832.80200000000002</v>
      </c>
      <c r="AW85" s="380">
        <v>10291.834999999999</v>
      </c>
      <c r="AX85" s="380">
        <v>9459.0329999999994</v>
      </c>
      <c r="AY85" s="380">
        <f t="shared" si="9"/>
        <v>10291.834999999999</v>
      </c>
      <c r="AZ85" s="380">
        <f t="shared" si="10"/>
        <v>0</v>
      </c>
      <c r="BA85" s="380">
        <f t="shared" si="11"/>
        <v>-772.58100000000002</v>
      </c>
    </row>
    <row r="86" spans="1:53" s="374" customFormat="1">
      <c r="A86" s="379">
        <v>0.33333333333333298</v>
      </c>
      <c r="B86" s="380">
        <v>3662.288</v>
      </c>
      <c r="C86" s="380">
        <v>4857.55</v>
      </c>
      <c r="D86" s="380">
        <v>254.59</v>
      </c>
      <c r="E86" s="380">
        <v>703.12300000000005</v>
      </c>
      <c r="F86" s="380">
        <v>462.733</v>
      </c>
      <c r="G86" s="380">
        <v>286.84300000000002</v>
      </c>
      <c r="H86" s="380">
        <v>200.72800000000001</v>
      </c>
      <c r="I86" s="380">
        <v>38.981999999999999</v>
      </c>
      <c r="J86" s="380">
        <v>-1087.3389999999999</v>
      </c>
      <c r="K86" s="380">
        <v>0</v>
      </c>
      <c r="L86" s="380">
        <v>-733.29399999999998</v>
      </c>
      <c r="M86" s="380">
        <v>9379.4979999999996</v>
      </c>
      <c r="N86" s="380">
        <v>8646.2039999999997</v>
      </c>
      <c r="O86" s="380">
        <f t="shared" si="3"/>
        <v>9379.4979999999996</v>
      </c>
      <c r="P86" s="380">
        <f t="shared" si="4"/>
        <v>0</v>
      </c>
      <c r="Q86" s="380">
        <f t="shared" si="5"/>
        <v>-1087.3389999999999</v>
      </c>
      <c r="S86" s="379">
        <v>0.33333333333333298</v>
      </c>
      <c r="T86" s="380">
        <v>4226.9629999999997</v>
      </c>
      <c r="U86" s="380">
        <v>5607.9340000000002</v>
      </c>
      <c r="V86" s="380">
        <v>148.24100000000001</v>
      </c>
      <c r="W86" s="380">
        <v>569.77300000000002</v>
      </c>
      <c r="X86" s="380">
        <v>327.84899999999999</v>
      </c>
      <c r="Y86" s="380">
        <v>382.505</v>
      </c>
      <c r="Z86" s="380">
        <v>25.481999999999999</v>
      </c>
      <c r="AA86" s="380">
        <v>116.26600000000001</v>
      </c>
      <c r="AB86" s="380">
        <v>-955.08199999999999</v>
      </c>
      <c r="AC86" s="380">
        <v>0</v>
      </c>
      <c r="AD86" s="380">
        <v>-776.60699999999997</v>
      </c>
      <c r="AE86" s="380">
        <v>10449.930999999999</v>
      </c>
      <c r="AF86" s="380">
        <v>9673.3239999999987</v>
      </c>
      <c r="AG86" s="380">
        <f t="shared" si="6"/>
        <v>10449.930999999999</v>
      </c>
      <c r="AH86" s="380">
        <f t="shared" si="7"/>
        <v>0</v>
      </c>
      <c r="AI86" s="380">
        <f t="shared" si="8"/>
        <v>-955.08199999999999</v>
      </c>
      <c r="AK86" s="379">
        <v>0.33333333333333298</v>
      </c>
      <c r="AL86" s="380">
        <v>4217.9210000000003</v>
      </c>
      <c r="AM86" s="380">
        <v>5401.933</v>
      </c>
      <c r="AN86" s="380">
        <v>272.54199999999997</v>
      </c>
      <c r="AO86" s="380">
        <v>562.755</v>
      </c>
      <c r="AP86" s="380">
        <v>225.01499999999999</v>
      </c>
      <c r="AQ86" s="380">
        <v>277.08699999999999</v>
      </c>
      <c r="AR86" s="380">
        <v>29.181000000000001</v>
      </c>
      <c r="AS86" s="380">
        <v>99.966999999999999</v>
      </c>
      <c r="AT86" s="380">
        <v>-767</v>
      </c>
      <c r="AU86" s="380">
        <v>0</v>
      </c>
      <c r="AV86" s="380">
        <v>-836.28599999999994</v>
      </c>
      <c r="AW86" s="380">
        <v>10319.400999999998</v>
      </c>
      <c r="AX86" s="380">
        <v>9483.114999999998</v>
      </c>
      <c r="AY86" s="380">
        <f t="shared" si="9"/>
        <v>10319.400999999998</v>
      </c>
      <c r="AZ86" s="380">
        <f t="shared" si="10"/>
        <v>0</v>
      </c>
      <c r="BA86" s="380">
        <f t="shared" si="11"/>
        <v>-767</v>
      </c>
    </row>
    <row r="87" spans="1:53" s="374" customFormat="1">
      <c r="A87" s="379">
        <v>0.34375</v>
      </c>
      <c r="B87" s="380">
        <v>3720.085</v>
      </c>
      <c r="C87" s="380">
        <v>5013.9290000000001</v>
      </c>
      <c r="D87" s="380">
        <v>254.51</v>
      </c>
      <c r="E87" s="380">
        <v>703.67499999999995</v>
      </c>
      <c r="F87" s="380">
        <v>495.98</v>
      </c>
      <c r="G87" s="380">
        <v>431.22</v>
      </c>
      <c r="H87" s="380">
        <v>310.36399999999998</v>
      </c>
      <c r="I87" s="380">
        <v>38.033000000000001</v>
      </c>
      <c r="J87" s="380">
        <v>-1471.8209999999999</v>
      </c>
      <c r="K87" s="380">
        <v>0</v>
      </c>
      <c r="L87" s="380">
        <v>-755.19799999999998</v>
      </c>
      <c r="M87" s="380">
        <v>9495.9749999999967</v>
      </c>
      <c r="N87" s="380">
        <v>8740.7769999999964</v>
      </c>
      <c r="O87" s="380">
        <f t="shared" si="3"/>
        <v>9495.9749999999967</v>
      </c>
      <c r="P87" s="380">
        <f t="shared" si="4"/>
        <v>0</v>
      </c>
      <c r="Q87" s="380">
        <f t="shared" si="5"/>
        <v>-1471.8209999999999</v>
      </c>
      <c r="S87" s="379">
        <v>0.34375</v>
      </c>
      <c r="T87" s="380">
        <v>4227.47</v>
      </c>
      <c r="U87" s="380">
        <v>5602.6959999999999</v>
      </c>
      <c r="V87" s="380">
        <v>148.167</v>
      </c>
      <c r="W87" s="380">
        <v>574.18600000000004</v>
      </c>
      <c r="X87" s="380">
        <v>351.87</v>
      </c>
      <c r="Y87" s="380">
        <v>524.79</v>
      </c>
      <c r="Z87" s="380">
        <v>31.413</v>
      </c>
      <c r="AA87" s="380">
        <v>118.06399999999999</v>
      </c>
      <c r="AB87" s="380">
        <v>-986.86699999999996</v>
      </c>
      <c r="AC87" s="380">
        <v>0</v>
      </c>
      <c r="AD87" s="380">
        <v>-778.48900000000003</v>
      </c>
      <c r="AE87" s="380">
        <v>10591.789000000001</v>
      </c>
      <c r="AF87" s="380">
        <v>9813.3000000000011</v>
      </c>
      <c r="AG87" s="380">
        <f t="shared" si="6"/>
        <v>10591.789000000001</v>
      </c>
      <c r="AH87" s="380">
        <f t="shared" si="7"/>
        <v>0</v>
      </c>
      <c r="AI87" s="380">
        <f t="shared" si="8"/>
        <v>-986.86699999999996</v>
      </c>
      <c r="AK87" s="379">
        <v>0.34375</v>
      </c>
      <c r="AL87" s="380">
        <v>4217.9560000000001</v>
      </c>
      <c r="AM87" s="380">
        <v>5412.8440000000001</v>
      </c>
      <c r="AN87" s="380">
        <v>272.55599999999998</v>
      </c>
      <c r="AO87" s="380">
        <v>564.02800000000002</v>
      </c>
      <c r="AP87" s="380">
        <v>215.02600000000001</v>
      </c>
      <c r="AQ87" s="380">
        <v>309.30099999999999</v>
      </c>
      <c r="AR87" s="380">
        <v>36.945999999999998</v>
      </c>
      <c r="AS87" s="380">
        <v>96.363</v>
      </c>
      <c r="AT87" s="380">
        <v>-662.28300000000002</v>
      </c>
      <c r="AU87" s="380">
        <v>0</v>
      </c>
      <c r="AV87" s="380">
        <v>-837.84699999999998</v>
      </c>
      <c r="AW87" s="380">
        <v>10462.736999999999</v>
      </c>
      <c r="AX87" s="380">
        <v>9624.89</v>
      </c>
      <c r="AY87" s="380">
        <f t="shared" si="9"/>
        <v>10462.736999999999</v>
      </c>
      <c r="AZ87" s="380">
        <f t="shared" si="10"/>
        <v>0</v>
      </c>
      <c r="BA87" s="380">
        <f t="shared" si="11"/>
        <v>-662.28300000000002</v>
      </c>
    </row>
    <row r="88" spans="1:53" s="374" customFormat="1">
      <c r="A88" s="379">
        <v>0.35416666666666702</v>
      </c>
      <c r="B88" s="380">
        <v>3728.1880000000001</v>
      </c>
      <c r="C88" s="380">
        <v>5079.3530000000001</v>
      </c>
      <c r="D88" s="380">
        <v>254.631</v>
      </c>
      <c r="E88" s="380">
        <v>690.38900000000001</v>
      </c>
      <c r="F88" s="380">
        <v>496.08300000000003</v>
      </c>
      <c r="G88" s="380">
        <v>449.31299999999999</v>
      </c>
      <c r="H88" s="380">
        <v>436.28399999999999</v>
      </c>
      <c r="I88" s="380">
        <v>40.238</v>
      </c>
      <c r="J88" s="380">
        <v>-1622.921</v>
      </c>
      <c r="K88" s="380">
        <v>0</v>
      </c>
      <c r="L88" s="380">
        <v>-762.98500000000001</v>
      </c>
      <c r="M88" s="380">
        <v>9551.5579999999991</v>
      </c>
      <c r="N88" s="380">
        <v>8788.5729999999985</v>
      </c>
      <c r="O88" s="380">
        <f t="shared" si="3"/>
        <v>9551.5579999999991</v>
      </c>
      <c r="P88" s="380">
        <f t="shared" si="4"/>
        <v>0</v>
      </c>
      <c r="Q88" s="380">
        <f t="shared" si="5"/>
        <v>-1622.921</v>
      </c>
      <c r="S88" s="379">
        <v>0.35416666666666702</v>
      </c>
      <c r="T88" s="380">
        <v>4228.3710000000001</v>
      </c>
      <c r="U88" s="380">
        <v>5631.8850000000002</v>
      </c>
      <c r="V88" s="380">
        <v>147.857</v>
      </c>
      <c r="W88" s="380">
        <v>579.51099999999997</v>
      </c>
      <c r="X88" s="380">
        <v>351.92899999999997</v>
      </c>
      <c r="Y88" s="380">
        <v>473.93299999999999</v>
      </c>
      <c r="Z88" s="380">
        <v>39.323999999999998</v>
      </c>
      <c r="AA88" s="380">
        <v>110.599</v>
      </c>
      <c r="AB88" s="380">
        <v>-922.97900000000004</v>
      </c>
      <c r="AC88" s="380">
        <v>0</v>
      </c>
      <c r="AD88" s="380">
        <v>-780.82500000000005</v>
      </c>
      <c r="AE88" s="380">
        <v>10640.430000000002</v>
      </c>
      <c r="AF88" s="380">
        <v>9859.6050000000014</v>
      </c>
      <c r="AG88" s="380">
        <f t="shared" si="6"/>
        <v>10640.430000000002</v>
      </c>
      <c r="AH88" s="380">
        <f t="shared" si="7"/>
        <v>0</v>
      </c>
      <c r="AI88" s="380">
        <f t="shared" si="8"/>
        <v>-922.97900000000004</v>
      </c>
      <c r="AK88" s="379">
        <v>0.35416666666666702</v>
      </c>
      <c r="AL88" s="380">
        <v>4219.5169999999998</v>
      </c>
      <c r="AM88" s="380">
        <v>5384.7439999999997</v>
      </c>
      <c r="AN88" s="380">
        <v>272.529</v>
      </c>
      <c r="AO88" s="380">
        <v>566.77</v>
      </c>
      <c r="AP88" s="380">
        <v>214.62</v>
      </c>
      <c r="AQ88" s="380">
        <v>339.36200000000002</v>
      </c>
      <c r="AR88" s="380">
        <v>48.332000000000001</v>
      </c>
      <c r="AS88" s="380">
        <v>97.858999999999995</v>
      </c>
      <c r="AT88" s="380">
        <v>-656.15899999999999</v>
      </c>
      <c r="AU88" s="380">
        <v>0</v>
      </c>
      <c r="AV88" s="380">
        <v>-835.70100000000002</v>
      </c>
      <c r="AW88" s="380">
        <v>10487.574000000001</v>
      </c>
      <c r="AX88" s="380">
        <v>9651.8729999999996</v>
      </c>
      <c r="AY88" s="380">
        <f t="shared" si="9"/>
        <v>10487.574000000001</v>
      </c>
      <c r="AZ88" s="380">
        <f t="shared" si="10"/>
        <v>0</v>
      </c>
      <c r="BA88" s="380">
        <f t="shared" si="11"/>
        <v>-656.15899999999999</v>
      </c>
    </row>
    <row r="89" spans="1:53" s="374" customFormat="1">
      <c r="A89" s="379">
        <v>0.36458333333333298</v>
      </c>
      <c r="B89" s="380">
        <v>3728.4850000000001</v>
      </c>
      <c r="C89" s="380">
        <v>5110.22</v>
      </c>
      <c r="D89" s="380">
        <v>254.66399999999999</v>
      </c>
      <c r="E89" s="380">
        <v>688.75099999999998</v>
      </c>
      <c r="F89" s="380">
        <v>481.53899999999999</v>
      </c>
      <c r="G89" s="380">
        <v>470.51799999999997</v>
      </c>
      <c r="H89" s="380">
        <v>578.69899999999996</v>
      </c>
      <c r="I89" s="380">
        <v>42.640999999999998</v>
      </c>
      <c r="J89" s="380">
        <v>-1709.942</v>
      </c>
      <c r="K89" s="380">
        <v>0</v>
      </c>
      <c r="L89" s="380">
        <v>-767.64400000000001</v>
      </c>
      <c r="M89" s="380">
        <v>9645.5750000000007</v>
      </c>
      <c r="N89" s="380">
        <v>8877.9310000000005</v>
      </c>
      <c r="O89" s="380">
        <f t="shared" si="3"/>
        <v>9645.5750000000007</v>
      </c>
      <c r="P89" s="380">
        <f t="shared" si="4"/>
        <v>0</v>
      </c>
      <c r="Q89" s="380">
        <f t="shared" si="5"/>
        <v>-1709.942</v>
      </c>
      <c r="S89" s="379">
        <v>0.36458333333333298</v>
      </c>
      <c r="T89" s="380">
        <v>4227.3940000000002</v>
      </c>
      <c r="U89" s="380">
        <v>5642.4679999999998</v>
      </c>
      <c r="V89" s="380">
        <v>147.62899999999999</v>
      </c>
      <c r="W89" s="380">
        <v>583.37699999999995</v>
      </c>
      <c r="X89" s="380">
        <v>343.447</v>
      </c>
      <c r="Y89" s="380">
        <v>623.85299999999995</v>
      </c>
      <c r="Z89" s="380">
        <v>48.271000000000001</v>
      </c>
      <c r="AA89" s="380">
        <v>104.504</v>
      </c>
      <c r="AB89" s="380">
        <v>-1018.304</v>
      </c>
      <c r="AC89" s="380">
        <v>0</v>
      </c>
      <c r="AD89" s="380">
        <v>-783.77599999999995</v>
      </c>
      <c r="AE89" s="380">
        <v>10702.639000000003</v>
      </c>
      <c r="AF89" s="380">
        <v>9918.863000000003</v>
      </c>
      <c r="AG89" s="380">
        <f t="shared" si="6"/>
        <v>10702.639000000003</v>
      </c>
      <c r="AH89" s="380">
        <f t="shared" si="7"/>
        <v>0</v>
      </c>
      <c r="AI89" s="380">
        <f t="shared" si="8"/>
        <v>-1018.304</v>
      </c>
      <c r="AK89" s="379">
        <v>0.36458333333333298</v>
      </c>
      <c r="AL89" s="380">
        <v>4222.3819999999996</v>
      </c>
      <c r="AM89" s="380">
        <v>5403.5919999999996</v>
      </c>
      <c r="AN89" s="380">
        <v>272.58300000000003</v>
      </c>
      <c r="AO89" s="380">
        <v>573.87699999999995</v>
      </c>
      <c r="AP89" s="380">
        <v>211.126</v>
      </c>
      <c r="AQ89" s="380">
        <v>337.11</v>
      </c>
      <c r="AR89" s="380">
        <v>63.095999999999997</v>
      </c>
      <c r="AS89" s="380">
        <v>105.229</v>
      </c>
      <c r="AT89" s="380">
        <v>-650.62</v>
      </c>
      <c r="AU89" s="380">
        <v>0</v>
      </c>
      <c r="AV89" s="380">
        <v>-838.44200000000001</v>
      </c>
      <c r="AW89" s="380">
        <v>10538.374999999998</v>
      </c>
      <c r="AX89" s="380">
        <v>9699.9329999999973</v>
      </c>
      <c r="AY89" s="380">
        <f t="shared" si="9"/>
        <v>10538.374999999998</v>
      </c>
      <c r="AZ89" s="380">
        <f t="shared" si="10"/>
        <v>0</v>
      </c>
      <c r="BA89" s="380">
        <f t="shared" si="11"/>
        <v>-650.62</v>
      </c>
    </row>
    <row r="90" spans="1:53" s="374" customFormat="1">
      <c r="A90" s="379">
        <v>0.375</v>
      </c>
      <c r="B90" s="380">
        <v>3729.4250000000002</v>
      </c>
      <c r="C90" s="380">
        <v>5162.5959999999995</v>
      </c>
      <c r="D90" s="380">
        <v>253.624</v>
      </c>
      <c r="E90" s="380">
        <v>676.62599999999998</v>
      </c>
      <c r="F90" s="380">
        <v>273.40199999999999</v>
      </c>
      <c r="G90" s="380">
        <v>356.49</v>
      </c>
      <c r="H90" s="380">
        <v>694.20500000000004</v>
      </c>
      <c r="I90" s="380">
        <v>38.587000000000003</v>
      </c>
      <c r="J90" s="380">
        <v>-1525.83</v>
      </c>
      <c r="K90" s="380">
        <v>0</v>
      </c>
      <c r="L90" s="380">
        <v>-770.06799999999998</v>
      </c>
      <c r="M90" s="380">
        <v>9659.125</v>
      </c>
      <c r="N90" s="380">
        <v>8889.0570000000007</v>
      </c>
      <c r="O90" s="380">
        <f t="shared" si="3"/>
        <v>9659.125</v>
      </c>
      <c r="P90" s="380">
        <f t="shared" si="4"/>
        <v>0</v>
      </c>
      <c r="Q90" s="380">
        <f t="shared" si="5"/>
        <v>-1525.83</v>
      </c>
      <c r="S90" s="379">
        <v>0.375</v>
      </c>
      <c r="T90" s="380">
        <v>4224.7830000000004</v>
      </c>
      <c r="U90" s="380">
        <v>5642.6629999999996</v>
      </c>
      <c r="V90" s="380">
        <v>147.71</v>
      </c>
      <c r="W90" s="380">
        <v>572.721</v>
      </c>
      <c r="X90" s="380">
        <v>224.369</v>
      </c>
      <c r="Y90" s="380">
        <v>656.65800000000002</v>
      </c>
      <c r="Z90" s="380">
        <v>62.637999999999998</v>
      </c>
      <c r="AA90" s="380">
        <v>112.393</v>
      </c>
      <c r="AB90" s="380">
        <v>-874.32500000000005</v>
      </c>
      <c r="AC90" s="380">
        <v>0</v>
      </c>
      <c r="AD90" s="380">
        <v>-782.76900000000001</v>
      </c>
      <c r="AE90" s="380">
        <v>10769.609999999999</v>
      </c>
      <c r="AF90" s="380">
        <v>9986.8409999999985</v>
      </c>
      <c r="AG90" s="380">
        <f t="shared" si="6"/>
        <v>10769.609999999999</v>
      </c>
      <c r="AH90" s="380">
        <f t="shared" si="7"/>
        <v>0</v>
      </c>
      <c r="AI90" s="380">
        <f t="shared" si="8"/>
        <v>-874.32500000000005</v>
      </c>
      <c r="AK90" s="379">
        <v>0.375</v>
      </c>
      <c r="AL90" s="380">
        <v>4223.3069999999998</v>
      </c>
      <c r="AM90" s="380">
        <v>5396.5140000000001</v>
      </c>
      <c r="AN90" s="380">
        <v>272.58300000000003</v>
      </c>
      <c r="AO90" s="380">
        <v>571.40700000000004</v>
      </c>
      <c r="AP90" s="380">
        <v>124.485</v>
      </c>
      <c r="AQ90" s="380">
        <v>171.20699999999999</v>
      </c>
      <c r="AR90" s="380">
        <v>78.489999999999995</v>
      </c>
      <c r="AS90" s="380">
        <v>105.977</v>
      </c>
      <c r="AT90" s="380">
        <v>-322.24799999999999</v>
      </c>
      <c r="AU90" s="380">
        <v>0</v>
      </c>
      <c r="AV90" s="380">
        <v>-835.01199999999994</v>
      </c>
      <c r="AW90" s="380">
        <v>10621.722000000002</v>
      </c>
      <c r="AX90" s="380">
        <v>9786.7100000000009</v>
      </c>
      <c r="AY90" s="380">
        <f t="shared" si="9"/>
        <v>10621.722000000002</v>
      </c>
      <c r="AZ90" s="380">
        <f t="shared" si="10"/>
        <v>0</v>
      </c>
      <c r="BA90" s="380">
        <f t="shared" si="11"/>
        <v>-322.24799999999999</v>
      </c>
    </row>
    <row r="91" spans="1:53" s="374" customFormat="1">
      <c r="A91" s="379">
        <v>0.38541666666666702</v>
      </c>
      <c r="B91" s="380">
        <v>3730.4380000000001</v>
      </c>
      <c r="C91" s="380">
        <v>5193.2740000000003</v>
      </c>
      <c r="D91" s="380">
        <v>253.745</v>
      </c>
      <c r="E91" s="380">
        <v>681.56299999999999</v>
      </c>
      <c r="F91" s="380">
        <v>255.87</v>
      </c>
      <c r="G91" s="380">
        <v>367.73700000000002</v>
      </c>
      <c r="H91" s="380">
        <v>817.50599999999997</v>
      </c>
      <c r="I91" s="380">
        <v>35.332000000000001</v>
      </c>
      <c r="J91" s="380">
        <v>-1672.769</v>
      </c>
      <c r="K91" s="380">
        <v>0</v>
      </c>
      <c r="L91" s="380">
        <v>-774.68600000000004</v>
      </c>
      <c r="M91" s="380">
        <v>9662.6959999999999</v>
      </c>
      <c r="N91" s="380">
        <v>8888.01</v>
      </c>
      <c r="O91" s="380">
        <f t="shared" si="3"/>
        <v>9662.6959999999999</v>
      </c>
      <c r="P91" s="380">
        <f t="shared" si="4"/>
        <v>0</v>
      </c>
      <c r="Q91" s="380">
        <f t="shared" si="5"/>
        <v>-1672.769</v>
      </c>
      <c r="S91" s="379">
        <v>0.38541666666666702</v>
      </c>
      <c r="T91" s="380">
        <v>4225.3869999999997</v>
      </c>
      <c r="U91" s="380">
        <v>5637.799</v>
      </c>
      <c r="V91" s="380">
        <v>147.649</v>
      </c>
      <c r="W91" s="380">
        <v>562.09500000000003</v>
      </c>
      <c r="X91" s="380">
        <v>210.988</v>
      </c>
      <c r="Y91" s="380">
        <v>613.06600000000003</v>
      </c>
      <c r="Z91" s="380">
        <v>75.296999999999997</v>
      </c>
      <c r="AA91" s="380">
        <v>110.855</v>
      </c>
      <c r="AB91" s="380">
        <v>-821.59199999999998</v>
      </c>
      <c r="AC91" s="380">
        <v>0</v>
      </c>
      <c r="AD91" s="380">
        <v>-781.32899999999995</v>
      </c>
      <c r="AE91" s="380">
        <v>10761.543999999998</v>
      </c>
      <c r="AF91" s="380">
        <v>9980.2149999999983</v>
      </c>
      <c r="AG91" s="380">
        <f t="shared" si="6"/>
        <v>10761.543999999998</v>
      </c>
      <c r="AH91" s="380">
        <f t="shared" si="7"/>
        <v>0</v>
      </c>
      <c r="AI91" s="380">
        <f t="shared" si="8"/>
        <v>-821.59199999999998</v>
      </c>
      <c r="AK91" s="379">
        <v>0.38541666666666702</v>
      </c>
      <c r="AL91" s="380">
        <v>4223.6679999999997</v>
      </c>
      <c r="AM91" s="380">
        <v>5409.03</v>
      </c>
      <c r="AN91" s="380">
        <v>272.65600000000001</v>
      </c>
      <c r="AO91" s="380">
        <v>562.76300000000003</v>
      </c>
      <c r="AP91" s="380">
        <v>119.67100000000001</v>
      </c>
      <c r="AQ91" s="380">
        <v>173.24600000000001</v>
      </c>
      <c r="AR91" s="380">
        <v>93.164000000000001</v>
      </c>
      <c r="AS91" s="380">
        <v>105.66500000000001</v>
      </c>
      <c r="AT91" s="380">
        <v>-308.83499999999998</v>
      </c>
      <c r="AU91" s="380">
        <v>0</v>
      </c>
      <c r="AV91" s="380">
        <v>-836.05899999999997</v>
      </c>
      <c r="AW91" s="380">
        <v>10651.028000000004</v>
      </c>
      <c r="AX91" s="380">
        <v>9814.9690000000046</v>
      </c>
      <c r="AY91" s="380">
        <f t="shared" si="9"/>
        <v>10651.028000000004</v>
      </c>
      <c r="AZ91" s="380">
        <f t="shared" si="10"/>
        <v>0</v>
      </c>
      <c r="BA91" s="380">
        <f t="shared" si="11"/>
        <v>-308.83499999999998</v>
      </c>
    </row>
    <row r="92" spans="1:53" s="374" customFormat="1">
      <c r="A92" s="379">
        <v>0.39583333333333298</v>
      </c>
      <c r="B92" s="380">
        <v>3731.7979999999998</v>
      </c>
      <c r="C92" s="380">
        <v>5200.0950000000003</v>
      </c>
      <c r="D92" s="380">
        <v>253.40199999999999</v>
      </c>
      <c r="E92" s="380">
        <v>672.58600000000001</v>
      </c>
      <c r="F92" s="380">
        <v>255.33799999999999</v>
      </c>
      <c r="G92" s="380">
        <v>385.50599999999997</v>
      </c>
      <c r="H92" s="380">
        <v>947.89700000000005</v>
      </c>
      <c r="I92" s="380">
        <v>38.704999999999998</v>
      </c>
      <c r="J92" s="380">
        <v>-1872.249</v>
      </c>
      <c r="K92" s="380">
        <v>0</v>
      </c>
      <c r="L92" s="380">
        <v>-776.572</v>
      </c>
      <c r="M92" s="380">
        <v>9613.0779999999995</v>
      </c>
      <c r="N92" s="380">
        <v>8836.5059999999994</v>
      </c>
      <c r="O92" s="380">
        <f t="shared" si="3"/>
        <v>9613.0779999999995</v>
      </c>
      <c r="P92" s="380">
        <f t="shared" si="4"/>
        <v>0</v>
      </c>
      <c r="Q92" s="380">
        <f t="shared" si="5"/>
        <v>-1872.249</v>
      </c>
      <c r="S92" s="379">
        <v>0.39583333333333298</v>
      </c>
      <c r="T92" s="380">
        <v>4226.9459999999999</v>
      </c>
      <c r="U92" s="380">
        <v>5636.1279999999997</v>
      </c>
      <c r="V92" s="380">
        <v>147.52099999999999</v>
      </c>
      <c r="W92" s="380">
        <v>567.17100000000005</v>
      </c>
      <c r="X92" s="380">
        <v>210.88399999999999</v>
      </c>
      <c r="Y92" s="380">
        <v>571.55499999999995</v>
      </c>
      <c r="Z92" s="380">
        <v>86.477999999999994</v>
      </c>
      <c r="AA92" s="380">
        <v>117.108</v>
      </c>
      <c r="AB92" s="380">
        <v>-799.43499999999995</v>
      </c>
      <c r="AC92" s="380">
        <v>0</v>
      </c>
      <c r="AD92" s="380">
        <v>-781.24099999999999</v>
      </c>
      <c r="AE92" s="380">
        <v>10764.356000000002</v>
      </c>
      <c r="AF92" s="380">
        <v>9983.1150000000016</v>
      </c>
      <c r="AG92" s="380">
        <f t="shared" si="6"/>
        <v>10764.356000000002</v>
      </c>
      <c r="AH92" s="380">
        <f t="shared" si="7"/>
        <v>0</v>
      </c>
      <c r="AI92" s="380">
        <f t="shared" si="8"/>
        <v>-799.43499999999995</v>
      </c>
      <c r="AK92" s="379">
        <v>0.39583333333333298</v>
      </c>
      <c r="AL92" s="380">
        <v>4223.2</v>
      </c>
      <c r="AM92" s="380">
        <v>5430.4539999999997</v>
      </c>
      <c r="AN92" s="380">
        <v>272.73700000000002</v>
      </c>
      <c r="AO92" s="380">
        <v>585.79999999999995</v>
      </c>
      <c r="AP92" s="380">
        <v>121.32299999999999</v>
      </c>
      <c r="AQ92" s="380">
        <v>171.04499999999999</v>
      </c>
      <c r="AR92" s="380">
        <v>108.825</v>
      </c>
      <c r="AS92" s="380">
        <v>97.882000000000005</v>
      </c>
      <c r="AT92" s="380">
        <v>-381.32299999999998</v>
      </c>
      <c r="AU92" s="380">
        <v>0</v>
      </c>
      <c r="AV92" s="380">
        <v>-839.57600000000002</v>
      </c>
      <c r="AW92" s="380">
        <v>10629.942999999997</v>
      </c>
      <c r="AX92" s="380">
        <v>9790.3669999999984</v>
      </c>
      <c r="AY92" s="380">
        <f t="shared" si="9"/>
        <v>10629.942999999997</v>
      </c>
      <c r="AZ92" s="380">
        <f t="shared" si="10"/>
        <v>0</v>
      </c>
      <c r="BA92" s="380">
        <f t="shared" si="11"/>
        <v>-381.32299999999998</v>
      </c>
    </row>
    <row r="93" spans="1:53" s="374" customFormat="1">
      <c r="A93" s="379">
        <v>0.40625</v>
      </c>
      <c r="B93" s="380">
        <v>3732.721</v>
      </c>
      <c r="C93" s="380">
        <v>5218.3850000000002</v>
      </c>
      <c r="D93" s="380">
        <v>253.483</v>
      </c>
      <c r="E93" s="380">
        <v>675.75699999999995</v>
      </c>
      <c r="F93" s="380">
        <v>251.18</v>
      </c>
      <c r="G93" s="380">
        <v>276.54500000000002</v>
      </c>
      <c r="H93" s="380">
        <v>1073.3610000000001</v>
      </c>
      <c r="I93" s="380">
        <v>40.298000000000002</v>
      </c>
      <c r="J93" s="380">
        <v>-1922.11</v>
      </c>
      <c r="K93" s="380">
        <v>0</v>
      </c>
      <c r="L93" s="380">
        <v>-778.51700000000005</v>
      </c>
      <c r="M93" s="380">
        <v>9599.6200000000008</v>
      </c>
      <c r="N93" s="380">
        <v>8821.103000000001</v>
      </c>
      <c r="O93" s="380">
        <f t="shared" si="3"/>
        <v>9599.6200000000008</v>
      </c>
      <c r="P93" s="380">
        <f t="shared" si="4"/>
        <v>0</v>
      </c>
      <c r="Q93" s="380">
        <f t="shared" si="5"/>
        <v>-1922.11</v>
      </c>
      <c r="S93" s="379">
        <v>0.40625</v>
      </c>
      <c r="T93" s="380">
        <v>4228.6710000000003</v>
      </c>
      <c r="U93" s="380">
        <v>5658.5379999999996</v>
      </c>
      <c r="V93" s="380">
        <v>147.68299999999999</v>
      </c>
      <c r="W93" s="380">
        <v>563.70299999999997</v>
      </c>
      <c r="X93" s="380">
        <v>203.95099999999999</v>
      </c>
      <c r="Y93" s="380">
        <v>580.56399999999996</v>
      </c>
      <c r="Z93" s="380">
        <v>96.272999999999996</v>
      </c>
      <c r="AA93" s="380">
        <v>121.57299999999999</v>
      </c>
      <c r="AB93" s="380">
        <v>-777.85900000000004</v>
      </c>
      <c r="AC93" s="380">
        <v>0</v>
      </c>
      <c r="AD93" s="380">
        <v>-783.43100000000004</v>
      </c>
      <c r="AE93" s="380">
        <v>10823.096999999998</v>
      </c>
      <c r="AF93" s="380">
        <v>10039.665999999997</v>
      </c>
      <c r="AG93" s="380">
        <f t="shared" si="6"/>
        <v>10823.096999999998</v>
      </c>
      <c r="AH93" s="380">
        <f t="shared" si="7"/>
        <v>0</v>
      </c>
      <c r="AI93" s="380">
        <f t="shared" si="8"/>
        <v>-777.85900000000004</v>
      </c>
      <c r="AK93" s="379">
        <v>0.40625</v>
      </c>
      <c r="AL93" s="380">
        <v>4222.1880000000001</v>
      </c>
      <c r="AM93" s="380">
        <v>5448.058</v>
      </c>
      <c r="AN93" s="380">
        <v>272.50200000000001</v>
      </c>
      <c r="AO93" s="380">
        <v>593.66700000000003</v>
      </c>
      <c r="AP93" s="380">
        <v>121.27</v>
      </c>
      <c r="AQ93" s="380">
        <v>178.191</v>
      </c>
      <c r="AR93" s="380">
        <v>124.855</v>
      </c>
      <c r="AS93" s="380">
        <v>91.21</v>
      </c>
      <c r="AT93" s="380">
        <v>-417.01600000000002</v>
      </c>
      <c r="AU93" s="380">
        <v>0</v>
      </c>
      <c r="AV93" s="380">
        <v>-841.97699999999998</v>
      </c>
      <c r="AW93" s="380">
        <v>10634.924999999999</v>
      </c>
      <c r="AX93" s="380">
        <v>9792.9479999999985</v>
      </c>
      <c r="AY93" s="380">
        <f t="shared" si="9"/>
        <v>10634.924999999999</v>
      </c>
      <c r="AZ93" s="380">
        <f t="shared" si="10"/>
        <v>0</v>
      </c>
      <c r="BA93" s="380">
        <f t="shared" si="11"/>
        <v>-417.01600000000002</v>
      </c>
    </row>
    <row r="94" spans="1:53" s="374" customFormat="1">
      <c r="A94" s="379">
        <v>0.41666666666666702</v>
      </c>
      <c r="B94" s="380">
        <v>3730.6390000000001</v>
      </c>
      <c r="C94" s="380">
        <v>5175.384</v>
      </c>
      <c r="D94" s="380">
        <v>252.67099999999999</v>
      </c>
      <c r="E94" s="380">
        <v>665.173</v>
      </c>
      <c r="F94" s="380">
        <v>189.255</v>
      </c>
      <c r="G94" s="380">
        <v>359.31700000000001</v>
      </c>
      <c r="H94" s="380">
        <v>1239.2270000000001</v>
      </c>
      <c r="I94" s="380">
        <v>39.332000000000001</v>
      </c>
      <c r="J94" s="380">
        <v>-2028.5709999999999</v>
      </c>
      <c r="K94" s="380">
        <v>0</v>
      </c>
      <c r="L94" s="380">
        <v>-775.79100000000005</v>
      </c>
      <c r="M94" s="380">
        <v>9622.4270000000033</v>
      </c>
      <c r="N94" s="380">
        <v>8846.6360000000041</v>
      </c>
      <c r="O94" s="380">
        <f t="shared" si="3"/>
        <v>9622.4270000000033</v>
      </c>
      <c r="P94" s="380">
        <f t="shared" si="4"/>
        <v>0</v>
      </c>
      <c r="Q94" s="380">
        <f t="shared" si="5"/>
        <v>-2028.5709999999999</v>
      </c>
      <c r="S94" s="379">
        <v>0.41666666666666702</v>
      </c>
      <c r="T94" s="380">
        <v>4224.6419999999998</v>
      </c>
      <c r="U94" s="380">
        <v>5677.4960000000001</v>
      </c>
      <c r="V94" s="380">
        <v>147.75700000000001</v>
      </c>
      <c r="W94" s="380">
        <v>549.36500000000001</v>
      </c>
      <c r="X94" s="380">
        <v>112.65</v>
      </c>
      <c r="Y94" s="380">
        <v>432.274</v>
      </c>
      <c r="Z94" s="380">
        <v>108.986</v>
      </c>
      <c r="AA94" s="380">
        <v>121.93300000000001</v>
      </c>
      <c r="AB94" s="380">
        <v>-491.23500000000001</v>
      </c>
      <c r="AC94" s="380">
        <v>0</v>
      </c>
      <c r="AD94" s="380">
        <v>-781.71699999999998</v>
      </c>
      <c r="AE94" s="380">
        <v>10883.867999999999</v>
      </c>
      <c r="AF94" s="380">
        <v>10102.150999999998</v>
      </c>
      <c r="AG94" s="380">
        <f t="shared" si="6"/>
        <v>10883.867999999999</v>
      </c>
      <c r="AH94" s="380">
        <f t="shared" si="7"/>
        <v>0</v>
      </c>
      <c r="AI94" s="380">
        <f t="shared" si="8"/>
        <v>-491.23500000000001</v>
      </c>
      <c r="AK94" s="379">
        <v>0.41666666666666702</v>
      </c>
      <c r="AL94" s="380">
        <v>4217.54</v>
      </c>
      <c r="AM94" s="380">
        <v>5394.723</v>
      </c>
      <c r="AN94" s="380">
        <v>272.56200000000001</v>
      </c>
      <c r="AO94" s="380">
        <v>568.875</v>
      </c>
      <c r="AP94" s="380">
        <v>110.077</v>
      </c>
      <c r="AQ94" s="380">
        <v>46.975999999999999</v>
      </c>
      <c r="AR94" s="380">
        <v>139.768</v>
      </c>
      <c r="AS94" s="380">
        <v>93.131</v>
      </c>
      <c r="AT94" s="380">
        <v>-61.048000000000002</v>
      </c>
      <c r="AU94" s="380">
        <v>-70.272999999999996</v>
      </c>
      <c r="AV94" s="380">
        <v>-833.40599999999995</v>
      </c>
      <c r="AW94" s="380">
        <v>10712.330999999998</v>
      </c>
      <c r="AX94" s="380">
        <v>9878.9249999999993</v>
      </c>
      <c r="AY94" s="380">
        <f t="shared" si="9"/>
        <v>10712.330999999998</v>
      </c>
      <c r="AZ94" s="380">
        <f t="shared" si="10"/>
        <v>0</v>
      </c>
      <c r="BA94" s="380">
        <f t="shared" si="11"/>
        <v>-61.048000000000002</v>
      </c>
    </row>
    <row r="95" spans="1:53" s="374" customFormat="1">
      <c r="A95" s="379">
        <v>0.42708333333333298</v>
      </c>
      <c r="B95" s="380">
        <v>3728.6379999999999</v>
      </c>
      <c r="C95" s="380">
        <v>5137.2470000000003</v>
      </c>
      <c r="D95" s="380">
        <v>220.40600000000001</v>
      </c>
      <c r="E95" s="380">
        <v>664.51400000000001</v>
      </c>
      <c r="F95" s="380">
        <v>183.46299999999999</v>
      </c>
      <c r="G95" s="380">
        <v>7.66</v>
      </c>
      <c r="H95" s="380">
        <v>1366.2349999999999</v>
      </c>
      <c r="I95" s="380">
        <v>37.459000000000003</v>
      </c>
      <c r="J95" s="380">
        <v>-1785.569</v>
      </c>
      <c r="K95" s="380">
        <v>0</v>
      </c>
      <c r="L95" s="380">
        <v>-767.63699999999994</v>
      </c>
      <c r="M95" s="380">
        <v>9560.0530000000017</v>
      </c>
      <c r="N95" s="380">
        <v>8792.4160000000011</v>
      </c>
      <c r="O95" s="380">
        <f t="shared" si="3"/>
        <v>9560.0530000000017</v>
      </c>
      <c r="P95" s="380">
        <f t="shared" si="4"/>
        <v>0</v>
      </c>
      <c r="Q95" s="380">
        <f t="shared" si="5"/>
        <v>-1785.569</v>
      </c>
      <c r="S95" s="379">
        <v>0.42708333333333298</v>
      </c>
      <c r="T95" s="380">
        <v>4224.6369999999997</v>
      </c>
      <c r="U95" s="380">
        <v>5666.598</v>
      </c>
      <c r="V95" s="380">
        <v>147.649</v>
      </c>
      <c r="W95" s="380">
        <v>548.125</v>
      </c>
      <c r="X95" s="380">
        <v>108.73399999999999</v>
      </c>
      <c r="Y95" s="380">
        <v>172.78</v>
      </c>
      <c r="Z95" s="380">
        <v>114.797</v>
      </c>
      <c r="AA95" s="380">
        <v>122.714</v>
      </c>
      <c r="AB95" s="380">
        <v>-257.61099999999999</v>
      </c>
      <c r="AC95" s="380">
        <v>0</v>
      </c>
      <c r="AD95" s="380">
        <v>-777.48599999999999</v>
      </c>
      <c r="AE95" s="380">
        <v>10848.423000000001</v>
      </c>
      <c r="AF95" s="380">
        <v>10070.937</v>
      </c>
      <c r="AG95" s="380">
        <f t="shared" si="6"/>
        <v>10848.423000000001</v>
      </c>
      <c r="AH95" s="380">
        <f t="shared" si="7"/>
        <v>0</v>
      </c>
      <c r="AI95" s="380">
        <f t="shared" si="8"/>
        <v>-257.61099999999999</v>
      </c>
      <c r="AK95" s="379">
        <v>0.42708333333333298</v>
      </c>
      <c r="AL95" s="380">
        <v>4219.8829999999998</v>
      </c>
      <c r="AM95" s="380">
        <v>5399.7290000000003</v>
      </c>
      <c r="AN95" s="380">
        <v>272.589</v>
      </c>
      <c r="AO95" s="380">
        <v>568.05100000000004</v>
      </c>
      <c r="AP95" s="380">
        <v>109.416</v>
      </c>
      <c r="AQ95" s="380">
        <v>40.020000000000003</v>
      </c>
      <c r="AR95" s="380">
        <v>157.47</v>
      </c>
      <c r="AS95" s="380">
        <v>93.748999999999995</v>
      </c>
      <c r="AT95" s="380">
        <v>-102.43899999999999</v>
      </c>
      <c r="AU95" s="380">
        <v>-106.285</v>
      </c>
      <c r="AV95" s="380">
        <v>-834.17700000000002</v>
      </c>
      <c r="AW95" s="380">
        <v>10652.182999999999</v>
      </c>
      <c r="AX95" s="380">
        <v>9818.0059999999994</v>
      </c>
      <c r="AY95" s="380">
        <f t="shared" si="9"/>
        <v>10652.182999999999</v>
      </c>
      <c r="AZ95" s="380">
        <f t="shared" si="10"/>
        <v>0</v>
      </c>
      <c r="BA95" s="380">
        <f t="shared" si="11"/>
        <v>-102.43899999999999</v>
      </c>
    </row>
    <row r="96" spans="1:53" s="374" customFormat="1">
      <c r="A96" s="379">
        <v>0.4375</v>
      </c>
      <c r="B96" s="380">
        <v>3727.1849999999999</v>
      </c>
      <c r="C96" s="380">
        <v>5130.6270000000004</v>
      </c>
      <c r="D96" s="380">
        <v>184.791</v>
      </c>
      <c r="E96" s="380">
        <v>646.40800000000002</v>
      </c>
      <c r="F96" s="380">
        <v>183.25200000000001</v>
      </c>
      <c r="G96" s="380">
        <v>0</v>
      </c>
      <c r="H96" s="380">
        <v>1525.9559999999999</v>
      </c>
      <c r="I96" s="380">
        <v>33.424999999999997</v>
      </c>
      <c r="J96" s="380">
        <v>-1838.317</v>
      </c>
      <c r="K96" s="380">
        <v>0</v>
      </c>
      <c r="L96" s="380">
        <v>-766.36199999999997</v>
      </c>
      <c r="M96" s="380">
        <v>9593.3269999999975</v>
      </c>
      <c r="N96" s="380">
        <v>8826.9649999999983</v>
      </c>
      <c r="O96" s="380">
        <f t="shared" si="3"/>
        <v>9593.3269999999975</v>
      </c>
      <c r="P96" s="380">
        <f t="shared" si="4"/>
        <v>0</v>
      </c>
      <c r="Q96" s="380">
        <f t="shared" si="5"/>
        <v>-1838.317</v>
      </c>
      <c r="S96" s="379">
        <v>0.4375</v>
      </c>
      <c r="T96" s="380">
        <v>4225.91</v>
      </c>
      <c r="U96" s="380">
        <v>5722.2439999999997</v>
      </c>
      <c r="V96" s="380">
        <v>147.797</v>
      </c>
      <c r="W96" s="380">
        <v>547.41099999999994</v>
      </c>
      <c r="X96" s="380">
        <v>108.733</v>
      </c>
      <c r="Y96" s="380">
        <v>157.34800000000001</v>
      </c>
      <c r="Z96" s="380">
        <v>121.459</v>
      </c>
      <c r="AA96" s="380">
        <v>120.997</v>
      </c>
      <c r="AB96" s="380">
        <v>-334.72699999999998</v>
      </c>
      <c r="AC96" s="380">
        <v>0</v>
      </c>
      <c r="AD96" s="380">
        <v>-782.42</v>
      </c>
      <c r="AE96" s="380">
        <v>10817.171999999999</v>
      </c>
      <c r="AF96" s="380">
        <v>10034.751999999999</v>
      </c>
      <c r="AG96" s="380">
        <f t="shared" si="6"/>
        <v>10817.171999999999</v>
      </c>
      <c r="AH96" s="380">
        <f t="shared" si="7"/>
        <v>0</v>
      </c>
      <c r="AI96" s="380">
        <f t="shared" si="8"/>
        <v>-334.72699999999998</v>
      </c>
      <c r="AK96" s="379">
        <v>0.4375</v>
      </c>
      <c r="AL96" s="380">
        <v>4220.607</v>
      </c>
      <c r="AM96" s="380">
        <v>5377.326</v>
      </c>
      <c r="AN96" s="380">
        <v>272.529</v>
      </c>
      <c r="AO96" s="380">
        <v>540.83399999999995</v>
      </c>
      <c r="AP96" s="380">
        <v>110.026</v>
      </c>
      <c r="AQ96" s="380">
        <v>37.609000000000002</v>
      </c>
      <c r="AR96" s="380">
        <v>172.934</v>
      </c>
      <c r="AS96" s="380">
        <v>88.132999999999996</v>
      </c>
      <c r="AT96" s="380">
        <v>-83.186999999999998</v>
      </c>
      <c r="AU96" s="380">
        <v>-106.40600000000001</v>
      </c>
      <c r="AV96" s="380">
        <v>-830.56799999999998</v>
      </c>
      <c r="AW96" s="380">
        <v>10630.405000000001</v>
      </c>
      <c r="AX96" s="380">
        <v>9799.8370000000014</v>
      </c>
      <c r="AY96" s="380">
        <f t="shared" si="9"/>
        <v>10630.405000000001</v>
      </c>
      <c r="AZ96" s="380">
        <f t="shared" si="10"/>
        <v>0</v>
      </c>
      <c r="BA96" s="380">
        <f t="shared" si="11"/>
        <v>-83.186999999999998</v>
      </c>
    </row>
    <row r="97" spans="1:53" s="374" customFormat="1">
      <c r="A97" s="379">
        <v>0.44791666666666702</v>
      </c>
      <c r="B97" s="380">
        <v>3727.7629999999999</v>
      </c>
      <c r="C97" s="380">
        <v>5102.4319999999998</v>
      </c>
      <c r="D97" s="380">
        <v>196.16200000000001</v>
      </c>
      <c r="E97" s="380">
        <v>658.56799999999998</v>
      </c>
      <c r="F97" s="380">
        <v>180.714</v>
      </c>
      <c r="G97" s="380">
        <v>0</v>
      </c>
      <c r="H97" s="380">
        <v>1622.569</v>
      </c>
      <c r="I97" s="380">
        <v>35.405999999999999</v>
      </c>
      <c r="J97" s="380">
        <v>-1935.5170000000001</v>
      </c>
      <c r="K97" s="380">
        <v>0</v>
      </c>
      <c r="L97" s="380">
        <v>-765.62400000000002</v>
      </c>
      <c r="M97" s="380">
        <v>9588.0969999999998</v>
      </c>
      <c r="N97" s="380">
        <v>8822.473</v>
      </c>
      <c r="O97" s="380">
        <f t="shared" si="3"/>
        <v>9588.0969999999998</v>
      </c>
      <c r="P97" s="380">
        <f t="shared" si="4"/>
        <v>0</v>
      </c>
      <c r="Q97" s="380">
        <f t="shared" si="5"/>
        <v>-1935.5170000000001</v>
      </c>
      <c r="S97" s="379">
        <v>0.44791666666666702</v>
      </c>
      <c r="T97" s="380">
        <v>4227.0550000000003</v>
      </c>
      <c r="U97" s="380">
        <v>5736.68</v>
      </c>
      <c r="V97" s="380">
        <v>147.62899999999999</v>
      </c>
      <c r="W97" s="380">
        <v>548.63099999999997</v>
      </c>
      <c r="X97" s="380">
        <v>108.712</v>
      </c>
      <c r="Y97" s="380">
        <v>156.99600000000001</v>
      </c>
      <c r="Z97" s="380">
        <v>131.41200000000001</v>
      </c>
      <c r="AA97" s="380">
        <v>115.637</v>
      </c>
      <c r="AB97" s="380">
        <v>-387.26600000000002</v>
      </c>
      <c r="AC97" s="380">
        <v>0</v>
      </c>
      <c r="AD97" s="380">
        <v>-783.92100000000005</v>
      </c>
      <c r="AE97" s="380">
        <v>10785.486000000001</v>
      </c>
      <c r="AF97" s="380">
        <v>10001.565000000001</v>
      </c>
      <c r="AG97" s="380">
        <f t="shared" si="6"/>
        <v>10785.486000000001</v>
      </c>
      <c r="AH97" s="380">
        <f t="shared" si="7"/>
        <v>0</v>
      </c>
      <c r="AI97" s="380">
        <f t="shared" si="8"/>
        <v>-387.26600000000002</v>
      </c>
      <c r="AK97" s="379">
        <v>0.44791666666666702</v>
      </c>
      <c r="AL97" s="380">
        <v>4223.2020000000002</v>
      </c>
      <c r="AM97" s="380">
        <v>5397.5259999999998</v>
      </c>
      <c r="AN97" s="380">
        <v>272.495</v>
      </c>
      <c r="AO97" s="380">
        <v>536.08699999999999</v>
      </c>
      <c r="AP97" s="380">
        <v>110.527</v>
      </c>
      <c r="AQ97" s="380">
        <v>40.966999999999999</v>
      </c>
      <c r="AR97" s="380">
        <v>179.49</v>
      </c>
      <c r="AS97" s="380">
        <v>84.076999999999998</v>
      </c>
      <c r="AT97" s="380">
        <v>-115.36799999999999</v>
      </c>
      <c r="AU97" s="380">
        <v>-106.319</v>
      </c>
      <c r="AV97" s="380">
        <v>-832.63800000000003</v>
      </c>
      <c r="AW97" s="380">
        <v>10622.683999999999</v>
      </c>
      <c r="AX97" s="380">
        <v>9790.0459999999985</v>
      </c>
      <c r="AY97" s="380">
        <f t="shared" si="9"/>
        <v>10622.683999999999</v>
      </c>
      <c r="AZ97" s="380">
        <f t="shared" si="10"/>
        <v>0</v>
      </c>
      <c r="BA97" s="380">
        <f t="shared" si="11"/>
        <v>-115.36799999999999</v>
      </c>
    </row>
    <row r="98" spans="1:53" s="374" customFormat="1">
      <c r="A98" s="379">
        <v>0.45833333333333298</v>
      </c>
      <c r="B98" s="380">
        <v>3728.7040000000002</v>
      </c>
      <c r="C98" s="380">
        <v>5212.0219999999999</v>
      </c>
      <c r="D98" s="380">
        <v>75.953999999999994</v>
      </c>
      <c r="E98" s="380">
        <v>502.93</v>
      </c>
      <c r="F98" s="380">
        <v>139.05500000000001</v>
      </c>
      <c r="G98" s="380">
        <v>0</v>
      </c>
      <c r="H98" s="380">
        <v>1690.296</v>
      </c>
      <c r="I98" s="380">
        <v>37.475999999999999</v>
      </c>
      <c r="J98" s="380">
        <v>-1798.3440000000001</v>
      </c>
      <c r="K98" s="380">
        <v>0</v>
      </c>
      <c r="L98" s="380">
        <v>-764.774</v>
      </c>
      <c r="M98" s="380">
        <v>9588.0930000000008</v>
      </c>
      <c r="N98" s="380">
        <v>8823.3190000000013</v>
      </c>
      <c r="O98" s="380">
        <f t="shared" si="3"/>
        <v>9588.0930000000008</v>
      </c>
      <c r="P98" s="380">
        <f t="shared" si="4"/>
        <v>0</v>
      </c>
      <c r="Q98" s="380">
        <f t="shared" si="5"/>
        <v>-1798.3440000000001</v>
      </c>
      <c r="S98" s="379">
        <v>0.45833333333333298</v>
      </c>
      <c r="T98" s="380">
        <v>4226.7030000000004</v>
      </c>
      <c r="U98" s="380">
        <v>5725.0209999999997</v>
      </c>
      <c r="V98" s="380">
        <v>147.642</v>
      </c>
      <c r="W98" s="380">
        <v>533.46400000000006</v>
      </c>
      <c r="X98" s="380">
        <v>107.875</v>
      </c>
      <c r="Y98" s="380">
        <v>56.191000000000003</v>
      </c>
      <c r="Z98" s="380">
        <v>142.14699999999999</v>
      </c>
      <c r="AA98" s="380">
        <v>115.443</v>
      </c>
      <c r="AB98" s="380">
        <v>-156.07300000000001</v>
      </c>
      <c r="AC98" s="380">
        <v>0</v>
      </c>
      <c r="AD98" s="380">
        <v>-780.97199999999998</v>
      </c>
      <c r="AE98" s="380">
        <v>10898.413</v>
      </c>
      <c r="AF98" s="380">
        <v>10117.441000000001</v>
      </c>
      <c r="AG98" s="380">
        <f t="shared" si="6"/>
        <v>10898.413</v>
      </c>
      <c r="AH98" s="380">
        <f t="shared" si="7"/>
        <v>0</v>
      </c>
      <c r="AI98" s="380">
        <f t="shared" si="8"/>
        <v>-156.07300000000001</v>
      </c>
      <c r="AK98" s="379">
        <v>0.45833333333333298</v>
      </c>
      <c r="AL98" s="380">
        <v>4224.942</v>
      </c>
      <c r="AM98" s="380">
        <v>5388.116</v>
      </c>
      <c r="AN98" s="380">
        <v>272.72300000000001</v>
      </c>
      <c r="AO98" s="380">
        <v>551.40200000000004</v>
      </c>
      <c r="AP98" s="380">
        <v>106.544</v>
      </c>
      <c r="AQ98" s="380">
        <v>0.876</v>
      </c>
      <c r="AR98" s="380">
        <v>189.411</v>
      </c>
      <c r="AS98" s="380">
        <v>87.242000000000004</v>
      </c>
      <c r="AT98" s="380">
        <v>57.71</v>
      </c>
      <c r="AU98" s="380">
        <v>-209.64500000000001</v>
      </c>
      <c r="AV98" s="380">
        <v>-832.226</v>
      </c>
      <c r="AW98" s="380">
        <v>10669.321</v>
      </c>
      <c r="AX98" s="380">
        <v>9837.0949999999993</v>
      </c>
      <c r="AY98" s="380">
        <f t="shared" si="9"/>
        <v>10669.321</v>
      </c>
      <c r="AZ98" s="380">
        <f t="shared" si="10"/>
        <v>57.71</v>
      </c>
      <c r="BA98" s="380">
        <f t="shared" si="11"/>
        <v>0</v>
      </c>
    </row>
    <row r="99" spans="1:53" s="374" customFormat="1">
      <c r="A99" s="379">
        <v>0.46875</v>
      </c>
      <c r="B99" s="380">
        <v>3726.8240000000001</v>
      </c>
      <c r="C99" s="380">
        <v>5298.3010000000004</v>
      </c>
      <c r="D99" s="380">
        <v>0</v>
      </c>
      <c r="E99" s="380">
        <v>403.904</v>
      </c>
      <c r="F99" s="380">
        <v>137.61600000000001</v>
      </c>
      <c r="G99" s="380">
        <v>0</v>
      </c>
      <c r="H99" s="380">
        <v>1724.9860000000001</v>
      </c>
      <c r="I99" s="380">
        <v>42.749000000000002</v>
      </c>
      <c r="J99" s="380">
        <v>-1721.0709999999999</v>
      </c>
      <c r="K99" s="380">
        <v>0</v>
      </c>
      <c r="L99" s="380">
        <v>-765.93700000000001</v>
      </c>
      <c r="M99" s="380">
        <v>9613.3090000000011</v>
      </c>
      <c r="N99" s="380">
        <v>8847.3720000000012</v>
      </c>
      <c r="O99" s="380">
        <f t="shared" si="3"/>
        <v>9613.3090000000011</v>
      </c>
      <c r="P99" s="380">
        <f t="shared" si="4"/>
        <v>0</v>
      </c>
      <c r="Q99" s="380">
        <f t="shared" si="5"/>
        <v>-1721.0709999999999</v>
      </c>
      <c r="S99" s="379">
        <v>0.46875</v>
      </c>
      <c r="T99" s="380">
        <v>4228.8059999999996</v>
      </c>
      <c r="U99" s="380">
        <v>5726.63</v>
      </c>
      <c r="V99" s="380">
        <v>147.65600000000001</v>
      </c>
      <c r="W99" s="380">
        <v>522.18600000000004</v>
      </c>
      <c r="X99" s="380">
        <v>107.872</v>
      </c>
      <c r="Y99" s="380">
        <v>3.2869999999999999</v>
      </c>
      <c r="Z99" s="380">
        <v>147.233</v>
      </c>
      <c r="AA99" s="380">
        <v>116.129</v>
      </c>
      <c r="AB99" s="380">
        <v>-46.475999999999999</v>
      </c>
      <c r="AC99" s="380">
        <v>0</v>
      </c>
      <c r="AD99" s="380">
        <v>-780.08100000000002</v>
      </c>
      <c r="AE99" s="380">
        <v>10953.323</v>
      </c>
      <c r="AF99" s="380">
        <v>10173.242</v>
      </c>
      <c r="AG99" s="380">
        <f t="shared" si="6"/>
        <v>10953.323</v>
      </c>
      <c r="AH99" s="380">
        <f t="shared" si="7"/>
        <v>0</v>
      </c>
      <c r="AI99" s="380">
        <f t="shared" si="8"/>
        <v>-46.475999999999999</v>
      </c>
      <c r="AK99" s="379">
        <v>0.46875</v>
      </c>
      <c r="AL99" s="380">
        <v>4223.3710000000001</v>
      </c>
      <c r="AM99" s="380">
        <v>5411.9189999999999</v>
      </c>
      <c r="AN99" s="380">
        <v>272.38099999999997</v>
      </c>
      <c r="AO99" s="380">
        <v>572.00199999999995</v>
      </c>
      <c r="AP99" s="380">
        <v>106.33</v>
      </c>
      <c r="AQ99" s="380">
        <v>0</v>
      </c>
      <c r="AR99" s="380">
        <v>194</v>
      </c>
      <c r="AS99" s="380">
        <v>90.337000000000003</v>
      </c>
      <c r="AT99" s="380">
        <v>82.17</v>
      </c>
      <c r="AU99" s="380">
        <v>-217.11799999999999</v>
      </c>
      <c r="AV99" s="380">
        <v>-835.78499999999997</v>
      </c>
      <c r="AW99" s="380">
        <v>10735.392</v>
      </c>
      <c r="AX99" s="380">
        <v>9899.607</v>
      </c>
      <c r="AY99" s="380">
        <f t="shared" si="9"/>
        <v>10735.392</v>
      </c>
      <c r="AZ99" s="380">
        <f t="shared" si="10"/>
        <v>82.17</v>
      </c>
      <c r="BA99" s="380">
        <f t="shared" si="11"/>
        <v>0</v>
      </c>
    </row>
    <row r="100" spans="1:53" s="374" customFormat="1">
      <c r="A100" s="379">
        <v>0.47916666666666702</v>
      </c>
      <c r="B100" s="380">
        <v>3724.88</v>
      </c>
      <c r="C100" s="380">
        <v>5279.2030000000004</v>
      </c>
      <c r="D100" s="380">
        <v>0</v>
      </c>
      <c r="E100" s="380">
        <v>405.15699999999998</v>
      </c>
      <c r="F100" s="380">
        <v>137.88999999999999</v>
      </c>
      <c r="G100" s="380">
        <v>0</v>
      </c>
      <c r="H100" s="380">
        <v>1751.6780000000001</v>
      </c>
      <c r="I100" s="380">
        <v>48.732999999999997</v>
      </c>
      <c r="J100" s="380">
        <v>-1460.029</v>
      </c>
      <c r="K100" s="380">
        <v>-308.988</v>
      </c>
      <c r="L100" s="380">
        <v>-764.35900000000004</v>
      </c>
      <c r="M100" s="380">
        <v>9578.5239999999994</v>
      </c>
      <c r="N100" s="380">
        <v>8814.1649999999991</v>
      </c>
      <c r="O100" s="380">
        <f t="shared" si="3"/>
        <v>9578.5239999999994</v>
      </c>
      <c r="P100" s="380">
        <f t="shared" si="4"/>
        <v>0</v>
      </c>
      <c r="Q100" s="380">
        <f t="shared" si="5"/>
        <v>-1460.029</v>
      </c>
      <c r="S100" s="379">
        <v>0.47916666666666702</v>
      </c>
      <c r="T100" s="380">
        <v>4229.1480000000001</v>
      </c>
      <c r="U100" s="380">
        <v>5731.7290000000003</v>
      </c>
      <c r="V100" s="380">
        <v>147.66200000000001</v>
      </c>
      <c r="W100" s="380">
        <v>527.35199999999998</v>
      </c>
      <c r="X100" s="380">
        <v>107.88500000000001</v>
      </c>
      <c r="Y100" s="380">
        <v>0</v>
      </c>
      <c r="Z100" s="380">
        <v>149.14400000000001</v>
      </c>
      <c r="AA100" s="380">
        <v>120.53100000000001</v>
      </c>
      <c r="AB100" s="380">
        <v>-38.081000000000003</v>
      </c>
      <c r="AC100" s="380">
        <v>0</v>
      </c>
      <c r="AD100" s="380">
        <v>-780.86199999999997</v>
      </c>
      <c r="AE100" s="380">
        <v>10975.370000000003</v>
      </c>
      <c r="AF100" s="380">
        <v>10194.508000000003</v>
      </c>
      <c r="AG100" s="380">
        <f t="shared" si="6"/>
        <v>10975.370000000003</v>
      </c>
      <c r="AH100" s="380">
        <f t="shared" si="7"/>
        <v>0</v>
      </c>
      <c r="AI100" s="380">
        <f t="shared" si="8"/>
        <v>-38.081000000000003</v>
      </c>
      <c r="AK100" s="379">
        <v>0.47916666666666702</v>
      </c>
      <c r="AL100" s="380">
        <v>4225.8850000000002</v>
      </c>
      <c r="AM100" s="380">
        <v>5405.384</v>
      </c>
      <c r="AN100" s="380">
        <v>272.536</v>
      </c>
      <c r="AO100" s="380">
        <v>584.09400000000005</v>
      </c>
      <c r="AP100" s="380">
        <v>108.092</v>
      </c>
      <c r="AQ100" s="380">
        <v>0</v>
      </c>
      <c r="AR100" s="380">
        <v>193.62200000000001</v>
      </c>
      <c r="AS100" s="380">
        <v>85.981999999999999</v>
      </c>
      <c r="AT100" s="380">
        <v>88.262</v>
      </c>
      <c r="AU100" s="380">
        <v>-216.95099999999999</v>
      </c>
      <c r="AV100" s="380">
        <v>-835.83600000000001</v>
      </c>
      <c r="AW100" s="380">
        <v>10746.906000000003</v>
      </c>
      <c r="AX100" s="380">
        <v>9911.0700000000033</v>
      </c>
      <c r="AY100" s="380">
        <f t="shared" si="9"/>
        <v>10746.906000000003</v>
      </c>
      <c r="AZ100" s="380">
        <f t="shared" si="10"/>
        <v>88.262</v>
      </c>
      <c r="BA100" s="380">
        <f t="shared" si="11"/>
        <v>0</v>
      </c>
    </row>
    <row r="101" spans="1:53" s="374" customFormat="1">
      <c r="A101" s="379">
        <v>0.48958333333333298</v>
      </c>
      <c r="B101" s="380">
        <v>3723.8919999999998</v>
      </c>
      <c r="C101" s="380">
        <v>5261.1729999999998</v>
      </c>
      <c r="D101" s="380">
        <v>0</v>
      </c>
      <c r="E101" s="380">
        <v>402.63499999999999</v>
      </c>
      <c r="F101" s="380">
        <v>137.89500000000001</v>
      </c>
      <c r="G101" s="380">
        <v>0</v>
      </c>
      <c r="H101" s="380">
        <v>1795.9870000000001</v>
      </c>
      <c r="I101" s="380">
        <v>52.027999999999999</v>
      </c>
      <c r="J101" s="380">
        <v>-1364.5050000000001</v>
      </c>
      <c r="K101" s="380">
        <v>-438.411</v>
      </c>
      <c r="L101" s="380">
        <v>-762.88599999999997</v>
      </c>
      <c r="M101" s="380">
        <v>9570.6939999999995</v>
      </c>
      <c r="N101" s="380">
        <v>8807.8079999999991</v>
      </c>
      <c r="O101" s="380">
        <f t="shared" si="3"/>
        <v>9570.6939999999995</v>
      </c>
      <c r="P101" s="380">
        <f t="shared" si="4"/>
        <v>0</v>
      </c>
      <c r="Q101" s="380">
        <f t="shared" si="5"/>
        <v>-1364.5050000000001</v>
      </c>
      <c r="S101" s="379">
        <v>0.48958333333333298</v>
      </c>
      <c r="T101" s="380">
        <v>4227.5349999999999</v>
      </c>
      <c r="U101" s="380">
        <v>5729.357</v>
      </c>
      <c r="V101" s="380">
        <v>147.75700000000001</v>
      </c>
      <c r="W101" s="380">
        <v>533.85699999999997</v>
      </c>
      <c r="X101" s="380">
        <v>107.878</v>
      </c>
      <c r="Y101" s="380">
        <v>0</v>
      </c>
      <c r="Z101" s="380">
        <v>150.214</v>
      </c>
      <c r="AA101" s="380">
        <v>120.13</v>
      </c>
      <c r="AB101" s="380">
        <v>-13.292999999999999</v>
      </c>
      <c r="AC101" s="380">
        <v>0</v>
      </c>
      <c r="AD101" s="380">
        <v>-780.904</v>
      </c>
      <c r="AE101" s="380">
        <v>11003.434999999999</v>
      </c>
      <c r="AF101" s="380">
        <v>10222.530999999999</v>
      </c>
      <c r="AG101" s="380">
        <f t="shared" si="6"/>
        <v>11003.434999999999</v>
      </c>
      <c r="AH101" s="380">
        <f t="shared" si="7"/>
        <v>0</v>
      </c>
      <c r="AI101" s="380">
        <f t="shared" si="8"/>
        <v>-13.292999999999999</v>
      </c>
      <c r="AK101" s="379">
        <v>0.48958333333333298</v>
      </c>
      <c r="AL101" s="380">
        <v>4225.8900000000003</v>
      </c>
      <c r="AM101" s="380">
        <v>5433.5119999999997</v>
      </c>
      <c r="AN101" s="380">
        <v>272.61599999999999</v>
      </c>
      <c r="AO101" s="380">
        <v>588.36900000000003</v>
      </c>
      <c r="AP101" s="380">
        <v>108.75700000000001</v>
      </c>
      <c r="AQ101" s="380">
        <v>0</v>
      </c>
      <c r="AR101" s="380">
        <v>195.60300000000001</v>
      </c>
      <c r="AS101" s="380">
        <v>93.120999999999995</v>
      </c>
      <c r="AT101" s="380">
        <v>126.801</v>
      </c>
      <c r="AU101" s="380">
        <v>-216.88399999999999</v>
      </c>
      <c r="AV101" s="380">
        <v>-839.12</v>
      </c>
      <c r="AW101" s="380">
        <v>10827.784999999998</v>
      </c>
      <c r="AX101" s="380">
        <v>9988.6649999999972</v>
      </c>
      <c r="AY101" s="380">
        <f t="shared" si="9"/>
        <v>10827.784999999998</v>
      </c>
      <c r="AZ101" s="380">
        <f t="shared" si="10"/>
        <v>126.801</v>
      </c>
      <c r="BA101" s="380">
        <f t="shared" si="11"/>
        <v>0</v>
      </c>
    </row>
    <row r="102" spans="1:53" s="374" customFormat="1">
      <c r="A102" s="379">
        <v>0.5</v>
      </c>
      <c r="B102" s="380">
        <v>3722.26</v>
      </c>
      <c r="C102" s="380">
        <v>5260.4880000000003</v>
      </c>
      <c r="D102" s="380">
        <v>0</v>
      </c>
      <c r="E102" s="380">
        <v>390.45100000000002</v>
      </c>
      <c r="F102" s="380">
        <v>137.61199999999999</v>
      </c>
      <c r="G102" s="380">
        <v>0</v>
      </c>
      <c r="H102" s="380">
        <v>1762.992</v>
      </c>
      <c r="I102" s="380">
        <v>53.012999999999998</v>
      </c>
      <c r="J102" s="380">
        <v>-1099.723</v>
      </c>
      <c r="K102" s="380">
        <v>-641.04600000000005</v>
      </c>
      <c r="L102" s="380">
        <v>-761.73199999999997</v>
      </c>
      <c r="M102" s="380">
        <v>9586.0470000000005</v>
      </c>
      <c r="N102" s="380">
        <v>8824.3150000000005</v>
      </c>
      <c r="O102" s="380">
        <f t="shared" si="3"/>
        <v>9586.0470000000005</v>
      </c>
      <c r="P102" s="380">
        <f t="shared" si="4"/>
        <v>0</v>
      </c>
      <c r="Q102" s="380">
        <f t="shared" si="5"/>
        <v>-1099.723</v>
      </c>
      <c r="S102" s="379">
        <v>0.5</v>
      </c>
      <c r="T102" s="380">
        <v>4226.0349999999999</v>
      </c>
      <c r="U102" s="380">
        <v>5722.6149999999998</v>
      </c>
      <c r="V102" s="380">
        <v>147.74299999999999</v>
      </c>
      <c r="W102" s="380">
        <v>519.91999999999996</v>
      </c>
      <c r="X102" s="380">
        <v>108.672</v>
      </c>
      <c r="Y102" s="380">
        <v>0</v>
      </c>
      <c r="Z102" s="380">
        <v>157.71199999999999</v>
      </c>
      <c r="AA102" s="380">
        <v>117.71599999999999</v>
      </c>
      <c r="AB102" s="380">
        <v>27.696999999999999</v>
      </c>
      <c r="AC102" s="380">
        <v>0</v>
      </c>
      <c r="AD102" s="380">
        <v>-779.59699999999998</v>
      </c>
      <c r="AE102" s="380">
        <v>11028.11</v>
      </c>
      <c r="AF102" s="380">
        <v>10248.513000000001</v>
      </c>
      <c r="AG102" s="380">
        <f t="shared" si="6"/>
        <v>11028.11</v>
      </c>
      <c r="AH102" s="380">
        <f t="shared" si="7"/>
        <v>27.696999999999999</v>
      </c>
      <c r="AI102" s="380">
        <f t="shared" si="8"/>
        <v>0</v>
      </c>
      <c r="AK102" s="379">
        <v>0.5</v>
      </c>
      <c r="AL102" s="380">
        <v>4225.79</v>
      </c>
      <c r="AM102" s="380">
        <v>5378.9110000000001</v>
      </c>
      <c r="AN102" s="380">
        <v>272.51499999999999</v>
      </c>
      <c r="AO102" s="380">
        <v>558.97900000000004</v>
      </c>
      <c r="AP102" s="380">
        <v>104.23399999999999</v>
      </c>
      <c r="AQ102" s="380">
        <v>0</v>
      </c>
      <c r="AR102" s="380">
        <v>195.22499999999999</v>
      </c>
      <c r="AS102" s="380">
        <v>88.43</v>
      </c>
      <c r="AT102" s="380">
        <v>253.23500000000001</v>
      </c>
      <c r="AU102" s="380">
        <v>-216.904</v>
      </c>
      <c r="AV102" s="380">
        <v>-831.77599999999995</v>
      </c>
      <c r="AW102" s="380">
        <v>10860.415000000001</v>
      </c>
      <c r="AX102" s="380">
        <v>10028.639000000001</v>
      </c>
      <c r="AY102" s="380">
        <f t="shared" si="9"/>
        <v>10860.415000000001</v>
      </c>
      <c r="AZ102" s="380">
        <f t="shared" si="10"/>
        <v>253.23500000000001</v>
      </c>
      <c r="BA102" s="380">
        <f t="shared" si="11"/>
        <v>0</v>
      </c>
    </row>
    <row r="103" spans="1:53" s="374" customFormat="1">
      <c r="A103" s="379">
        <v>0.51041666666666696</v>
      </c>
      <c r="B103" s="380">
        <v>3723.6529999999998</v>
      </c>
      <c r="C103" s="380">
        <v>5263.7190000000001</v>
      </c>
      <c r="D103" s="380">
        <v>2.698</v>
      </c>
      <c r="E103" s="380">
        <v>376.19099999999997</v>
      </c>
      <c r="F103" s="380">
        <v>137.58600000000001</v>
      </c>
      <c r="G103" s="380">
        <v>0</v>
      </c>
      <c r="H103" s="380">
        <v>1739.117</v>
      </c>
      <c r="I103" s="380">
        <v>63.576000000000001</v>
      </c>
      <c r="J103" s="380">
        <v>-1085.3610000000001</v>
      </c>
      <c r="K103" s="380">
        <v>-641.16899999999998</v>
      </c>
      <c r="L103" s="380">
        <v>-761.30600000000004</v>
      </c>
      <c r="M103" s="380">
        <v>9580.0099999999984</v>
      </c>
      <c r="N103" s="380">
        <v>8818.7039999999979</v>
      </c>
      <c r="O103" s="380">
        <f t="shared" si="3"/>
        <v>9580.0099999999984</v>
      </c>
      <c r="P103" s="380">
        <f t="shared" si="4"/>
        <v>0</v>
      </c>
      <c r="Q103" s="380">
        <f t="shared" si="5"/>
        <v>-1085.3610000000001</v>
      </c>
      <c r="S103" s="379">
        <v>0.51041666666666696</v>
      </c>
      <c r="T103" s="380">
        <v>4223.2719999999999</v>
      </c>
      <c r="U103" s="380">
        <v>5731.5420000000004</v>
      </c>
      <c r="V103" s="380">
        <v>147.81</v>
      </c>
      <c r="W103" s="380">
        <v>524.42999999999995</v>
      </c>
      <c r="X103" s="380">
        <v>108.65900000000001</v>
      </c>
      <c r="Y103" s="380">
        <v>0</v>
      </c>
      <c r="Z103" s="380">
        <v>156.64099999999999</v>
      </c>
      <c r="AA103" s="380">
        <v>116.73</v>
      </c>
      <c r="AB103" s="380">
        <v>41.921999999999997</v>
      </c>
      <c r="AC103" s="380">
        <v>0</v>
      </c>
      <c r="AD103" s="380">
        <v>-780.45299999999997</v>
      </c>
      <c r="AE103" s="380">
        <v>11051.005999999999</v>
      </c>
      <c r="AF103" s="380">
        <v>10270.553</v>
      </c>
      <c r="AG103" s="380">
        <f t="shared" si="6"/>
        <v>11051.005999999999</v>
      </c>
      <c r="AH103" s="380">
        <f t="shared" si="7"/>
        <v>41.921999999999997</v>
      </c>
      <c r="AI103" s="380">
        <f t="shared" si="8"/>
        <v>0</v>
      </c>
      <c r="AK103" s="379">
        <v>0.51041666666666696</v>
      </c>
      <c r="AL103" s="380">
        <v>4225.3770000000004</v>
      </c>
      <c r="AM103" s="380">
        <v>5391.13</v>
      </c>
      <c r="AN103" s="380">
        <v>272.48200000000003</v>
      </c>
      <c r="AO103" s="380">
        <v>562.85299999999995</v>
      </c>
      <c r="AP103" s="380">
        <v>103.529</v>
      </c>
      <c r="AQ103" s="380">
        <v>0</v>
      </c>
      <c r="AR103" s="380">
        <v>193.67</v>
      </c>
      <c r="AS103" s="380">
        <v>85.722999999999999</v>
      </c>
      <c r="AT103" s="380">
        <v>231.477</v>
      </c>
      <c r="AU103" s="380">
        <v>-216.42699999999999</v>
      </c>
      <c r="AV103" s="380">
        <v>-833.16</v>
      </c>
      <c r="AW103" s="380">
        <v>10849.814000000002</v>
      </c>
      <c r="AX103" s="380">
        <v>10016.654000000002</v>
      </c>
      <c r="AY103" s="380">
        <f t="shared" si="9"/>
        <v>10849.814000000002</v>
      </c>
      <c r="AZ103" s="380">
        <f t="shared" si="10"/>
        <v>231.477</v>
      </c>
      <c r="BA103" s="380">
        <f t="shared" si="11"/>
        <v>0</v>
      </c>
    </row>
    <row r="104" spans="1:53" s="374" customFormat="1">
      <c r="A104" s="379">
        <v>0.52083333333333304</v>
      </c>
      <c r="B104" s="380">
        <v>3723.0650000000001</v>
      </c>
      <c r="C104" s="380">
        <v>5243.7669999999998</v>
      </c>
      <c r="D104" s="380">
        <v>6.9340000000000002</v>
      </c>
      <c r="E104" s="380">
        <v>372.14699999999999</v>
      </c>
      <c r="F104" s="380">
        <v>137.483</v>
      </c>
      <c r="G104" s="380">
        <v>0</v>
      </c>
      <c r="H104" s="380">
        <v>1663.36</v>
      </c>
      <c r="I104" s="380">
        <v>68.194999999999993</v>
      </c>
      <c r="J104" s="380">
        <v>-1055.1759999999999</v>
      </c>
      <c r="K104" s="380">
        <v>-640.45600000000002</v>
      </c>
      <c r="L104" s="380">
        <v>-758.46100000000001</v>
      </c>
      <c r="M104" s="380">
        <v>9519.3190000000013</v>
      </c>
      <c r="N104" s="380">
        <v>8760.858000000002</v>
      </c>
      <c r="O104" s="380">
        <f t="shared" si="3"/>
        <v>9519.3190000000013</v>
      </c>
      <c r="P104" s="380">
        <f t="shared" si="4"/>
        <v>0</v>
      </c>
      <c r="Q104" s="380">
        <f t="shared" si="5"/>
        <v>-1055.1759999999999</v>
      </c>
      <c r="S104" s="379">
        <v>0.52083333333333304</v>
      </c>
      <c r="T104" s="380">
        <v>4224.3209999999999</v>
      </c>
      <c r="U104" s="380">
        <v>5736.2030000000004</v>
      </c>
      <c r="V104" s="380">
        <v>147.82400000000001</v>
      </c>
      <c r="W104" s="380">
        <v>521.03</v>
      </c>
      <c r="X104" s="380">
        <v>108.65600000000001</v>
      </c>
      <c r="Y104" s="380">
        <v>0</v>
      </c>
      <c r="Z104" s="380">
        <v>160.00200000000001</v>
      </c>
      <c r="AA104" s="380">
        <v>112.541</v>
      </c>
      <c r="AB104" s="380">
        <v>-11.371</v>
      </c>
      <c r="AC104" s="380">
        <v>0</v>
      </c>
      <c r="AD104" s="380">
        <v>-780.75800000000004</v>
      </c>
      <c r="AE104" s="380">
        <v>10999.206000000004</v>
      </c>
      <c r="AF104" s="380">
        <v>10218.448000000004</v>
      </c>
      <c r="AG104" s="380">
        <f t="shared" si="6"/>
        <v>10999.206000000004</v>
      </c>
      <c r="AH104" s="380">
        <f t="shared" si="7"/>
        <v>0</v>
      </c>
      <c r="AI104" s="380">
        <f t="shared" si="8"/>
        <v>-11.371</v>
      </c>
      <c r="AK104" s="379">
        <v>0.52083333333333304</v>
      </c>
      <c r="AL104" s="380">
        <v>4222.3419999999996</v>
      </c>
      <c r="AM104" s="380">
        <v>5398.7240000000002</v>
      </c>
      <c r="AN104" s="380">
        <v>272.64999999999998</v>
      </c>
      <c r="AO104" s="380">
        <v>555.27099999999996</v>
      </c>
      <c r="AP104" s="380">
        <v>103.53700000000001</v>
      </c>
      <c r="AQ104" s="380">
        <v>0</v>
      </c>
      <c r="AR104" s="380">
        <v>189.77699999999999</v>
      </c>
      <c r="AS104" s="380">
        <v>83.453999999999994</v>
      </c>
      <c r="AT104" s="380">
        <v>236.42099999999999</v>
      </c>
      <c r="AU104" s="380">
        <v>-215.99799999999999</v>
      </c>
      <c r="AV104" s="380">
        <v>-833.30100000000004</v>
      </c>
      <c r="AW104" s="380">
        <v>10846.178</v>
      </c>
      <c r="AX104" s="380">
        <v>10012.877</v>
      </c>
      <c r="AY104" s="380">
        <f t="shared" si="9"/>
        <v>10846.178</v>
      </c>
      <c r="AZ104" s="380">
        <f t="shared" si="10"/>
        <v>236.42099999999999</v>
      </c>
      <c r="BA104" s="380">
        <f t="shared" si="11"/>
        <v>0</v>
      </c>
    </row>
    <row r="105" spans="1:53" s="374" customFormat="1">
      <c r="A105" s="379">
        <v>0.53125</v>
      </c>
      <c r="B105" s="380">
        <v>3720.029</v>
      </c>
      <c r="C105" s="380">
        <v>5247.4560000000001</v>
      </c>
      <c r="D105" s="380">
        <v>23.015999999999998</v>
      </c>
      <c r="E105" s="380">
        <v>373.38299999999998</v>
      </c>
      <c r="F105" s="380">
        <v>137.375</v>
      </c>
      <c r="G105" s="380">
        <v>0</v>
      </c>
      <c r="H105" s="380">
        <v>1629.7860000000001</v>
      </c>
      <c r="I105" s="380">
        <v>66.745999999999995</v>
      </c>
      <c r="J105" s="380">
        <v>-985.447</v>
      </c>
      <c r="K105" s="380">
        <v>-640.25</v>
      </c>
      <c r="L105" s="380">
        <v>-758.85500000000002</v>
      </c>
      <c r="M105" s="380">
        <v>9572.0939999999991</v>
      </c>
      <c r="N105" s="380">
        <v>8813.2389999999996</v>
      </c>
      <c r="O105" s="380">
        <f t="shared" si="3"/>
        <v>9572.0939999999991</v>
      </c>
      <c r="P105" s="380">
        <f t="shared" si="4"/>
        <v>0</v>
      </c>
      <c r="Q105" s="380">
        <f t="shared" si="5"/>
        <v>-985.447</v>
      </c>
      <c r="S105" s="379">
        <v>0.53125</v>
      </c>
      <c r="T105" s="380">
        <v>4226.5820000000003</v>
      </c>
      <c r="U105" s="380">
        <v>5729.3590000000004</v>
      </c>
      <c r="V105" s="380">
        <v>147.77000000000001</v>
      </c>
      <c r="W105" s="380">
        <v>522.803</v>
      </c>
      <c r="X105" s="380">
        <v>108.657</v>
      </c>
      <c r="Y105" s="380">
        <v>0</v>
      </c>
      <c r="Z105" s="380">
        <v>154.17099999999999</v>
      </c>
      <c r="AA105" s="380">
        <v>114.77500000000001</v>
      </c>
      <c r="AB105" s="380">
        <v>68.156000000000006</v>
      </c>
      <c r="AC105" s="380">
        <v>-2.8460000000000001</v>
      </c>
      <c r="AD105" s="380">
        <v>-780.29300000000001</v>
      </c>
      <c r="AE105" s="380">
        <v>11069.427000000001</v>
      </c>
      <c r="AF105" s="380">
        <v>10289.134000000002</v>
      </c>
      <c r="AG105" s="380">
        <f t="shared" si="6"/>
        <v>11069.427000000001</v>
      </c>
      <c r="AH105" s="380">
        <f t="shared" si="7"/>
        <v>68.156000000000006</v>
      </c>
      <c r="AI105" s="380">
        <f t="shared" si="8"/>
        <v>0</v>
      </c>
      <c r="AK105" s="379">
        <v>0.53125</v>
      </c>
      <c r="AL105" s="380">
        <v>4223.8190000000004</v>
      </c>
      <c r="AM105" s="380">
        <v>5400.97</v>
      </c>
      <c r="AN105" s="380">
        <v>272.68299999999999</v>
      </c>
      <c r="AO105" s="380">
        <v>561.21299999999997</v>
      </c>
      <c r="AP105" s="380">
        <v>103.524</v>
      </c>
      <c r="AQ105" s="380">
        <v>0</v>
      </c>
      <c r="AR105" s="380">
        <v>182.62899999999999</v>
      </c>
      <c r="AS105" s="380">
        <v>74.525999999999996</v>
      </c>
      <c r="AT105" s="380">
        <v>284.98099999999999</v>
      </c>
      <c r="AU105" s="380">
        <v>-215.99799999999999</v>
      </c>
      <c r="AV105" s="380">
        <v>-833.70399999999995</v>
      </c>
      <c r="AW105" s="380">
        <v>10888.347000000002</v>
      </c>
      <c r="AX105" s="380">
        <v>10054.643000000002</v>
      </c>
      <c r="AY105" s="380">
        <f t="shared" si="9"/>
        <v>10888.347000000002</v>
      </c>
      <c r="AZ105" s="380">
        <f t="shared" si="10"/>
        <v>284.98099999999999</v>
      </c>
      <c r="BA105" s="380">
        <f t="shared" si="11"/>
        <v>0</v>
      </c>
    </row>
    <row r="106" spans="1:53" s="374" customFormat="1">
      <c r="A106" s="379">
        <v>0.54166666666666696</v>
      </c>
      <c r="B106" s="380">
        <v>3718.9050000000002</v>
      </c>
      <c r="C106" s="380">
        <v>5278.509</v>
      </c>
      <c r="D106" s="380">
        <v>32.158000000000001</v>
      </c>
      <c r="E106" s="380">
        <v>369.38600000000002</v>
      </c>
      <c r="F106" s="380">
        <v>133.417</v>
      </c>
      <c r="G106" s="380">
        <v>0</v>
      </c>
      <c r="H106" s="380">
        <v>1579.5830000000001</v>
      </c>
      <c r="I106" s="380">
        <v>62.847000000000001</v>
      </c>
      <c r="J106" s="380">
        <v>-951.16200000000003</v>
      </c>
      <c r="K106" s="380">
        <v>-639.01</v>
      </c>
      <c r="L106" s="380">
        <v>-761.33</v>
      </c>
      <c r="M106" s="380">
        <v>9584.6329999999998</v>
      </c>
      <c r="N106" s="380">
        <v>8823.3029999999999</v>
      </c>
      <c r="O106" s="380">
        <f t="shared" si="3"/>
        <v>9584.6329999999998</v>
      </c>
      <c r="P106" s="380">
        <f t="shared" si="4"/>
        <v>0</v>
      </c>
      <c r="Q106" s="380">
        <f t="shared" si="5"/>
        <v>-951.16200000000003</v>
      </c>
      <c r="S106" s="379">
        <v>0.54166666666666696</v>
      </c>
      <c r="T106" s="380">
        <v>4228.0110000000004</v>
      </c>
      <c r="U106" s="380">
        <v>5739.1109999999999</v>
      </c>
      <c r="V106" s="380">
        <v>147.84399999999999</v>
      </c>
      <c r="W106" s="380">
        <v>527.57799999999997</v>
      </c>
      <c r="X106" s="380">
        <v>108.92100000000001</v>
      </c>
      <c r="Y106" s="380">
        <v>0</v>
      </c>
      <c r="Z106" s="380">
        <v>143.126</v>
      </c>
      <c r="AA106" s="380">
        <v>112.42100000000001</v>
      </c>
      <c r="AB106" s="380">
        <v>173.517</v>
      </c>
      <c r="AC106" s="380">
        <v>-4.9450000000000003</v>
      </c>
      <c r="AD106" s="380">
        <v>-781.30200000000002</v>
      </c>
      <c r="AE106" s="380">
        <v>11175.583999999999</v>
      </c>
      <c r="AF106" s="380">
        <v>10394.281999999999</v>
      </c>
      <c r="AG106" s="380">
        <f t="shared" si="6"/>
        <v>11175.583999999999</v>
      </c>
      <c r="AH106" s="380">
        <f t="shared" si="7"/>
        <v>173.517</v>
      </c>
      <c r="AI106" s="380">
        <f t="shared" si="8"/>
        <v>0</v>
      </c>
      <c r="AK106" s="379">
        <v>0.54166666666666696</v>
      </c>
      <c r="AL106" s="380">
        <v>4225.3890000000001</v>
      </c>
      <c r="AM106" s="380">
        <v>5406.8689999999997</v>
      </c>
      <c r="AN106" s="380">
        <v>272.47500000000002</v>
      </c>
      <c r="AO106" s="380">
        <v>572.15700000000004</v>
      </c>
      <c r="AP106" s="380">
        <v>102.773</v>
      </c>
      <c r="AQ106" s="380">
        <v>0</v>
      </c>
      <c r="AR106" s="380">
        <v>173.39500000000001</v>
      </c>
      <c r="AS106" s="380">
        <v>79.132999999999996</v>
      </c>
      <c r="AT106" s="380">
        <v>401.798</v>
      </c>
      <c r="AU106" s="380">
        <v>-215.83699999999999</v>
      </c>
      <c r="AV106" s="380">
        <v>-834.90200000000004</v>
      </c>
      <c r="AW106" s="380">
        <v>11018.152</v>
      </c>
      <c r="AX106" s="380">
        <v>10183.25</v>
      </c>
      <c r="AY106" s="380">
        <f t="shared" si="9"/>
        <v>11018.152</v>
      </c>
      <c r="AZ106" s="380">
        <f t="shared" si="10"/>
        <v>401.798</v>
      </c>
      <c r="BA106" s="380">
        <f t="shared" si="11"/>
        <v>0</v>
      </c>
    </row>
    <row r="107" spans="1:53" s="374" customFormat="1">
      <c r="A107" s="379">
        <v>0.55208333333333304</v>
      </c>
      <c r="B107" s="380">
        <v>3717.538</v>
      </c>
      <c r="C107" s="380">
        <v>5300.3249999999998</v>
      </c>
      <c r="D107" s="380">
        <v>32.319000000000003</v>
      </c>
      <c r="E107" s="380">
        <v>371.798</v>
      </c>
      <c r="F107" s="380">
        <v>133.143</v>
      </c>
      <c r="G107" s="380">
        <v>0</v>
      </c>
      <c r="H107" s="380">
        <v>1528.481</v>
      </c>
      <c r="I107" s="380">
        <v>61.38</v>
      </c>
      <c r="J107" s="380">
        <v>-1007.614</v>
      </c>
      <c r="K107" s="380">
        <v>-638.6</v>
      </c>
      <c r="L107" s="380">
        <v>-762.99900000000002</v>
      </c>
      <c r="M107" s="380">
        <v>9498.7699999999986</v>
      </c>
      <c r="N107" s="380">
        <v>8735.7709999999988</v>
      </c>
      <c r="O107" s="380">
        <f t="shared" si="3"/>
        <v>9498.7699999999986</v>
      </c>
      <c r="P107" s="380">
        <f t="shared" si="4"/>
        <v>0</v>
      </c>
      <c r="Q107" s="380">
        <f t="shared" si="5"/>
        <v>-1007.614</v>
      </c>
      <c r="S107" s="379">
        <v>0.55208333333333304</v>
      </c>
      <c r="T107" s="380">
        <v>4229.0450000000001</v>
      </c>
      <c r="U107" s="380">
        <v>5754.8239999999996</v>
      </c>
      <c r="V107" s="380">
        <v>147.68899999999999</v>
      </c>
      <c r="W107" s="380">
        <v>557.70000000000005</v>
      </c>
      <c r="X107" s="380">
        <v>108.908</v>
      </c>
      <c r="Y107" s="380">
        <v>0</v>
      </c>
      <c r="Z107" s="380">
        <v>133.666</v>
      </c>
      <c r="AA107" s="380">
        <v>111.43600000000001</v>
      </c>
      <c r="AB107" s="380">
        <v>95.51</v>
      </c>
      <c r="AC107" s="380">
        <v>-0.65900000000000003</v>
      </c>
      <c r="AD107" s="380">
        <v>-784.14700000000005</v>
      </c>
      <c r="AE107" s="380">
        <v>11138.118999999999</v>
      </c>
      <c r="AF107" s="380">
        <v>10353.971999999998</v>
      </c>
      <c r="AG107" s="380">
        <f t="shared" si="6"/>
        <v>11138.118999999999</v>
      </c>
      <c r="AH107" s="380">
        <f t="shared" si="7"/>
        <v>95.51</v>
      </c>
      <c r="AI107" s="380">
        <f t="shared" si="8"/>
        <v>0</v>
      </c>
      <c r="AK107" s="379">
        <v>0.55208333333333304</v>
      </c>
      <c r="AL107" s="380">
        <v>4226.1369999999997</v>
      </c>
      <c r="AM107" s="380">
        <v>5380.8549999999996</v>
      </c>
      <c r="AN107" s="380">
        <v>272.51499999999999</v>
      </c>
      <c r="AO107" s="380">
        <v>590.37599999999998</v>
      </c>
      <c r="AP107" s="380">
        <v>105.78</v>
      </c>
      <c r="AQ107" s="380">
        <v>0</v>
      </c>
      <c r="AR107" s="380">
        <v>160.93700000000001</v>
      </c>
      <c r="AS107" s="380">
        <v>87.686000000000007</v>
      </c>
      <c r="AT107" s="380">
        <v>331.2</v>
      </c>
      <c r="AU107" s="380">
        <v>-215.54900000000001</v>
      </c>
      <c r="AV107" s="380">
        <v>-833.17499999999995</v>
      </c>
      <c r="AW107" s="380">
        <v>10939.936999999998</v>
      </c>
      <c r="AX107" s="380">
        <v>10106.761999999999</v>
      </c>
      <c r="AY107" s="380">
        <f t="shared" si="9"/>
        <v>10939.936999999998</v>
      </c>
      <c r="AZ107" s="380">
        <f t="shared" si="10"/>
        <v>331.2</v>
      </c>
      <c r="BA107" s="380">
        <f t="shared" si="11"/>
        <v>0</v>
      </c>
    </row>
    <row r="108" spans="1:53" s="374" customFormat="1">
      <c r="A108" s="379">
        <v>0.5625</v>
      </c>
      <c r="B108" s="380">
        <v>3717.181</v>
      </c>
      <c r="C108" s="380">
        <v>5272.6390000000001</v>
      </c>
      <c r="D108" s="380">
        <v>41.776000000000003</v>
      </c>
      <c r="E108" s="380">
        <v>374.44200000000001</v>
      </c>
      <c r="F108" s="380">
        <v>133.107</v>
      </c>
      <c r="G108" s="380">
        <v>0</v>
      </c>
      <c r="H108" s="380">
        <v>1449.472</v>
      </c>
      <c r="I108" s="380">
        <v>64.263999999999996</v>
      </c>
      <c r="J108" s="380">
        <v>-1041.211</v>
      </c>
      <c r="K108" s="380">
        <v>-637.60599999999999</v>
      </c>
      <c r="L108" s="380">
        <v>-759.86900000000003</v>
      </c>
      <c r="M108" s="380">
        <v>9374.0640000000003</v>
      </c>
      <c r="N108" s="380">
        <v>8614.1949999999997</v>
      </c>
      <c r="O108" s="380">
        <f t="shared" si="3"/>
        <v>9374.0640000000003</v>
      </c>
      <c r="P108" s="380">
        <f t="shared" si="4"/>
        <v>0</v>
      </c>
      <c r="Q108" s="380">
        <f t="shared" si="5"/>
        <v>-1041.211</v>
      </c>
      <c r="S108" s="379">
        <v>0.5625</v>
      </c>
      <c r="T108" s="380">
        <v>4230.2169999999996</v>
      </c>
      <c r="U108" s="380">
        <v>5732.1589999999997</v>
      </c>
      <c r="V108" s="380">
        <v>147.68299999999999</v>
      </c>
      <c r="W108" s="380">
        <v>544.48299999999995</v>
      </c>
      <c r="X108" s="380">
        <v>108.89700000000001</v>
      </c>
      <c r="Y108" s="380">
        <v>0</v>
      </c>
      <c r="Z108" s="380">
        <v>123.48699999999999</v>
      </c>
      <c r="AA108" s="380">
        <v>103.521</v>
      </c>
      <c r="AB108" s="380">
        <v>51.456000000000003</v>
      </c>
      <c r="AC108" s="380">
        <v>-16.588999999999999</v>
      </c>
      <c r="AD108" s="380">
        <v>-781.25</v>
      </c>
      <c r="AE108" s="380">
        <v>11025.314000000002</v>
      </c>
      <c r="AF108" s="380">
        <v>10244.064000000002</v>
      </c>
      <c r="AG108" s="380">
        <f t="shared" si="6"/>
        <v>11025.314000000002</v>
      </c>
      <c r="AH108" s="380">
        <f t="shared" si="7"/>
        <v>51.456000000000003</v>
      </c>
      <c r="AI108" s="380">
        <f t="shared" si="8"/>
        <v>0</v>
      </c>
      <c r="AK108" s="379">
        <v>0.5625</v>
      </c>
      <c r="AL108" s="380">
        <v>4227.1319999999996</v>
      </c>
      <c r="AM108" s="380">
        <v>5402.1409999999996</v>
      </c>
      <c r="AN108" s="380">
        <v>272.56200000000001</v>
      </c>
      <c r="AO108" s="380">
        <v>571.43399999999997</v>
      </c>
      <c r="AP108" s="380">
        <v>104.07299999999999</v>
      </c>
      <c r="AQ108" s="380">
        <v>0</v>
      </c>
      <c r="AR108" s="380">
        <v>151.63999999999999</v>
      </c>
      <c r="AS108" s="380">
        <v>88.896000000000001</v>
      </c>
      <c r="AT108" s="380">
        <v>267.89499999999998</v>
      </c>
      <c r="AU108" s="380">
        <v>-215.41399999999999</v>
      </c>
      <c r="AV108" s="380">
        <v>-834.31299999999999</v>
      </c>
      <c r="AW108" s="380">
        <v>10870.358999999999</v>
      </c>
      <c r="AX108" s="380">
        <v>10036.045999999998</v>
      </c>
      <c r="AY108" s="380">
        <f t="shared" si="9"/>
        <v>10870.358999999999</v>
      </c>
      <c r="AZ108" s="380">
        <f t="shared" si="10"/>
        <v>267.89499999999998</v>
      </c>
      <c r="BA108" s="380">
        <f t="shared" si="11"/>
        <v>0</v>
      </c>
    </row>
    <row r="109" spans="1:53" s="374" customFormat="1">
      <c r="A109" s="379">
        <v>0.57291666666666696</v>
      </c>
      <c r="B109" s="380">
        <v>3716.6509999999998</v>
      </c>
      <c r="C109" s="380">
        <v>5272.2969999999996</v>
      </c>
      <c r="D109" s="380">
        <v>54.341000000000001</v>
      </c>
      <c r="E109" s="380">
        <v>376.46100000000001</v>
      </c>
      <c r="F109" s="380">
        <v>133.10400000000001</v>
      </c>
      <c r="G109" s="380">
        <v>0</v>
      </c>
      <c r="H109" s="380">
        <v>1357.758</v>
      </c>
      <c r="I109" s="380">
        <v>66.643000000000001</v>
      </c>
      <c r="J109" s="380">
        <v>-1111.9280000000001</v>
      </c>
      <c r="K109" s="380">
        <v>-637.74699999999996</v>
      </c>
      <c r="L109" s="380">
        <v>-759.36400000000003</v>
      </c>
      <c r="M109" s="380">
        <v>9227.58</v>
      </c>
      <c r="N109" s="380">
        <v>8468.2160000000003</v>
      </c>
      <c r="O109" s="380">
        <f t="shared" si="3"/>
        <v>9227.58</v>
      </c>
      <c r="P109" s="380">
        <f t="shared" si="4"/>
        <v>0</v>
      </c>
      <c r="Q109" s="380">
        <f t="shared" si="5"/>
        <v>-1111.9280000000001</v>
      </c>
      <c r="S109" s="379">
        <v>0.57291666666666696</v>
      </c>
      <c r="T109" s="380">
        <v>4229.9449999999997</v>
      </c>
      <c r="U109" s="380">
        <v>5730.95</v>
      </c>
      <c r="V109" s="380">
        <v>147.62899999999999</v>
      </c>
      <c r="W109" s="380">
        <v>542.09699999999998</v>
      </c>
      <c r="X109" s="380">
        <v>108.90300000000001</v>
      </c>
      <c r="Y109" s="380">
        <v>0</v>
      </c>
      <c r="Z109" s="380">
        <v>107.99299999999999</v>
      </c>
      <c r="AA109" s="380">
        <v>106.16500000000001</v>
      </c>
      <c r="AB109" s="380">
        <v>-28.231000000000002</v>
      </c>
      <c r="AC109" s="380">
        <v>-6.6280000000000001</v>
      </c>
      <c r="AD109" s="380">
        <v>-780.80499999999995</v>
      </c>
      <c r="AE109" s="380">
        <v>10938.823000000002</v>
      </c>
      <c r="AF109" s="380">
        <v>10158.018000000002</v>
      </c>
      <c r="AG109" s="380">
        <f t="shared" si="6"/>
        <v>10938.823000000002</v>
      </c>
      <c r="AH109" s="380">
        <f t="shared" si="7"/>
        <v>0</v>
      </c>
      <c r="AI109" s="380">
        <f t="shared" si="8"/>
        <v>-28.231000000000002</v>
      </c>
      <c r="AK109" s="379">
        <v>0.57291666666666696</v>
      </c>
      <c r="AL109" s="380">
        <v>4226.7640000000001</v>
      </c>
      <c r="AM109" s="380">
        <v>5393.5439999999999</v>
      </c>
      <c r="AN109" s="380">
        <v>274.46699999999998</v>
      </c>
      <c r="AO109" s="380">
        <v>534.77300000000002</v>
      </c>
      <c r="AP109" s="380">
        <v>102.614</v>
      </c>
      <c r="AQ109" s="380">
        <v>0</v>
      </c>
      <c r="AR109" s="380">
        <v>133.95599999999999</v>
      </c>
      <c r="AS109" s="380">
        <v>91.79</v>
      </c>
      <c r="AT109" s="380">
        <v>207.15799999999999</v>
      </c>
      <c r="AU109" s="380">
        <v>-215.126</v>
      </c>
      <c r="AV109" s="380">
        <v>-831.29700000000003</v>
      </c>
      <c r="AW109" s="380">
        <v>10749.94</v>
      </c>
      <c r="AX109" s="380">
        <v>9918.643</v>
      </c>
      <c r="AY109" s="380">
        <f t="shared" si="9"/>
        <v>10749.94</v>
      </c>
      <c r="AZ109" s="380">
        <f t="shared" si="10"/>
        <v>207.15799999999999</v>
      </c>
      <c r="BA109" s="380">
        <f t="shared" si="11"/>
        <v>0</v>
      </c>
    </row>
    <row r="110" spans="1:53" s="374" customFormat="1">
      <c r="A110" s="379">
        <v>0.58333333333333304</v>
      </c>
      <c r="B110" s="380">
        <v>3717.0529999999999</v>
      </c>
      <c r="C110" s="380">
        <v>5074.6559999999999</v>
      </c>
      <c r="D110" s="380">
        <v>56.381999999999998</v>
      </c>
      <c r="E110" s="380">
        <v>378.26400000000001</v>
      </c>
      <c r="F110" s="380">
        <v>135.37899999999999</v>
      </c>
      <c r="G110" s="380">
        <v>0</v>
      </c>
      <c r="H110" s="380">
        <v>1255.325</v>
      </c>
      <c r="I110" s="380">
        <v>71.019000000000005</v>
      </c>
      <c r="J110" s="380">
        <v>-869.44500000000005</v>
      </c>
      <c r="K110" s="380">
        <v>-682.21600000000001</v>
      </c>
      <c r="L110" s="380">
        <v>-738.93899999999996</v>
      </c>
      <c r="M110" s="380">
        <v>9136.4169999999995</v>
      </c>
      <c r="N110" s="380">
        <v>8397.4779999999992</v>
      </c>
      <c r="O110" s="380">
        <f t="shared" si="3"/>
        <v>9136.4169999999995</v>
      </c>
      <c r="P110" s="380">
        <f t="shared" si="4"/>
        <v>0</v>
      </c>
      <c r="Q110" s="380">
        <f t="shared" si="5"/>
        <v>-869.44500000000005</v>
      </c>
      <c r="S110" s="379">
        <v>0.58333333333333304</v>
      </c>
      <c r="T110" s="380">
        <v>4229.8580000000002</v>
      </c>
      <c r="U110" s="380">
        <v>5613.9319999999998</v>
      </c>
      <c r="V110" s="380">
        <v>151.52799999999999</v>
      </c>
      <c r="W110" s="380">
        <v>534.70799999999997</v>
      </c>
      <c r="X110" s="380">
        <v>106.622</v>
      </c>
      <c r="Y110" s="380">
        <v>0</v>
      </c>
      <c r="Z110" s="380">
        <v>89.531000000000006</v>
      </c>
      <c r="AA110" s="380">
        <v>97.926000000000002</v>
      </c>
      <c r="AB110" s="380">
        <v>72.510000000000005</v>
      </c>
      <c r="AC110" s="380">
        <v>-4.8920000000000003</v>
      </c>
      <c r="AD110" s="380">
        <v>-769.56600000000003</v>
      </c>
      <c r="AE110" s="380">
        <v>10891.723000000002</v>
      </c>
      <c r="AF110" s="380">
        <v>10122.157000000001</v>
      </c>
      <c r="AG110" s="380">
        <f t="shared" si="6"/>
        <v>10891.723000000002</v>
      </c>
      <c r="AH110" s="380">
        <f t="shared" si="7"/>
        <v>72.510000000000005</v>
      </c>
      <c r="AI110" s="380">
        <f t="shared" si="8"/>
        <v>0</v>
      </c>
      <c r="AK110" s="379">
        <v>0.58333333333333304</v>
      </c>
      <c r="AL110" s="380">
        <v>4225.7839999999997</v>
      </c>
      <c r="AM110" s="380">
        <v>5448.0519999999997</v>
      </c>
      <c r="AN110" s="380">
        <v>274.541</v>
      </c>
      <c r="AO110" s="380">
        <v>552.78399999999999</v>
      </c>
      <c r="AP110" s="380">
        <v>102.956</v>
      </c>
      <c r="AQ110" s="380">
        <v>0</v>
      </c>
      <c r="AR110" s="380">
        <v>119.751</v>
      </c>
      <c r="AS110" s="380">
        <v>89.757999999999996</v>
      </c>
      <c r="AT110" s="380">
        <v>-49.198999999999998</v>
      </c>
      <c r="AU110" s="380">
        <v>-34.985999999999997</v>
      </c>
      <c r="AV110" s="380">
        <v>-837.63300000000004</v>
      </c>
      <c r="AW110" s="380">
        <v>10729.440999999997</v>
      </c>
      <c r="AX110" s="380">
        <v>9891.8079999999973</v>
      </c>
      <c r="AY110" s="380">
        <f t="shared" si="9"/>
        <v>10729.440999999997</v>
      </c>
      <c r="AZ110" s="380">
        <f t="shared" si="10"/>
        <v>0</v>
      </c>
      <c r="BA110" s="380">
        <f t="shared" si="11"/>
        <v>-49.198999999999998</v>
      </c>
    </row>
    <row r="111" spans="1:53" s="374" customFormat="1">
      <c r="A111" s="379">
        <v>0.59375</v>
      </c>
      <c r="B111" s="380">
        <v>3716.3739999999998</v>
      </c>
      <c r="C111" s="380">
        <v>5087.8649999999998</v>
      </c>
      <c r="D111" s="380">
        <v>56.341000000000001</v>
      </c>
      <c r="E111" s="380">
        <v>381.00299999999999</v>
      </c>
      <c r="F111" s="380">
        <v>135.5</v>
      </c>
      <c r="G111" s="380">
        <v>0</v>
      </c>
      <c r="H111" s="380">
        <v>1156.596</v>
      </c>
      <c r="I111" s="380">
        <v>76.912999999999997</v>
      </c>
      <c r="J111" s="380">
        <v>-842.56799999999998</v>
      </c>
      <c r="K111" s="380">
        <v>-687.37</v>
      </c>
      <c r="L111" s="380">
        <v>-739.38900000000001</v>
      </c>
      <c r="M111" s="380">
        <v>9080.6540000000005</v>
      </c>
      <c r="N111" s="380">
        <v>8341.2650000000012</v>
      </c>
      <c r="O111" s="380">
        <f t="shared" si="3"/>
        <v>9080.6540000000005</v>
      </c>
      <c r="P111" s="380">
        <f t="shared" si="4"/>
        <v>0</v>
      </c>
      <c r="Q111" s="380">
        <f t="shared" si="5"/>
        <v>-842.56799999999998</v>
      </c>
      <c r="S111" s="379">
        <v>0.59375</v>
      </c>
      <c r="T111" s="380">
        <v>4230.6940000000004</v>
      </c>
      <c r="U111" s="380">
        <v>5615.0739999999996</v>
      </c>
      <c r="V111" s="380">
        <v>151.88499999999999</v>
      </c>
      <c r="W111" s="380">
        <v>529.94600000000003</v>
      </c>
      <c r="X111" s="380">
        <v>106.452</v>
      </c>
      <c r="Y111" s="380">
        <v>0</v>
      </c>
      <c r="Z111" s="380">
        <v>73.945999999999998</v>
      </c>
      <c r="AA111" s="380">
        <v>92.048000000000002</v>
      </c>
      <c r="AB111" s="380">
        <v>34.206000000000003</v>
      </c>
      <c r="AC111" s="380">
        <v>-3.5329999999999999</v>
      </c>
      <c r="AD111" s="380">
        <v>-769.17399999999998</v>
      </c>
      <c r="AE111" s="380">
        <v>10830.718000000001</v>
      </c>
      <c r="AF111" s="380">
        <v>10061.544000000002</v>
      </c>
      <c r="AG111" s="380">
        <f t="shared" si="6"/>
        <v>10830.718000000001</v>
      </c>
      <c r="AH111" s="380">
        <f t="shared" si="7"/>
        <v>34.206000000000003</v>
      </c>
      <c r="AI111" s="380">
        <f t="shared" si="8"/>
        <v>0</v>
      </c>
      <c r="AK111" s="379">
        <v>0.59375</v>
      </c>
      <c r="AL111" s="380">
        <v>4224.7550000000001</v>
      </c>
      <c r="AM111" s="380">
        <v>5472.2960000000003</v>
      </c>
      <c r="AN111" s="380">
        <v>274.61500000000001</v>
      </c>
      <c r="AO111" s="380">
        <v>568.57100000000003</v>
      </c>
      <c r="AP111" s="380">
        <v>102.92400000000001</v>
      </c>
      <c r="AQ111" s="380">
        <v>0</v>
      </c>
      <c r="AR111" s="380">
        <v>103.036</v>
      </c>
      <c r="AS111" s="380">
        <v>86.313999999999993</v>
      </c>
      <c r="AT111" s="380">
        <v>-140.98099999999999</v>
      </c>
      <c r="AU111" s="380">
        <v>0</v>
      </c>
      <c r="AV111" s="380">
        <v>-840.64700000000005</v>
      </c>
      <c r="AW111" s="380">
        <v>10691.53</v>
      </c>
      <c r="AX111" s="380">
        <v>9850.8829999999998</v>
      </c>
      <c r="AY111" s="380">
        <f t="shared" si="9"/>
        <v>10691.53</v>
      </c>
      <c r="AZ111" s="380">
        <f t="shared" si="10"/>
        <v>0</v>
      </c>
      <c r="BA111" s="380">
        <f t="shared" si="11"/>
        <v>-140.98099999999999</v>
      </c>
    </row>
    <row r="112" spans="1:53" s="374" customFormat="1">
      <c r="A112" s="379">
        <v>0.60416666666666696</v>
      </c>
      <c r="B112" s="380">
        <v>3714.924</v>
      </c>
      <c r="C112" s="380">
        <v>5204.7569999999996</v>
      </c>
      <c r="D112" s="380">
        <v>56.314999999999998</v>
      </c>
      <c r="E112" s="380">
        <v>381.142</v>
      </c>
      <c r="F112" s="380">
        <v>135.49799999999999</v>
      </c>
      <c r="G112" s="380">
        <v>0</v>
      </c>
      <c r="H112" s="380">
        <v>1051.5239999999999</v>
      </c>
      <c r="I112" s="380">
        <v>78.262</v>
      </c>
      <c r="J112" s="380">
        <v>-1335.77</v>
      </c>
      <c r="K112" s="380">
        <v>-287.98599999999999</v>
      </c>
      <c r="L112" s="380">
        <v>-749.81899999999996</v>
      </c>
      <c r="M112" s="380">
        <v>8998.6659999999993</v>
      </c>
      <c r="N112" s="380">
        <v>8248.8469999999998</v>
      </c>
      <c r="O112" s="380">
        <f t="shared" si="3"/>
        <v>8998.6659999999993</v>
      </c>
      <c r="P112" s="380">
        <f t="shared" si="4"/>
        <v>0</v>
      </c>
      <c r="Q112" s="380">
        <f t="shared" si="5"/>
        <v>-1335.77</v>
      </c>
      <c r="S112" s="379">
        <v>0.60416666666666696</v>
      </c>
      <c r="T112" s="380">
        <v>4229.9960000000001</v>
      </c>
      <c r="U112" s="380">
        <v>5701.375</v>
      </c>
      <c r="V112" s="380">
        <v>157.196</v>
      </c>
      <c r="W112" s="380">
        <v>543.94299999999998</v>
      </c>
      <c r="X112" s="380">
        <v>106.441</v>
      </c>
      <c r="Y112" s="380">
        <v>247.398</v>
      </c>
      <c r="Z112" s="380">
        <v>61.232999999999997</v>
      </c>
      <c r="AA112" s="380">
        <v>95.046000000000006</v>
      </c>
      <c r="AB112" s="380">
        <v>-342.11700000000002</v>
      </c>
      <c r="AC112" s="380">
        <v>-1.268</v>
      </c>
      <c r="AD112" s="380">
        <v>-780.66499999999996</v>
      </c>
      <c r="AE112" s="380">
        <v>10799.242999999999</v>
      </c>
      <c r="AF112" s="380">
        <v>10018.577999999998</v>
      </c>
      <c r="AG112" s="380">
        <f t="shared" si="6"/>
        <v>10799.242999999999</v>
      </c>
      <c r="AH112" s="380">
        <f t="shared" si="7"/>
        <v>0</v>
      </c>
      <c r="AI112" s="380">
        <f t="shared" si="8"/>
        <v>-342.11700000000002</v>
      </c>
      <c r="AK112" s="379">
        <v>0.60416666666666696</v>
      </c>
      <c r="AL112" s="380">
        <v>4224.1729999999998</v>
      </c>
      <c r="AM112" s="380">
        <v>5495.69</v>
      </c>
      <c r="AN112" s="380">
        <v>274.49400000000003</v>
      </c>
      <c r="AO112" s="380">
        <v>553.14800000000002</v>
      </c>
      <c r="AP112" s="380">
        <v>102.956</v>
      </c>
      <c r="AQ112" s="380">
        <v>0</v>
      </c>
      <c r="AR112" s="380">
        <v>87.433000000000007</v>
      </c>
      <c r="AS112" s="380">
        <v>88.745000000000005</v>
      </c>
      <c r="AT112" s="380">
        <v>-199.696</v>
      </c>
      <c r="AU112" s="380">
        <v>0</v>
      </c>
      <c r="AV112" s="380">
        <v>-842.04300000000001</v>
      </c>
      <c r="AW112" s="380">
        <v>10626.943000000001</v>
      </c>
      <c r="AX112" s="380">
        <v>9784.9000000000015</v>
      </c>
      <c r="AY112" s="380">
        <f t="shared" si="9"/>
        <v>10626.943000000001</v>
      </c>
      <c r="AZ112" s="380">
        <f t="shared" si="10"/>
        <v>0</v>
      </c>
      <c r="BA112" s="380">
        <f t="shared" si="11"/>
        <v>-199.696</v>
      </c>
    </row>
    <row r="113" spans="1:53" s="374" customFormat="1">
      <c r="A113" s="379">
        <v>0.61458333333333304</v>
      </c>
      <c r="B113" s="380">
        <v>3715.415</v>
      </c>
      <c r="C113" s="380">
        <v>5236.9459999999999</v>
      </c>
      <c r="D113" s="380">
        <v>56.442</v>
      </c>
      <c r="E113" s="380">
        <v>382.029</v>
      </c>
      <c r="F113" s="380">
        <v>135.45099999999999</v>
      </c>
      <c r="G113" s="380">
        <v>0</v>
      </c>
      <c r="H113" s="380">
        <v>959.13800000000003</v>
      </c>
      <c r="I113" s="380">
        <v>78.537000000000006</v>
      </c>
      <c r="J113" s="380">
        <v>-1466.4639999999999</v>
      </c>
      <c r="K113" s="380">
        <v>-155.702</v>
      </c>
      <c r="L113" s="380">
        <v>-752.11900000000003</v>
      </c>
      <c r="M113" s="380">
        <v>8941.7920000000013</v>
      </c>
      <c r="N113" s="380">
        <v>8189.6730000000016</v>
      </c>
      <c r="O113" s="380">
        <f t="shared" si="3"/>
        <v>8941.7920000000013</v>
      </c>
      <c r="P113" s="380">
        <f t="shared" si="4"/>
        <v>0</v>
      </c>
      <c r="Q113" s="380">
        <f t="shared" si="5"/>
        <v>-1466.4639999999999</v>
      </c>
      <c r="S113" s="379">
        <v>0.61458333333333304</v>
      </c>
      <c r="T113" s="380">
        <v>4230.0429999999997</v>
      </c>
      <c r="U113" s="380">
        <v>5652.24</v>
      </c>
      <c r="V113" s="380">
        <v>159.28</v>
      </c>
      <c r="W113" s="380">
        <v>548.13099999999997</v>
      </c>
      <c r="X113" s="380">
        <v>111.27</v>
      </c>
      <c r="Y113" s="380">
        <v>476.24099999999999</v>
      </c>
      <c r="Z113" s="380">
        <v>50.351999999999997</v>
      </c>
      <c r="AA113" s="380">
        <v>102.423</v>
      </c>
      <c r="AB113" s="380">
        <v>-601.11400000000003</v>
      </c>
      <c r="AC113" s="380">
        <v>0</v>
      </c>
      <c r="AD113" s="380">
        <v>-779.327</v>
      </c>
      <c r="AE113" s="380">
        <v>10728.866000000002</v>
      </c>
      <c r="AF113" s="380">
        <v>9949.5390000000025</v>
      </c>
      <c r="AG113" s="380">
        <f t="shared" si="6"/>
        <v>10728.866000000002</v>
      </c>
      <c r="AH113" s="380">
        <f t="shared" si="7"/>
        <v>0</v>
      </c>
      <c r="AI113" s="380">
        <f t="shared" si="8"/>
        <v>-601.11400000000003</v>
      </c>
      <c r="AK113" s="379">
        <v>0.61458333333333304</v>
      </c>
      <c r="AL113" s="380">
        <v>4224.9160000000002</v>
      </c>
      <c r="AM113" s="380">
        <v>5500.8389999999999</v>
      </c>
      <c r="AN113" s="380">
        <v>304.96600000000001</v>
      </c>
      <c r="AO113" s="380">
        <v>562.87400000000002</v>
      </c>
      <c r="AP113" s="380">
        <v>103.551</v>
      </c>
      <c r="AQ113" s="380">
        <v>0</v>
      </c>
      <c r="AR113" s="380">
        <v>70.456999999999994</v>
      </c>
      <c r="AS113" s="380">
        <v>89.286000000000001</v>
      </c>
      <c r="AT113" s="380">
        <v>-270.05799999999999</v>
      </c>
      <c r="AU113" s="380">
        <v>0</v>
      </c>
      <c r="AV113" s="380">
        <v>-843.73699999999997</v>
      </c>
      <c r="AW113" s="380">
        <v>10586.831000000002</v>
      </c>
      <c r="AX113" s="380">
        <v>9743.0940000000028</v>
      </c>
      <c r="AY113" s="380">
        <f t="shared" si="9"/>
        <v>10586.831000000002</v>
      </c>
      <c r="AZ113" s="380">
        <f t="shared" si="10"/>
        <v>0</v>
      </c>
      <c r="BA113" s="380">
        <f t="shared" si="11"/>
        <v>-270.05799999999999</v>
      </c>
    </row>
    <row r="114" spans="1:53" s="374" customFormat="1">
      <c r="A114" s="379">
        <v>0.625</v>
      </c>
      <c r="B114" s="380">
        <v>3714.4140000000002</v>
      </c>
      <c r="C114" s="380">
        <v>5377.4139999999998</v>
      </c>
      <c r="D114" s="380">
        <v>56.387999999999998</v>
      </c>
      <c r="E114" s="380">
        <v>389.48899999999998</v>
      </c>
      <c r="F114" s="380">
        <v>137.10599999999999</v>
      </c>
      <c r="G114" s="380">
        <v>0</v>
      </c>
      <c r="H114" s="380">
        <v>843.99099999999999</v>
      </c>
      <c r="I114" s="380">
        <v>71.84</v>
      </c>
      <c r="J114" s="380">
        <v>-1484.5150000000001</v>
      </c>
      <c r="K114" s="380">
        <v>-155.77199999999999</v>
      </c>
      <c r="L114" s="380">
        <v>-765.12300000000005</v>
      </c>
      <c r="M114" s="380">
        <v>8950.3549999999996</v>
      </c>
      <c r="N114" s="380">
        <v>8185.232</v>
      </c>
      <c r="O114" s="380">
        <f t="shared" si="3"/>
        <v>8950.3549999999996</v>
      </c>
      <c r="P114" s="380">
        <f t="shared" si="4"/>
        <v>0</v>
      </c>
      <c r="Q114" s="380">
        <f t="shared" si="5"/>
        <v>-1484.5150000000001</v>
      </c>
      <c r="S114" s="379">
        <v>0.625</v>
      </c>
      <c r="T114" s="380">
        <v>4229.2299999999996</v>
      </c>
      <c r="U114" s="380">
        <v>5586.0540000000001</v>
      </c>
      <c r="V114" s="380">
        <v>223.99100000000001</v>
      </c>
      <c r="W114" s="380">
        <v>547.85599999999999</v>
      </c>
      <c r="X114" s="380">
        <v>144.26400000000001</v>
      </c>
      <c r="Y114" s="380">
        <v>605.14300000000003</v>
      </c>
      <c r="Z114" s="380">
        <v>41.808</v>
      </c>
      <c r="AA114" s="380">
        <v>96.777000000000001</v>
      </c>
      <c r="AB114" s="380">
        <v>-743.06200000000001</v>
      </c>
      <c r="AC114" s="380">
        <v>0</v>
      </c>
      <c r="AD114" s="380">
        <v>-776.28399999999999</v>
      </c>
      <c r="AE114" s="380">
        <v>10732.061</v>
      </c>
      <c r="AF114" s="380">
        <v>9955.777</v>
      </c>
      <c r="AG114" s="380">
        <f t="shared" si="6"/>
        <v>10732.061</v>
      </c>
      <c r="AH114" s="380">
        <f t="shared" si="7"/>
        <v>0</v>
      </c>
      <c r="AI114" s="380">
        <f t="shared" si="8"/>
        <v>-743.06200000000001</v>
      </c>
      <c r="AK114" s="379">
        <v>0.625</v>
      </c>
      <c r="AL114" s="380">
        <v>4224.9979999999996</v>
      </c>
      <c r="AM114" s="380">
        <v>5535.87</v>
      </c>
      <c r="AN114" s="380">
        <v>306.904</v>
      </c>
      <c r="AO114" s="380">
        <v>578.72799999999995</v>
      </c>
      <c r="AP114" s="380">
        <v>123.67400000000001</v>
      </c>
      <c r="AQ114" s="380">
        <v>198.51</v>
      </c>
      <c r="AR114" s="380">
        <v>53.354999999999997</v>
      </c>
      <c r="AS114" s="380">
        <v>86.150999999999996</v>
      </c>
      <c r="AT114" s="380">
        <v>-523.63699999999994</v>
      </c>
      <c r="AU114" s="380">
        <v>0</v>
      </c>
      <c r="AV114" s="380">
        <v>-850.59900000000005</v>
      </c>
      <c r="AW114" s="380">
        <v>10584.552999999998</v>
      </c>
      <c r="AX114" s="380">
        <v>9733.9539999999979</v>
      </c>
      <c r="AY114" s="380">
        <f t="shared" si="9"/>
        <v>10584.552999999998</v>
      </c>
      <c r="AZ114" s="380">
        <f t="shared" si="10"/>
        <v>0</v>
      </c>
      <c r="BA114" s="380">
        <f t="shared" si="11"/>
        <v>-523.63699999999994</v>
      </c>
    </row>
    <row r="115" spans="1:53" s="374" customFormat="1">
      <c r="A115" s="379">
        <v>0.63541666666666696</v>
      </c>
      <c r="B115" s="380">
        <v>3715.4859999999999</v>
      </c>
      <c r="C115" s="380">
        <v>5408.3680000000004</v>
      </c>
      <c r="D115" s="380">
        <v>56.395000000000003</v>
      </c>
      <c r="E115" s="380">
        <v>393.84899999999999</v>
      </c>
      <c r="F115" s="380">
        <v>137.042</v>
      </c>
      <c r="G115" s="380">
        <v>0</v>
      </c>
      <c r="H115" s="380">
        <v>726.63199999999995</v>
      </c>
      <c r="I115" s="380">
        <v>70.634</v>
      </c>
      <c r="J115" s="380">
        <v>-1491.433</v>
      </c>
      <c r="K115" s="380">
        <v>-93.123000000000005</v>
      </c>
      <c r="L115" s="380">
        <v>-767.23599999999999</v>
      </c>
      <c r="M115" s="380">
        <v>8923.8499999999985</v>
      </c>
      <c r="N115" s="380">
        <v>8156.6139999999987</v>
      </c>
      <c r="O115" s="380">
        <f t="shared" si="3"/>
        <v>8923.8499999999985</v>
      </c>
      <c r="P115" s="380">
        <f t="shared" si="4"/>
        <v>0</v>
      </c>
      <c r="Q115" s="380">
        <f t="shared" si="5"/>
        <v>-1491.433</v>
      </c>
      <c r="S115" s="379">
        <v>0.63541666666666696</v>
      </c>
      <c r="T115" s="380">
        <v>4228.8720000000003</v>
      </c>
      <c r="U115" s="380">
        <v>5539.9589999999998</v>
      </c>
      <c r="V115" s="380">
        <v>223.58099999999999</v>
      </c>
      <c r="W115" s="380">
        <v>552.851</v>
      </c>
      <c r="X115" s="380">
        <v>147.91900000000001</v>
      </c>
      <c r="Y115" s="380">
        <v>624.96400000000006</v>
      </c>
      <c r="Z115" s="380">
        <v>34.399000000000001</v>
      </c>
      <c r="AA115" s="380">
        <v>99.94</v>
      </c>
      <c r="AB115" s="380">
        <v>-732.65800000000002</v>
      </c>
      <c r="AC115" s="380">
        <v>0</v>
      </c>
      <c r="AD115" s="380">
        <v>-772.56600000000003</v>
      </c>
      <c r="AE115" s="380">
        <v>10719.827000000001</v>
      </c>
      <c r="AF115" s="380">
        <v>9947.2610000000004</v>
      </c>
      <c r="AG115" s="380">
        <f t="shared" si="6"/>
        <v>10719.827000000001</v>
      </c>
      <c r="AH115" s="380">
        <f t="shared" si="7"/>
        <v>0</v>
      </c>
      <c r="AI115" s="380">
        <f t="shared" si="8"/>
        <v>-732.65800000000002</v>
      </c>
      <c r="AK115" s="379">
        <v>0.63541666666666696</v>
      </c>
      <c r="AL115" s="380">
        <v>4226.3950000000004</v>
      </c>
      <c r="AM115" s="380">
        <v>5569.4949999999999</v>
      </c>
      <c r="AN115" s="380">
        <v>312.17</v>
      </c>
      <c r="AO115" s="380">
        <v>596.77499999999998</v>
      </c>
      <c r="AP115" s="380">
        <v>125.102</v>
      </c>
      <c r="AQ115" s="380">
        <v>208.607</v>
      </c>
      <c r="AR115" s="380">
        <v>40.002000000000002</v>
      </c>
      <c r="AS115" s="380">
        <v>86.197000000000003</v>
      </c>
      <c r="AT115" s="380">
        <v>-589.55600000000004</v>
      </c>
      <c r="AU115" s="380">
        <v>0</v>
      </c>
      <c r="AV115" s="380">
        <v>-855.21400000000006</v>
      </c>
      <c r="AW115" s="380">
        <v>10575.187</v>
      </c>
      <c r="AX115" s="380">
        <v>9719.973</v>
      </c>
      <c r="AY115" s="380">
        <f t="shared" si="9"/>
        <v>10575.187</v>
      </c>
      <c r="AZ115" s="380">
        <f t="shared" si="10"/>
        <v>0</v>
      </c>
      <c r="BA115" s="380">
        <f t="shared" si="11"/>
        <v>-589.55600000000004</v>
      </c>
    </row>
    <row r="116" spans="1:53" s="374" customFormat="1">
      <c r="A116" s="379">
        <v>0.64583333333333304</v>
      </c>
      <c r="B116" s="380">
        <v>3716.605</v>
      </c>
      <c r="C116" s="380">
        <v>5316.4650000000001</v>
      </c>
      <c r="D116" s="380">
        <v>91.103999999999999</v>
      </c>
      <c r="E116" s="380">
        <v>437.28199999999998</v>
      </c>
      <c r="F116" s="380">
        <v>136.88499999999999</v>
      </c>
      <c r="G116" s="380">
        <v>0</v>
      </c>
      <c r="H116" s="380">
        <v>622.00900000000001</v>
      </c>
      <c r="I116" s="380">
        <v>68.314999999999998</v>
      </c>
      <c r="J116" s="380">
        <v>-1500.989</v>
      </c>
      <c r="K116" s="380">
        <v>-20.532</v>
      </c>
      <c r="L116" s="380">
        <v>-760.47500000000002</v>
      </c>
      <c r="M116" s="380">
        <v>8867.1440000000002</v>
      </c>
      <c r="N116" s="380">
        <v>8106.6689999999999</v>
      </c>
      <c r="O116" s="380">
        <f t="shared" si="3"/>
        <v>8867.1440000000002</v>
      </c>
      <c r="P116" s="380">
        <f t="shared" si="4"/>
        <v>0</v>
      </c>
      <c r="Q116" s="380">
        <f t="shared" si="5"/>
        <v>-1500.989</v>
      </c>
      <c r="S116" s="379">
        <v>0.64583333333333304</v>
      </c>
      <c r="T116" s="380">
        <v>4228.2470000000003</v>
      </c>
      <c r="U116" s="380">
        <v>5538.6880000000001</v>
      </c>
      <c r="V116" s="380">
        <v>223.51400000000001</v>
      </c>
      <c r="W116" s="380">
        <v>556.68600000000004</v>
      </c>
      <c r="X116" s="380">
        <v>148.07400000000001</v>
      </c>
      <c r="Y116" s="380">
        <v>308.41699999999997</v>
      </c>
      <c r="Z116" s="380">
        <v>29.016999999999999</v>
      </c>
      <c r="AA116" s="380">
        <v>102.81100000000001</v>
      </c>
      <c r="AB116" s="380">
        <v>-408.99900000000002</v>
      </c>
      <c r="AC116" s="380">
        <v>0</v>
      </c>
      <c r="AD116" s="380">
        <v>-768.60699999999997</v>
      </c>
      <c r="AE116" s="380">
        <v>10726.455</v>
      </c>
      <c r="AF116" s="380">
        <v>9957.848</v>
      </c>
      <c r="AG116" s="380">
        <f t="shared" si="6"/>
        <v>10726.455</v>
      </c>
      <c r="AH116" s="380">
        <f t="shared" si="7"/>
        <v>0</v>
      </c>
      <c r="AI116" s="380">
        <f t="shared" si="8"/>
        <v>-408.99900000000002</v>
      </c>
      <c r="AK116" s="379">
        <v>0.64583333333333304</v>
      </c>
      <c r="AL116" s="380">
        <v>4227.1670000000004</v>
      </c>
      <c r="AM116" s="380">
        <v>5563.97</v>
      </c>
      <c r="AN116" s="380">
        <v>314.745</v>
      </c>
      <c r="AO116" s="380">
        <v>583.65200000000004</v>
      </c>
      <c r="AP116" s="380">
        <v>124.91</v>
      </c>
      <c r="AQ116" s="380">
        <v>208.92500000000001</v>
      </c>
      <c r="AR116" s="380">
        <v>30.329000000000001</v>
      </c>
      <c r="AS116" s="380">
        <v>84.397000000000006</v>
      </c>
      <c r="AT116" s="380">
        <v>-570.29100000000005</v>
      </c>
      <c r="AU116" s="380">
        <v>0</v>
      </c>
      <c r="AV116" s="380">
        <v>-853.90099999999995</v>
      </c>
      <c r="AW116" s="380">
        <v>10567.804000000002</v>
      </c>
      <c r="AX116" s="380">
        <v>9713.9030000000021</v>
      </c>
      <c r="AY116" s="380">
        <f t="shared" si="9"/>
        <v>10567.804000000002</v>
      </c>
      <c r="AZ116" s="380">
        <f t="shared" si="10"/>
        <v>0</v>
      </c>
      <c r="BA116" s="380">
        <f t="shared" si="11"/>
        <v>-570.29100000000005</v>
      </c>
    </row>
    <row r="117" spans="1:53" s="374" customFormat="1">
      <c r="A117" s="379">
        <v>0.65625</v>
      </c>
      <c r="B117" s="380">
        <v>3717.9870000000001</v>
      </c>
      <c r="C117" s="380">
        <v>5320.3050000000003</v>
      </c>
      <c r="D117" s="380">
        <v>144.78700000000001</v>
      </c>
      <c r="E117" s="380">
        <v>506.45400000000001</v>
      </c>
      <c r="F117" s="380">
        <v>140.834</v>
      </c>
      <c r="G117" s="380">
        <v>0</v>
      </c>
      <c r="H117" s="380">
        <v>551.37300000000005</v>
      </c>
      <c r="I117" s="380">
        <v>72.748000000000005</v>
      </c>
      <c r="J117" s="380">
        <v>-1600.0070000000001</v>
      </c>
      <c r="K117" s="380">
        <v>0</v>
      </c>
      <c r="L117" s="380">
        <v>-765.673</v>
      </c>
      <c r="M117" s="380">
        <v>8854.4810000000016</v>
      </c>
      <c r="N117" s="380">
        <v>8088.8080000000018</v>
      </c>
      <c r="O117" s="380">
        <f t="shared" si="3"/>
        <v>8854.4810000000016</v>
      </c>
      <c r="P117" s="380">
        <f t="shared" si="4"/>
        <v>0</v>
      </c>
      <c r="Q117" s="380">
        <f t="shared" si="5"/>
        <v>-1600.0070000000001</v>
      </c>
      <c r="S117" s="379">
        <v>0.65625</v>
      </c>
      <c r="T117" s="380">
        <v>4229.5789999999997</v>
      </c>
      <c r="U117" s="380">
        <v>5521.5150000000003</v>
      </c>
      <c r="V117" s="380">
        <v>244.55799999999999</v>
      </c>
      <c r="W117" s="380">
        <v>561.76300000000003</v>
      </c>
      <c r="X117" s="380">
        <v>162.97800000000001</v>
      </c>
      <c r="Y117" s="380">
        <v>456.553</v>
      </c>
      <c r="Z117" s="380">
        <v>24.7</v>
      </c>
      <c r="AA117" s="380">
        <v>104.371</v>
      </c>
      <c r="AB117" s="380">
        <v>-547.95000000000005</v>
      </c>
      <c r="AC117" s="380">
        <v>0</v>
      </c>
      <c r="AD117" s="380">
        <v>-769.74199999999996</v>
      </c>
      <c r="AE117" s="380">
        <v>10758.067000000001</v>
      </c>
      <c r="AF117" s="380">
        <v>9988.3250000000007</v>
      </c>
      <c r="AG117" s="380">
        <f t="shared" si="6"/>
        <v>10758.067000000001</v>
      </c>
      <c r="AH117" s="380">
        <f t="shared" si="7"/>
        <v>0</v>
      </c>
      <c r="AI117" s="380">
        <f t="shared" si="8"/>
        <v>-547.95000000000005</v>
      </c>
      <c r="AK117" s="379">
        <v>0.65625</v>
      </c>
      <c r="AL117" s="380">
        <v>4228.174</v>
      </c>
      <c r="AM117" s="380">
        <v>5591.2839999999997</v>
      </c>
      <c r="AN117" s="380">
        <v>316.67700000000002</v>
      </c>
      <c r="AO117" s="380">
        <v>604.53800000000001</v>
      </c>
      <c r="AP117" s="380">
        <v>125.834</v>
      </c>
      <c r="AQ117" s="380">
        <v>342.59300000000002</v>
      </c>
      <c r="AR117" s="380">
        <v>25.414999999999999</v>
      </c>
      <c r="AS117" s="380">
        <v>85.141999999999996</v>
      </c>
      <c r="AT117" s="380">
        <v>-741.13199999999995</v>
      </c>
      <c r="AU117" s="380">
        <v>0</v>
      </c>
      <c r="AV117" s="380">
        <v>-859.53</v>
      </c>
      <c r="AW117" s="380">
        <v>10578.525000000001</v>
      </c>
      <c r="AX117" s="380">
        <v>9718.9950000000008</v>
      </c>
      <c r="AY117" s="380">
        <f t="shared" si="9"/>
        <v>10578.525000000001</v>
      </c>
      <c r="AZ117" s="380">
        <f t="shared" si="10"/>
        <v>0</v>
      </c>
      <c r="BA117" s="380">
        <f t="shared" si="11"/>
        <v>-741.13199999999995</v>
      </c>
    </row>
    <row r="118" spans="1:53" s="374" customFormat="1">
      <c r="A118" s="379">
        <v>0.66666666666666696</v>
      </c>
      <c r="B118" s="380">
        <v>3719.1039999999998</v>
      </c>
      <c r="C118" s="380">
        <v>5398.8720000000003</v>
      </c>
      <c r="D118" s="380">
        <v>181.49600000000001</v>
      </c>
      <c r="E118" s="380">
        <v>569.02499999999998</v>
      </c>
      <c r="F118" s="380">
        <v>176.21299999999999</v>
      </c>
      <c r="G118" s="380">
        <v>0</v>
      </c>
      <c r="H118" s="380">
        <v>452.92399999999998</v>
      </c>
      <c r="I118" s="380">
        <v>66.734999999999999</v>
      </c>
      <c r="J118" s="380">
        <v>-1706.9190000000001</v>
      </c>
      <c r="K118" s="380">
        <v>0</v>
      </c>
      <c r="L118" s="380">
        <v>-777.25300000000004</v>
      </c>
      <c r="M118" s="380">
        <v>8857.4499999999989</v>
      </c>
      <c r="N118" s="380">
        <v>8080.1969999999992</v>
      </c>
      <c r="O118" s="380">
        <f t="shared" si="3"/>
        <v>8857.4499999999989</v>
      </c>
      <c r="P118" s="380">
        <f t="shared" si="4"/>
        <v>0</v>
      </c>
      <c r="Q118" s="380">
        <f t="shared" si="5"/>
        <v>-1706.9190000000001</v>
      </c>
      <c r="S118" s="379">
        <v>0.66666666666666696</v>
      </c>
      <c r="T118" s="380">
        <v>4231.9160000000002</v>
      </c>
      <c r="U118" s="380">
        <v>5708.9030000000002</v>
      </c>
      <c r="V118" s="380">
        <v>278.584</v>
      </c>
      <c r="W118" s="380">
        <v>567.16600000000005</v>
      </c>
      <c r="X118" s="380">
        <v>327.97</v>
      </c>
      <c r="Y118" s="380">
        <v>813.46900000000005</v>
      </c>
      <c r="Z118" s="380">
        <v>22.349</v>
      </c>
      <c r="AA118" s="380">
        <v>100.822</v>
      </c>
      <c r="AB118" s="380">
        <v>-1381.58</v>
      </c>
      <c r="AC118" s="380">
        <v>0</v>
      </c>
      <c r="AD118" s="380">
        <v>-793.548</v>
      </c>
      <c r="AE118" s="380">
        <v>10669.598999999998</v>
      </c>
      <c r="AF118" s="380">
        <v>9876.0509999999977</v>
      </c>
      <c r="AG118" s="380">
        <f t="shared" si="6"/>
        <v>10669.598999999998</v>
      </c>
      <c r="AH118" s="380">
        <f t="shared" si="7"/>
        <v>0</v>
      </c>
      <c r="AI118" s="380">
        <f t="shared" si="8"/>
        <v>-1381.58</v>
      </c>
      <c r="AK118" s="379">
        <v>0.66666666666666696</v>
      </c>
      <c r="AL118" s="380">
        <v>4228.098</v>
      </c>
      <c r="AM118" s="380">
        <v>5565.607</v>
      </c>
      <c r="AN118" s="380">
        <v>339.50900000000001</v>
      </c>
      <c r="AO118" s="380">
        <v>576.39300000000003</v>
      </c>
      <c r="AP118" s="380">
        <v>131.327</v>
      </c>
      <c r="AQ118" s="380">
        <v>531.90899999999999</v>
      </c>
      <c r="AR118" s="380">
        <v>24.399000000000001</v>
      </c>
      <c r="AS118" s="380">
        <v>88.832999999999998</v>
      </c>
      <c r="AT118" s="380">
        <v>-970.44899999999996</v>
      </c>
      <c r="AU118" s="380">
        <v>0</v>
      </c>
      <c r="AV118" s="380">
        <v>-858.39599999999996</v>
      </c>
      <c r="AW118" s="380">
        <v>10515.625999999998</v>
      </c>
      <c r="AX118" s="380">
        <v>9657.2299999999977</v>
      </c>
      <c r="AY118" s="380">
        <f t="shared" si="9"/>
        <v>10515.625999999998</v>
      </c>
      <c r="AZ118" s="380">
        <f t="shared" si="10"/>
        <v>0</v>
      </c>
      <c r="BA118" s="380">
        <f t="shared" si="11"/>
        <v>-970.44899999999996</v>
      </c>
    </row>
    <row r="119" spans="1:53" s="374" customFormat="1">
      <c r="A119" s="379">
        <v>0.67708333333333304</v>
      </c>
      <c r="B119" s="380">
        <v>3717.4749999999999</v>
      </c>
      <c r="C119" s="380">
        <v>5408.9960000000001</v>
      </c>
      <c r="D119" s="380">
        <v>232.66200000000001</v>
      </c>
      <c r="E119" s="380">
        <v>646.88099999999997</v>
      </c>
      <c r="F119" s="380">
        <v>180.70099999999999</v>
      </c>
      <c r="G119" s="380">
        <v>0</v>
      </c>
      <c r="H119" s="380">
        <v>374.5</v>
      </c>
      <c r="I119" s="380">
        <v>59.164999999999999</v>
      </c>
      <c r="J119" s="380">
        <v>-1744.5989999999999</v>
      </c>
      <c r="K119" s="380">
        <v>0</v>
      </c>
      <c r="L119" s="380">
        <v>-783.09199999999998</v>
      </c>
      <c r="M119" s="380">
        <v>8875.780999999999</v>
      </c>
      <c r="N119" s="380">
        <v>8092.6889999999994</v>
      </c>
      <c r="O119" s="380">
        <f t="shared" ref="O119:O149" si="12">M119</f>
        <v>8875.780999999999</v>
      </c>
      <c r="P119" s="380">
        <f t="shared" ref="P119:P149" si="13">IF(J119&lt;0,0,J119)</f>
        <v>0</v>
      </c>
      <c r="Q119" s="380">
        <f t="shared" ref="Q119:Q149" si="14">IF(J119&lt;0,J119,0)</f>
        <v>-1744.5989999999999</v>
      </c>
      <c r="S119" s="379">
        <v>0.67708333333333304</v>
      </c>
      <c r="T119" s="380">
        <v>4231.384</v>
      </c>
      <c r="U119" s="380">
        <v>5768.2219999999998</v>
      </c>
      <c r="V119" s="380">
        <v>282.30900000000003</v>
      </c>
      <c r="W119" s="380">
        <v>580.44600000000003</v>
      </c>
      <c r="X119" s="380">
        <v>349.94200000000001</v>
      </c>
      <c r="Y119" s="380">
        <v>855.86099999999999</v>
      </c>
      <c r="Z119" s="380">
        <v>23.266999999999999</v>
      </c>
      <c r="AA119" s="380">
        <v>94.119</v>
      </c>
      <c r="AB119" s="380">
        <v>-1455.251</v>
      </c>
      <c r="AC119" s="380">
        <v>0</v>
      </c>
      <c r="AD119" s="380">
        <v>-800.26900000000001</v>
      </c>
      <c r="AE119" s="380">
        <v>10730.299000000001</v>
      </c>
      <c r="AF119" s="380">
        <v>9930.0300000000007</v>
      </c>
      <c r="AG119" s="380">
        <f t="shared" ref="AG119:AG149" si="15">AE119</f>
        <v>10730.299000000001</v>
      </c>
      <c r="AH119" s="380">
        <f t="shared" ref="AH119:AH149" si="16">IF(AB119&lt;0,0,AB119)</f>
        <v>0</v>
      </c>
      <c r="AI119" s="380">
        <f t="shared" ref="AI119:AI149" si="17">IF(AB119&lt;0,AB119,0)</f>
        <v>-1455.251</v>
      </c>
      <c r="AK119" s="379">
        <v>0.67708333333333304</v>
      </c>
      <c r="AL119" s="380">
        <v>4229.5190000000002</v>
      </c>
      <c r="AM119" s="380">
        <v>5588.4859999999999</v>
      </c>
      <c r="AN119" s="380">
        <v>356.47199999999998</v>
      </c>
      <c r="AO119" s="380">
        <v>572.44200000000001</v>
      </c>
      <c r="AP119" s="380">
        <v>134.047</v>
      </c>
      <c r="AQ119" s="380">
        <v>593.68899999999996</v>
      </c>
      <c r="AR119" s="380">
        <v>25.04</v>
      </c>
      <c r="AS119" s="380">
        <v>88.661000000000001</v>
      </c>
      <c r="AT119" s="380">
        <v>-1010.908</v>
      </c>
      <c r="AU119" s="380">
        <v>0</v>
      </c>
      <c r="AV119" s="380">
        <v>-861.89200000000005</v>
      </c>
      <c r="AW119" s="380">
        <v>10577.448000000004</v>
      </c>
      <c r="AX119" s="380">
        <v>9715.5560000000041</v>
      </c>
      <c r="AY119" s="380">
        <f t="shared" ref="AY119:AY149" si="18">AW119</f>
        <v>10577.448000000004</v>
      </c>
      <c r="AZ119" s="380">
        <f t="shared" ref="AZ119:AZ149" si="19">IF(AT119&lt;0,0,AT119)</f>
        <v>0</v>
      </c>
      <c r="BA119" s="380">
        <f t="shared" ref="BA119:BA149" si="20">IF(AT119&lt;0,AT119,0)</f>
        <v>-1010.908</v>
      </c>
    </row>
    <row r="120" spans="1:53" s="374" customFormat="1">
      <c r="A120" s="379">
        <v>0.6875</v>
      </c>
      <c r="B120" s="380">
        <v>3717.0859999999998</v>
      </c>
      <c r="C120" s="380">
        <v>5430.076</v>
      </c>
      <c r="D120" s="380">
        <v>278.15699999999998</v>
      </c>
      <c r="E120" s="380">
        <v>711.99099999999999</v>
      </c>
      <c r="F120" s="380">
        <v>180.785</v>
      </c>
      <c r="G120" s="380">
        <v>87.248999999999995</v>
      </c>
      <c r="H120" s="380">
        <v>309.32900000000001</v>
      </c>
      <c r="I120" s="380">
        <v>61.415999999999997</v>
      </c>
      <c r="J120" s="380">
        <v>-1838.7729999999999</v>
      </c>
      <c r="K120" s="380">
        <v>0</v>
      </c>
      <c r="L120" s="380">
        <v>-790.54899999999998</v>
      </c>
      <c r="M120" s="380">
        <v>8937.3159999999989</v>
      </c>
      <c r="N120" s="380">
        <v>8146.7669999999989</v>
      </c>
      <c r="O120" s="380">
        <f t="shared" si="12"/>
        <v>8937.3159999999989</v>
      </c>
      <c r="P120" s="380">
        <f t="shared" si="13"/>
        <v>0</v>
      </c>
      <c r="Q120" s="380">
        <f t="shared" si="14"/>
        <v>-1838.7729999999999</v>
      </c>
      <c r="S120" s="379">
        <v>0.6875</v>
      </c>
      <c r="T120" s="380">
        <v>4229.5739999999996</v>
      </c>
      <c r="U120" s="380">
        <v>5780.5460000000003</v>
      </c>
      <c r="V120" s="380">
        <v>282.39600000000002</v>
      </c>
      <c r="W120" s="380">
        <v>584.84699999999998</v>
      </c>
      <c r="X120" s="380">
        <v>350.08699999999999</v>
      </c>
      <c r="Y120" s="380">
        <v>871.52300000000002</v>
      </c>
      <c r="Z120" s="380">
        <v>39.151000000000003</v>
      </c>
      <c r="AA120" s="380">
        <v>79.73</v>
      </c>
      <c r="AB120" s="380">
        <v>-1452.521</v>
      </c>
      <c r="AC120" s="380">
        <v>0</v>
      </c>
      <c r="AD120" s="380">
        <v>-801.76700000000005</v>
      </c>
      <c r="AE120" s="380">
        <v>10765.332999999997</v>
      </c>
      <c r="AF120" s="380">
        <v>9963.5659999999971</v>
      </c>
      <c r="AG120" s="380">
        <f t="shared" si="15"/>
        <v>10765.332999999997</v>
      </c>
      <c r="AH120" s="380">
        <f t="shared" si="16"/>
        <v>0</v>
      </c>
      <c r="AI120" s="380">
        <f t="shared" si="17"/>
        <v>-1452.521</v>
      </c>
      <c r="AK120" s="379">
        <v>0.6875</v>
      </c>
      <c r="AL120" s="380">
        <v>4228.76</v>
      </c>
      <c r="AM120" s="380">
        <v>5622.6620000000003</v>
      </c>
      <c r="AN120" s="380">
        <v>372.77100000000002</v>
      </c>
      <c r="AO120" s="380">
        <v>585.30999999999995</v>
      </c>
      <c r="AP120" s="380">
        <v>133.56899999999999</v>
      </c>
      <c r="AQ120" s="380">
        <v>599.66099999999994</v>
      </c>
      <c r="AR120" s="380">
        <v>25.021000000000001</v>
      </c>
      <c r="AS120" s="380">
        <v>88.778999999999996</v>
      </c>
      <c r="AT120" s="380">
        <v>-1074.5719999999999</v>
      </c>
      <c r="AU120" s="380">
        <v>0</v>
      </c>
      <c r="AV120" s="380">
        <v>-866.59299999999996</v>
      </c>
      <c r="AW120" s="380">
        <v>10581.961000000001</v>
      </c>
      <c r="AX120" s="380">
        <v>9715.3680000000004</v>
      </c>
      <c r="AY120" s="380">
        <f t="shared" si="18"/>
        <v>10581.961000000001</v>
      </c>
      <c r="AZ120" s="380">
        <f t="shared" si="19"/>
        <v>0</v>
      </c>
      <c r="BA120" s="380">
        <f t="shared" si="20"/>
        <v>-1074.5719999999999</v>
      </c>
    </row>
    <row r="121" spans="1:53" s="374" customFormat="1">
      <c r="A121" s="379">
        <v>0.69791666666666696</v>
      </c>
      <c r="B121" s="380">
        <v>3718.0430000000001</v>
      </c>
      <c r="C121" s="380">
        <v>5342.4769999999999</v>
      </c>
      <c r="D121" s="380">
        <v>372.93799999999999</v>
      </c>
      <c r="E121" s="380">
        <v>838.33</v>
      </c>
      <c r="F121" s="380">
        <v>179.935</v>
      </c>
      <c r="G121" s="380">
        <v>397.56200000000001</v>
      </c>
      <c r="H121" s="380">
        <v>242.66300000000001</v>
      </c>
      <c r="I121" s="380">
        <v>63.545999999999999</v>
      </c>
      <c r="J121" s="380">
        <v>-2217.1350000000002</v>
      </c>
      <c r="K121" s="380">
        <v>0</v>
      </c>
      <c r="L121" s="380">
        <v>-794.96699999999998</v>
      </c>
      <c r="M121" s="380">
        <v>8938.3590000000004</v>
      </c>
      <c r="N121" s="380">
        <v>8143.3920000000007</v>
      </c>
      <c r="O121" s="380">
        <f t="shared" si="12"/>
        <v>8938.3590000000004</v>
      </c>
      <c r="P121" s="380">
        <f t="shared" si="13"/>
        <v>0</v>
      </c>
      <c r="Q121" s="380">
        <f t="shared" si="14"/>
        <v>-2217.1350000000002</v>
      </c>
      <c r="S121" s="379">
        <v>0.69791666666666696</v>
      </c>
      <c r="T121" s="380">
        <v>4229.1459999999997</v>
      </c>
      <c r="U121" s="380">
        <v>5785.9750000000004</v>
      </c>
      <c r="V121" s="380">
        <v>282.30200000000002</v>
      </c>
      <c r="W121" s="380">
        <v>583.73599999999999</v>
      </c>
      <c r="X121" s="380">
        <v>352.66500000000002</v>
      </c>
      <c r="Y121" s="380">
        <v>870.51700000000005</v>
      </c>
      <c r="Z121" s="380">
        <v>16.074000000000002</v>
      </c>
      <c r="AA121" s="380">
        <v>70.561000000000007</v>
      </c>
      <c r="AB121" s="380">
        <v>-1535.298</v>
      </c>
      <c r="AC121" s="380">
        <v>0</v>
      </c>
      <c r="AD121" s="380">
        <v>-801.73</v>
      </c>
      <c r="AE121" s="380">
        <v>10655.678</v>
      </c>
      <c r="AF121" s="380">
        <v>9853.9480000000003</v>
      </c>
      <c r="AG121" s="380">
        <f t="shared" si="15"/>
        <v>10655.678</v>
      </c>
      <c r="AH121" s="380">
        <f t="shared" si="16"/>
        <v>0</v>
      </c>
      <c r="AI121" s="380">
        <f t="shared" si="17"/>
        <v>-1535.298</v>
      </c>
      <c r="AK121" s="379">
        <v>0.69791666666666696</v>
      </c>
      <c r="AL121" s="380">
        <v>4228.116</v>
      </c>
      <c r="AM121" s="380">
        <v>5556.7910000000002</v>
      </c>
      <c r="AN121" s="380">
        <v>375.94400000000002</v>
      </c>
      <c r="AO121" s="380">
        <v>559.02700000000004</v>
      </c>
      <c r="AP121" s="380">
        <v>132.57400000000001</v>
      </c>
      <c r="AQ121" s="380">
        <v>553.06600000000003</v>
      </c>
      <c r="AR121" s="380">
        <v>5.101</v>
      </c>
      <c r="AS121" s="380">
        <v>85.230999999999995</v>
      </c>
      <c r="AT121" s="380">
        <v>-987.31500000000005</v>
      </c>
      <c r="AU121" s="380">
        <v>0</v>
      </c>
      <c r="AV121" s="380">
        <v>-857.50800000000004</v>
      </c>
      <c r="AW121" s="380">
        <v>10508.535</v>
      </c>
      <c r="AX121" s="380">
        <v>9651.027</v>
      </c>
      <c r="AY121" s="380">
        <f t="shared" si="18"/>
        <v>10508.535</v>
      </c>
      <c r="AZ121" s="380">
        <f t="shared" si="19"/>
        <v>0</v>
      </c>
      <c r="BA121" s="380">
        <f t="shared" si="20"/>
        <v>-987.31500000000005</v>
      </c>
    </row>
    <row r="122" spans="1:53" s="374" customFormat="1">
      <c r="A122" s="379">
        <v>0.70833333333333304</v>
      </c>
      <c r="B122" s="380">
        <v>3720.538</v>
      </c>
      <c r="C122" s="380">
        <v>5338.8019999999997</v>
      </c>
      <c r="D122" s="380">
        <v>400.57900000000001</v>
      </c>
      <c r="E122" s="380">
        <v>872.47400000000005</v>
      </c>
      <c r="F122" s="380">
        <v>173.90799999999999</v>
      </c>
      <c r="G122" s="380">
        <v>418.596</v>
      </c>
      <c r="H122" s="380">
        <v>167.46799999999999</v>
      </c>
      <c r="I122" s="380">
        <v>65.552999999999997</v>
      </c>
      <c r="J122" s="380">
        <v>-2243.8359999999998</v>
      </c>
      <c r="K122" s="380">
        <v>0</v>
      </c>
      <c r="L122" s="380">
        <v>-796.88400000000001</v>
      </c>
      <c r="M122" s="380">
        <v>8914.0820000000003</v>
      </c>
      <c r="N122" s="380">
        <v>8117.1980000000003</v>
      </c>
      <c r="O122" s="380">
        <f t="shared" si="12"/>
        <v>8914.0820000000003</v>
      </c>
      <c r="P122" s="380">
        <f t="shared" si="13"/>
        <v>0</v>
      </c>
      <c r="Q122" s="380">
        <f t="shared" si="14"/>
        <v>-2243.8359999999998</v>
      </c>
      <c r="S122" s="379">
        <v>0.70833333333333304</v>
      </c>
      <c r="T122" s="380">
        <v>4228.6210000000001</v>
      </c>
      <c r="U122" s="380">
        <v>5800.6040000000003</v>
      </c>
      <c r="V122" s="380">
        <v>282.38900000000001</v>
      </c>
      <c r="W122" s="380">
        <v>585.44299999999998</v>
      </c>
      <c r="X122" s="380">
        <v>401.56200000000001</v>
      </c>
      <c r="Y122" s="380">
        <v>885.55799999999999</v>
      </c>
      <c r="Z122" s="380">
        <v>0</v>
      </c>
      <c r="AA122" s="380">
        <v>71.400999999999996</v>
      </c>
      <c r="AB122" s="380">
        <v>-1562.403</v>
      </c>
      <c r="AC122" s="380">
        <v>0</v>
      </c>
      <c r="AD122" s="380">
        <v>-803.50199999999995</v>
      </c>
      <c r="AE122" s="380">
        <v>10693.174999999999</v>
      </c>
      <c r="AF122" s="380">
        <v>9889.6729999999989</v>
      </c>
      <c r="AG122" s="380">
        <f t="shared" si="15"/>
        <v>10693.174999999999</v>
      </c>
      <c r="AH122" s="380">
        <f t="shared" si="16"/>
        <v>0</v>
      </c>
      <c r="AI122" s="380">
        <f t="shared" si="17"/>
        <v>-1562.403</v>
      </c>
      <c r="AK122" s="379">
        <v>0.70833333333333304</v>
      </c>
      <c r="AL122" s="380">
        <v>4227.6400000000003</v>
      </c>
      <c r="AM122" s="380">
        <v>5456.5640000000003</v>
      </c>
      <c r="AN122" s="380">
        <v>386.93700000000001</v>
      </c>
      <c r="AO122" s="380">
        <v>574.36800000000005</v>
      </c>
      <c r="AP122" s="380">
        <v>134.81800000000001</v>
      </c>
      <c r="AQ122" s="380">
        <v>617.40499999999997</v>
      </c>
      <c r="AR122" s="380">
        <v>0</v>
      </c>
      <c r="AS122" s="380">
        <v>78.039000000000001</v>
      </c>
      <c r="AT122" s="380">
        <v>-981.10599999999999</v>
      </c>
      <c r="AU122" s="380">
        <v>0</v>
      </c>
      <c r="AV122" s="380">
        <v>-848.81299999999999</v>
      </c>
      <c r="AW122" s="380">
        <v>10494.665000000003</v>
      </c>
      <c r="AX122" s="380">
        <v>9645.8520000000026</v>
      </c>
      <c r="AY122" s="380">
        <f t="shared" si="18"/>
        <v>10494.665000000003</v>
      </c>
      <c r="AZ122" s="380">
        <f t="shared" si="19"/>
        <v>0</v>
      </c>
      <c r="BA122" s="380">
        <f t="shared" si="20"/>
        <v>-981.10599999999999</v>
      </c>
    </row>
    <row r="123" spans="1:53" s="374" customFormat="1">
      <c r="A123" s="379">
        <v>0.71875</v>
      </c>
      <c r="B123" s="380">
        <v>3720.509</v>
      </c>
      <c r="C123" s="380">
        <v>5362.1</v>
      </c>
      <c r="D123" s="380">
        <v>403.70699999999999</v>
      </c>
      <c r="E123" s="380">
        <v>896.74599999999998</v>
      </c>
      <c r="F123" s="380">
        <v>172.78</v>
      </c>
      <c r="G123" s="380">
        <v>453.99700000000001</v>
      </c>
      <c r="H123" s="380">
        <v>110.752</v>
      </c>
      <c r="I123" s="380">
        <v>67.103999999999999</v>
      </c>
      <c r="J123" s="380">
        <v>-2265.9650000000001</v>
      </c>
      <c r="K123" s="380">
        <v>0</v>
      </c>
      <c r="L123" s="380">
        <v>-800.46900000000005</v>
      </c>
      <c r="M123" s="380">
        <v>8921.73</v>
      </c>
      <c r="N123" s="380">
        <v>8121.2609999999995</v>
      </c>
      <c r="O123" s="380">
        <f t="shared" si="12"/>
        <v>8921.73</v>
      </c>
      <c r="P123" s="380">
        <f t="shared" si="13"/>
        <v>0</v>
      </c>
      <c r="Q123" s="380">
        <f t="shared" si="14"/>
        <v>-2265.9650000000001</v>
      </c>
      <c r="S123" s="379">
        <v>0.71875</v>
      </c>
      <c r="T123" s="380">
        <v>4228.0919999999996</v>
      </c>
      <c r="U123" s="380">
        <v>5777.1139999999996</v>
      </c>
      <c r="V123" s="380">
        <v>282.07299999999998</v>
      </c>
      <c r="W123" s="380">
        <v>588.01199999999994</v>
      </c>
      <c r="X123" s="380">
        <v>407.55099999999999</v>
      </c>
      <c r="Y123" s="380">
        <v>879.11300000000006</v>
      </c>
      <c r="Z123" s="380">
        <v>0</v>
      </c>
      <c r="AA123" s="380">
        <v>71.88</v>
      </c>
      <c r="AB123" s="380">
        <v>-1615.548</v>
      </c>
      <c r="AC123" s="380">
        <v>0</v>
      </c>
      <c r="AD123" s="380">
        <v>-801.46</v>
      </c>
      <c r="AE123" s="380">
        <v>10618.286999999997</v>
      </c>
      <c r="AF123" s="380">
        <v>9816.8269999999975</v>
      </c>
      <c r="AG123" s="380">
        <f t="shared" si="15"/>
        <v>10618.286999999997</v>
      </c>
      <c r="AH123" s="380">
        <f t="shared" si="16"/>
        <v>0</v>
      </c>
      <c r="AI123" s="380">
        <f t="shared" si="17"/>
        <v>-1615.548</v>
      </c>
      <c r="AK123" s="379">
        <v>0.71875</v>
      </c>
      <c r="AL123" s="380">
        <v>4226.1390000000001</v>
      </c>
      <c r="AM123" s="380">
        <v>5466.8490000000002</v>
      </c>
      <c r="AN123" s="380">
        <v>400.15100000000001</v>
      </c>
      <c r="AO123" s="380">
        <v>580.69899999999996</v>
      </c>
      <c r="AP123" s="380">
        <v>134.79499999999999</v>
      </c>
      <c r="AQ123" s="380">
        <v>641.42899999999997</v>
      </c>
      <c r="AR123" s="380">
        <v>0</v>
      </c>
      <c r="AS123" s="380">
        <v>74.105999999999995</v>
      </c>
      <c r="AT123" s="380">
        <v>-1079.2139999999999</v>
      </c>
      <c r="AU123" s="380">
        <v>0</v>
      </c>
      <c r="AV123" s="380">
        <v>-850.73199999999997</v>
      </c>
      <c r="AW123" s="380">
        <v>10444.954000000002</v>
      </c>
      <c r="AX123" s="380">
        <v>9594.2220000000016</v>
      </c>
      <c r="AY123" s="380">
        <f t="shared" si="18"/>
        <v>10444.954000000002</v>
      </c>
      <c r="AZ123" s="380">
        <f t="shared" si="19"/>
        <v>0</v>
      </c>
      <c r="BA123" s="380">
        <f t="shared" si="20"/>
        <v>-1079.2139999999999</v>
      </c>
    </row>
    <row r="124" spans="1:53" s="374" customFormat="1">
      <c r="A124" s="379">
        <v>0.72916666666666696</v>
      </c>
      <c r="B124" s="380">
        <v>3720.623</v>
      </c>
      <c r="C124" s="380">
        <v>5441.5159999999996</v>
      </c>
      <c r="D124" s="380">
        <v>404.06299999999999</v>
      </c>
      <c r="E124" s="380">
        <v>919.226</v>
      </c>
      <c r="F124" s="380">
        <v>172.41900000000001</v>
      </c>
      <c r="G124" s="380">
        <v>421.30900000000003</v>
      </c>
      <c r="H124" s="380">
        <v>84.808000000000007</v>
      </c>
      <c r="I124" s="380">
        <v>64.619</v>
      </c>
      <c r="J124" s="380">
        <v>-2330.1869999999999</v>
      </c>
      <c r="K124" s="380">
        <v>0</v>
      </c>
      <c r="L124" s="380">
        <v>-808.85699999999997</v>
      </c>
      <c r="M124" s="380">
        <v>8898.3960000000006</v>
      </c>
      <c r="N124" s="380">
        <v>8089.5390000000007</v>
      </c>
      <c r="O124" s="380">
        <f t="shared" si="12"/>
        <v>8898.3960000000006</v>
      </c>
      <c r="P124" s="380">
        <f t="shared" si="13"/>
        <v>0</v>
      </c>
      <c r="Q124" s="380">
        <f t="shared" si="14"/>
        <v>-2330.1869999999999</v>
      </c>
      <c r="S124" s="379">
        <v>0.72916666666666696</v>
      </c>
      <c r="T124" s="380">
        <v>4229.3230000000003</v>
      </c>
      <c r="U124" s="380">
        <v>5726.3459999999995</v>
      </c>
      <c r="V124" s="380">
        <v>282.64499999999998</v>
      </c>
      <c r="W124" s="380">
        <v>584.80999999999995</v>
      </c>
      <c r="X124" s="380">
        <v>407.08</v>
      </c>
      <c r="Y124" s="380">
        <v>887.6</v>
      </c>
      <c r="Z124" s="380">
        <v>0</v>
      </c>
      <c r="AA124" s="380">
        <v>72.844999999999999</v>
      </c>
      <c r="AB124" s="380">
        <v>-1647.8119999999999</v>
      </c>
      <c r="AC124" s="380">
        <v>0</v>
      </c>
      <c r="AD124" s="380">
        <v>-796.91600000000005</v>
      </c>
      <c r="AE124" s="380">
        <v>10542.837</v>
      </c>
      <c r="AF124" s="380">
        <v>9745.9210000000003</v>
      </c>
      <c r="AG124" s="380">
        <f t="shared" si="15"/>
        <v>10542.837</v>
      </c>
      <c r="AH124" s="380">
        <f t="shared" si="16"/>
        <v>0</v>
      </c>
      <c r="AI124" s="380">
        <f t="shared" si="17"/>
        <v>-1647.8119999999999</v>
      </c>
      <c r="AK124" s="379">
        <v>0.72916666666666696</v>
      </c>
      <c r="AL124" s="380">
        <v>4225.5309999999999</v>
      </c>
      <c r="AM124" s="380">
        <v>5459.4759999999997</v>
      </c>
      <c r="AN124" s="380">
        <v>415.39</v>
      </c>
      <c r="AO124" s="380">
        <v>578.94600000000003</v>
      </c>
      <c r="AP124" s="380">
        <v>135.43899999999999</v>
      </c>
      <c r="AQ124" s="380">
        <v>594.76499999999999</v>
      </c>
      <c r="AR124" s="380">
        <v>0</v>
      </c>
      <c r="AS124" s="380">
        <v>71.128</v>
      </c>
      <c r="AT124" s="380">
        <v>-1100.2349999999999</v>
      </c>
      <c r="AU124" s="380">
        <v>0</v>
      </c>
      <c r="AV124" s="380">
        <v>-849.65099999999995</v>
      </c>
      <c r="AW124" s="380">
        <v>10380.439999999999</v>
      </c>
      <c r="AX124" s="380">
        <v>9530.7889999999989</v>
      </c>
      <c r="AY124" s="380">
        <f t="shared" si="18"/>
        <v>10380.439999999999</v>
      </c>
      <c r="AZ124" s="380">
        <f t="shared" si="19"/>
        <v>0</v>
      </c>
      <c r="BA124" s="380">
        <f t="shared" si="20"/>
        <v>-1100.2349999999999</v>
      </c>
    </row>
    <row r="125" spans="1:53" s="374" customFormat="1">
      <c r="A125" s="379">
        <v>0.73958333333333304</v>
      </c>
      <c r="B125" s="380">
        <v>3719.0340000000001</v>
      </c>
      <c r="C125" s="380">
        <v>5493.9780000000001</v>
      </c>
      <c r="D125" s="380">
        <v>403.94200000000001</v>
      </c>
      <c r="E125" s="380">
        <v>922.86699999999996</v>
      </c>
      <c r="F125" s="380">
        <v>186.63200000000001</v>
      </c>
      <c r="G125" s="380">
        <v>447.05099999999999</v>
      </c>
      <c r="H125" s="380">
        <v>61.655999999999999</v>
      </c>
      <c r="I125" s="380">
        <v>66.254999999999995</v>
      </c>
      <c r="J125" s="380">
        <v>-2380.335</v>
      </c>
      <c r="K125" s="380">
        <v>0</v>
      </c>
      <c r="L125" s="380">
        <v>-814.399</v>
      </c>
      <c r="M125" s="380">
        <v>8921.0800000000017</v>
      </c>
      <c r="N125" s="380">
        <v>8106.6810000000014</v>
      </c>
      <c r="O125" s="380">
        <f t="shared" si="12"/>
        <v>8921.0800000000017</v>
      </c>
      <c r="P125" s="380">
        <f t="shared" si="13"/>
        <v>0</v>
      </c>
      <c r="Q125" s="380">
        <f t="shared" si="14"/>
        <v>-2380.335</v>
      </c>
      <c r="S125" s="379">
        <v>0.73958333333333304</v>
      </c>
      <c r="T125" s="380">
        <v>4229.625</v>
      </c>
      <c r="U125" s="380">
        <v>5785.6409999999996</v>
      </c>
      <c r="V125" s="380">
        <v>282.517</v>
      </c>
      <c r="W125" s="380">
        <v>587.85199999999998</v>
      </c>
      <c r="X125" s="380">
        <v>393.98700000000002</v>
      </c>
      <c r="Y125" s="380">
        <v>902.82</v>
      </c>
      <c r="Z125" s="380">
        <v>0</v>
      </c>
      <c r="AA125" s="380">
        <v>70.001000000000005</v>
      </c>
      <c r="AB125" s="380">
        <v>-1745.693</v>
      </c>
      <c r="AC125" s="380">
        <v>0</v>
      </c>
      <c r="AD125" s="380">
        <v>-802.46500000000003</v>
      </c>
      <c r="AE125" s="380">
        <v>10506.75</v>
      </c>
      <c r="AF125" s="380">
        <v>9704.2849999999999</v>
      </c>
      <c r="AG125" s="380">
        <f t="shared" si="15"/>
        <v>10506.75</v>
      </c>
      <c r="AH125" s="380">
        <f t="shared" si="16"/>
        <v>0</v>
      </c>
      <c r="AI125" s="380">
        <f t="shared" si="17"/>
        <v>-1745.693</v>
      </c>
      <c r="AK125" s="379">
        <v>0.73958333333333304</v>
      </c>
      <c r="AL125" s="380">
        <v>4225.2389999999996</v>
      </c>
      <c r="AM125" s="380">
        <v>5444.165</v>
      </c>
      <c r="AN125" s="380">
        <v>434.31200000000001</v>
      </c>
      <c r="AO125" s="380">
        <v>564.74400000000003</v>
      </c>
      <c r="AP125" s="380">
        <v>134.017</v>
      </c>
      <c r="AQ125" s="380">
        <v>510.91300000000001</v>
      </c>
      <c r="AR125" s="380">
        <v>0</v>
      </c>
      <c r="AS125" s="380">
        <v>69.644999999999996</v>
      </c>
      <c r="AT125" s="380">
        <v>-1028.45</v>
      </c>
      <c r="AU125" s="380">
        <v>0</v>
      </c>
      <c r="AV125" s="380">
        <v>-846.75300000000004</v>
      </c>
      <c r="AW125" s="380">
        <v>10354.584999999999</v>
      </c>
      <c r="AX125" s="380">
        <v>9507.8319999999985</v>
      </c>
      <c r="AY125" s="380">
        <f t="shared" si="18"/>
        <v>10354.584999999999</v>
      </c>
      <c r="AZ125" s="380">
        <f t="shared" si="19"/>
        <v>0</v>
      </c>
      <c r="BA125" s="380">
        <f t="shared" si="20"/>
        <v>-1028.45</v>
      </c>
    </row>
    <row r="126" spans="1:53" s="374" customFormat="1">
      <c r="A126" s="379">
        <v>0.75</v>
      </c>
      <c r="B126" s="380">
        <v>3718.7530000000002</v>
      </c>
      <c r="C126" s="380">
        <v>5516.4889999999996</v>
      </c>
      <c r="D126" s="380">
        <v>403.73399999999998</v>
      </c>
      <c r="E126" s="380">
        <v>931.13499999999999</v>
      </c>
      <c r="F126" s="380">
        <v>380.05200000000002</v>
      </c>
      <c r="G126" s="380">
        <v>528.54100000000005</v>
      </c>
      <c r="H126" s="380">
        <v>52.48</v>
      </c>
      <c r="I126" s="380">
        <v>68.581999999999994</v>
      </c>
      <c r="J126" s="380">
        <v>-2655.741</v>
      </c>
      <c r="K126" s="380">
        <v>0</v>
      </c>
      <c r="L126" s="380">
        <v>-819.74199999999996</v>
      </c>
      <c r="M126" s="380">
        <v>8944.0249999999996</v>
      </c>
      <c r="N126" s="380">
        <v>8124.2829999999994</v>
      </c>
      <c r="O126" s="380">
        <f t="shared" si="12"/>
        <v>8944.0249999999996</v>
      </c>
      <c r="P126" s="380">
        <f t="shared" si="13"/>
        <v>0</v>
      </c>
      <c r="Q126" s="380">
        <f t="shared" si="14"/>
        <v>-2655.741</v>
      </c>
      <c r="S126" s="379">
        <v>0.75</v>
      </c>
      <c r="T126" s="380">
        <v>4229.7780000000002</v>
      </c>
      <c r="U126" s="380">
        <v>5808.598</v>
      </c>
      <c r="V126" s="380">
        <v>282.512</v>
      </c>
      <c r="W126" s="380">
        <v>586.09699999999998</v>
      </c>
      <c r="X126" s="380">
        <v>224.25899999999999</v>
      </c>
      <c r="Y126" s="380">
        <v>867.22299999999996</v>
      </c>
      <c r="Z126" s="380">
        <v>0</v>
      </c>
      <c r="AA126" s="380">
        <v>70.712000000000003</v>
      </c>
      <c r="AB126" s="380">
        <v>-1554.9649999999999</v>
      </c>
      <c r="AC126" s="380">
        <v>0</v>
      </c>
      <c r="AD126" s="380">
        <v>-802.5</v>
      </c>
      <c r="AE126" s="380">
        <v>10514.214</v>
      </c>
      <c r="AF126" s="380">
        <v>9711.7139999999999</v>
      </c>
      <c r="AG126" s="380">
        <f t="shared" si="15"/>
        <v>10514.214</v>
      </c>
      <c r="AH126" s="380">
        <f t="shared" si="16"/>
        <v>0</v>
      </c>
      <c r="AI126" s="380">
        <f t="shared" si="17"/>
        <v>-1554.9649999999999</v>
      </c>
      <c r="AK126" s="379">
        <v>0.75</v>
      </c>
      <c r="AL126" s="380">
        <v>4225.5230000000001</v>
      </c>
      <c r="AM126" s="380">
        <v>5469.9719999999998</v>
      </c>
      <c r="AN126" s="380">
        <v>466.11200000000002</v>
      </c>
      <c r="AO126" s="380">
        <v>566.85299999999995</v>
      </c>
      <c r="AP126" s="380">
        <v>126.361</v>
      </c>
      <c r="AQ126" s="380">
        <v>473.62200000000001</v>
      </c>
      <c r="AR126" s="380">
        <v>0</v>
      </c>
      <c r="AS126" s="380">
        <v>69.212999999999994</v>
      </c>
      <c r="AT126" s="380">
        <v>-1081.056</v>
      </c>
      <c r="AU126" s="380">
        <v>0</v>
      </c>
      <c r="AV126" s="380">
        <v>-849.89499999999998</v>
      </c>
      <c r="AW126" s="380">
        <v>10316.599999999997</v>
      </c>
      <c r="AX126" s="380">
        <v>9466.7049999999963</v>
      </c>
      <c r="AY126" s="380">
        <f t="shared" si="18"/>
        <v>10316.599999999997</v>
      </c>
      <c r="AZ126" s="380">
        <f t="shared" si="19"/>
        <v>0</v>
      </c>
      <c r="BA126" s="380">
        <f t="shared" si="20"/>
        <v>-1081.056</v>
      </c>
    </row>
    <row r="127" spans="1:53" s="374" customFormat="1">
      <c r="A127" s="379">
        <v>0.76041666666666696</v>
      </c>
      <c r="B127" s="380">
        <v>3717.8739999999998</v>
      </c>
      <c r="C127" s="380">
        <v>5531.125</v>
      </c>
      <c r="D127" s="380">
        <v>403.79399999999998</v>
      </c>
      <c r="E127" s="380">
        <v>923.70699999999999</v>
      </c>
      <c r="F127" s="380">
        <v>405.16</v>
      </c>
      <c r="G127" s="380">
        <v>577.34400000000005</v>
      </c>
      <c r="H127" s="380">
        <v>49.567</v>
      </c>
      <c r="I127" s="380">
        <v>63.847000000000001</v>
      </c>
      <c r="J127" s="380">
        <v>-2660.3020000000001</v>
      </c>
      <c r="K127" s="380">
        <v>0</v>
      </c>
      <c r="L127" s="380">
        <v>-821.50800000000004</v>
      </c>
      <c r="M127" s="380">
        <v>9012.116</v>
      </c>
      <c r="N127" s="380">
        <v>8190.6080000000002</v>
      </c>
      <c r="O127" s="380">
        <f t="shared" si="12"/>
        <v>9012.116</v>
      </c>
      <c r="P127" s="380">
        <f t="shared" si="13"/>
        <v>0</v>
      </c>
      <c r="Q127" s="380">
        <f t="shared" si="14"/>
        <v>-2660.3020000000001</v>
      </c>
      <c r="S127" s="379">
        <v>0.76041666666666696</v>
      </c>
      <c r="T127" s="380">
        <v>4228.3919999999998</v>
      </c>
      <c r="U127" s="380">
        <v>5806.6090000000004</v>
      </c>
      <c r="V127" s="380">
        <v>282.38299999999998</v>
      </c>
      <c r="W127" s="380">
        <v>593.06799999999998</v>
      </c>
      <c r="X127" s="380">
        <v>203.375</v>
      </c>
      <c r="Y127" s="380">
        <v>887.63300000000004</v>
      </c>
      <c r="Z127" s="380">
        <v>0</v>
      </c>
      <c r="AA127" s="380">
        <v>69.929000000000002</v>
      </c>
      <c r="AB127" s="380">
        <v>-1588.799</v>
      </c>
      <c r="AC127" s="380">
        <v>0</v>
      </c>
      <c r="AD127" s="380">
        <v>-802.65700000000004</v>
      </c>
      <c r="AE127" s="380">
        <v>10482.59</v>
      </c>
      <c r="AF127" s="380">
        <v>9679.9330000000009</v>
      </c>
      <c r="AG127" s="380">
        <f t="shared" si="15"/>
        <v>10482.59</v>
      </c>
      <c r="AH127" s="380">
        <f t="shared" si="16"/>
        <v>0</v>
      </c>
      <c r="AI127" s="380">
        <f t="shared" si="17"/>
        <v>-1588.799</v>
      </c>
      <c r="AK127" s="379">
        <v>0.76041666666666696</v>
      </c>
      <c r="AL127" s="380">
        <v>4225.9579999999996</v>
      </c>
      <c r="AM127" s="380">
        <v>5477.268</v>
      </c>
      <c r="AN127" s="380">
        <v>468.41899999999998</v>
      </c>
      <c r="AO127" s="380">
        <v>579.55700000000002</v>
      </c>
      <c r="AP127" s="380">
        <v>123.794</v>
      </c>
      <c r="AQ127" s="380">
        <v>367.774</v>
      </c>
      <c r="AR127" s="380">
        <v>0</v>
      </c>
      <c r="AS127" s="380">
        <v>68.462000000000003</v>
      </c>
      <c r="AT127" s="380">
        <v>-1035.296</v>
      </c>
      <c r="AU127" s="380">
        <v>0</v>
      </c>
      <c r="AV127" s="380">
        <v>-850.08199999999999</v>
      </c>
      <c r="AW127" s="380">
        <v>10275.935999999998</v>
      </c>
      <c r="AX127" s="380">
        <v>9425.8539999999975</v>
      </c>
      <c r="AY127" s="380">
        <f t="shared" si="18"/>
        <v>10275.935999999998</v>
      </c>
      <c r="AZ127" s="380">
        <f t="shared" si="19"/>
        <v>0</v>
      </c>
      <c r="BA127" s="380">
        <f t="shared" si="20"/>
        <v>-1035.296</v>
      </c>
    </row>
    <row r="128" spans="1:53" s="374" customFormat="1">
      <c r="A128" s="379">
        <v>0.77083333333333304</v>
      </c>
      <c r="B128" s="380">
        <v>3719.2310000000002</v>
      </c>
      <c r="C128" s="380">
        <v>5561.6090000000004</v>
      </c>
      <c r="D128" s="380">
        <v>403.995</v>
      </c>
      <c r="E128" s="380">
        <v>939.63499999999999</v>
      </c>
      <c r="F128" s="380">
        <v>405.34500000000003</v>
      </c>
      <c r="G128" s="380">
        <v>591.37400000000002</v>
      </c>
      <c r="H128" s="380">
        <v>49.424999999999997</v>
      </c>
      <c r="I128" s="380">
        <v>64.094999999999999</v>
      </c>
      <c r="J128" s="380">
        <v>-2620.2939999999999</v>
      </c>
      <c r="K128" s="380">
        <v>0</v>
      </c>
      <c r="L128" s="380">
        <v>-825.65599999999995</v>
      </c>
      <c r="M128" s="380">
        <v>9114.4149999999991</v>
      </c>
      <c r="N128" s="380">
        <v>8288.7589999999982</v>
      </c>
      <c r="O128" s="380">
        <f t="shared" si="12"/>
        <v>9114.4149999999991</v>
      </c>
      <c r="P128" s="380">
        <f t="shared" si="13"/>
        <v>0</v>
      </c>
      <c r="Q128" s="380">
        <f t="shared" si="14"/>
        <v>-2620.2939999999999</v>
      </c>
      <c r="S128" s="379">
        <v>0.77083333333333304</v>
      </c>
      <c r="T128" s="380">
        <v>4229.8370000000004</v>
      </c>
      <c r="U128" s="380">
        <v>5806.6080000000002</v>
      </c>
      <c r="V128" s="380">
        <v>282.322</v>
      </c>
      <c r="W128" s="380">
        <v>589.15099999999995</v>
      </c>
      <c r="X128" s="380">
        <v>203.18299999999999</v>
      </c>
      <c r="Y128" s="380">
        <v>893.57799999999997</v>
      </c>
      <c r="Z128" s="380">
        <v>0</v>
      </c>
      <c r="AA128" s="380">
        <v>66.816000000000003</v>
      </c>
      <c r="AB128" s="380">
        <v>-1640.8389999999999</v>
      </c>
      <c r="AC128" s="380">
        <v>0</v>
      </c>
      <c r="AD128" s="380">
        <v>-802.57</v>
      </c>
      <c r="AE128" s="380">
        <v>10430.655999999999</v>
      </c>
      <c r="AF128" s="380">
        <v>9628.0859999999993</v>
      </c>
      <c r="AG128" s="380">
        <f t="shared" si="15"/>
        <v>10430.655999999999</v>
      </c>
      <c r="AH128" s="380">
        <f t="shared" si="16"/>
        <v>0</v>
      </c>
      <c r="AI128" s="380">
        <f t="shared" si="17"/>
        <v>-1640.8389999999999</v>
      </c>
      <c r="AK128" s="379">
        <v>0.77083333333333304</v>
      </c>
      <c r="AL128" s="380">
        <v>4227.5230000000001</v>
      </c>
      <c r="AM128" s="380">
        <v>5458.15</v>
      </c>
      <c r="AN128" s="380">
        <v>468.91500000000002</v>
      </c>
      <c r="AO128" s="380">
        <v>580.32899999999995</v>
      </c>
      <c r="AP128" s="380">
        <v>119.277</v>
      </c>
      <c r="AQ128" s="380">
        <v>374.87700000000001</v>
      </c>
      <c r="AR128" s="380">
        <v>0</v>
      </c>
      <c r="AS128" s="380">
        <v>70.867999999999995</v>
      </c>
      <c r="AT128" s="380">
        <v>-1053.162</v>
      </c>
      <c r="AU128" s="380">
        <v>0</v>
      </c>
      <c r="AV128" s="380">
        <v>-848.31399999999996</v>
      </c>
      <c r="AW128" s="380">
        <v>10246.777</v>
      </c>
      <c r="AX128" s="380">
        <v>9398.4629999999997</v>
      </c>
      <c r="AY128" s="380">
        <f t="shared" si="18"/>
        <v>10246.777</v>
      </c>
      <c r="AZ128" s="380">
        <f t="shared" si="19"/>
        <v>0</v>
      </c>
      <c r="BA128" s="380">
        <f t="shared" si="20"/>
        <v>-1053.162</v>
      </c>
    </row>
    <row r="129" spans="1:53" s="374" customFormat="1">
      <c r="A129" s="379">
        <v>0.78125</v>
      </c>
      <c r="B129" s="380">
        <v>3720.7660000000001</v>
      </c>
      <c r="C129" s="380">
        <v>5574.4719999999998</v>
      </c>
      <c r="D129" s="380">
        <v>403.7</v>
      </c>
      <c r="E129" s="380">
        <v>946.55200000000002</v>
      </c>
      <c r="F129" s="380">
        <v>410.14600000000002</v>
      </c>
      <c r="G129" s="380">
        <v>593.96600000000001</v>
      </c>
      <c r="H129" s="380">
        <v>29.818999999999999</v>
      </c>
      <c r="I129" s="380">
        <v>65.986000000000004</v>
      </c>
      <c r="J129" s="380">
        <v>-2626.5729999999999</v>
      </c>
      <c r="K129" s="380">
        <v>0</v>
      </c>
      <c r="L129" s="380">
        <v>-827.27</v>
      </c>
      <c r="M129" s="380">
        <v>9118.8340000000007</v>
      </c>
      <c r="N129" s="380">
        <v>8291.5640000000003</v>
      </c>
      <c r="O129" s="380">
        <f t="shared" si="12"/>
        <v>9118.8340000000007</v>
      </c>
      <c r="P129" s="380">
        <f t="shared" si="13"/>
        <v>0</v>
      </c>
      <c r="Q129" s="380">
        <f t="shared" si="14"/>
        <v>-2626.5729999999999</v>
      </c>
      <c r="S129" s="379">
        <v>0.78125</v>
      </c>
      <c r="T129" s="380">
        <v>4230.518</v>
      </c>
      <c r="U129" s="380">
        <v>5732.7809999999999</v>
      </c>
      <c r="V129" s="380">
        <v>282.22800000000001</v>
      </c>
      <c r="W129" s="380">
        <v>591.92200000000003</v>
      </c>
      <c r="X129" s="380">
        <v>203.17099999999999</v>
      </c>
      <c r="Y129" s="380">
        <v>895.10799999999995</v>
      </c>
      <c r="Z129" s="380">
        <v>0</v>
      </c>
      <c r="AA129" s="380">
        <v>65.513000000000005</v>
      </c>
      <c r="AB129" s="380">
        <v>-1651.0730000000001</v>
      </c>
      <c r="AC129" s="380">
        <v>0</v>
      </c>
      <c r="AD129" s="380">
        <v>-796.09900000000005</v>
      </c>
      <c r="AE129" s="380">
        <v>10350.168</v>
      </c>
      <c r="AF129" s="380">
        <v>9554.0689999999995</v>
      </c>
      <c r="AG129" s="380">
        <f t="shared" si="15"/>
        <v>10350.168</v>
      </c>
      <c r="AH129" s="380">
        <f t="shared" si="16"/>
        <v>0</v>
      </c>
      <c r="AI129" s="380">
        <f t="shared" si="17"/>
        <v>-1651.0730000000001</v>
      </c>
      <c r="AK129" s="379">
        <v>0.78125</v>
      </c>
      <c r="AL129" s="380">
        <v>4226.7479999999996</v>
      </c>
      <c r="AM129" s="380">
        <v>5470.6369999999997</v>
      </c>
      <c r="AN129" s="380">
        <v>468.16399999999999</v>
      </c>
      <c r="AO129" s="380">
        <v>584.30700000000002</v>
      </c>
      <c r="AP129" s="380">
        <v>117.833</v>
      </c>
      <c r="AQ129" s="380">
        <v>327.05200000000002</v>
      </c>
      <c r="AR129" s="380">
        <v>0</v>
      </c>
      <c r="AS129" s="380">
        <v>73.290000000000006</v>
      </c>
      <c r="AT129" s="380">
        <v>-1060.9670000000001</v>
      </c>
      <c r="AU129" s="380">
        <v>0</v>
      </c>
      <c r="AV129" s="380">
        <v>-849.19399999999996</v>
      </c>
      <c r="AW129" s="380">
        <v>10207.064</v>
      </c>
      <c r="AX129" s="380">
        <v>9357.8700000000008</v>
      </c>
      <c r="AY129" s="380">
        <f t="shared" si="18"/>
        <v>10207.064</v>
      </c>
      <c r="AZ129" s="380">
        <f t="shared" si="19"/>
        <v>0</v>
      </c>
      <c r="BA129" s="380">
        <f t="shared" si="20"/>
        <v>-1060.9670000000001</v>
      </c>
    </row>
    <row r="130" spans="1:53" s="374" customFormat="1">
      <c r="A130" s="379">
        <v>0.79166666666666696</v>
      </c>
      <c r="B130" s="380">
        <v>3720.25</v>
      </c>
      <c r="C130" s="380">
        <v>5560.1139999999996</v>
      </c>
      <c r="D130" s="380">
        <v>403.7</v>
      </c>
      <c r="E130" s="380">
        <v>942.04499999999996</v>
      </c>
      <c r="F130" s="380">
        <v>468.81799999999998</v>
      </c>
      <c r="G130" s="380">
        <v>598.07399999999996</v>
      </c>
      <c r="H130" s="380">
        <v>0</v>
      </c>
      <c r="I130" s="380">
        <v>68.572999999999993</v>
      </c>
      <c r="J130" s="380">
        <v>-2682.3980000000001</v>
      </c>
      <c r="K130" s="380">
        <v>0</v>
      </c>
      <c r="L130" s="380">
        <v>-825.86099999999999</v>
      </c>
      <c r="M130" s="380">
        <v>9079.1759999999995</v>
      </c>
      <c r="N130" s="380">
        <v>8253.3149999999987</v>
      </c>
      <c r="O130" s="380">
        <f t="shared" si="12"/>
        <v>9079.1759999999995</v>
      </c>
      <c r="P130" s="380">
        <f t="shared" si="13"/>
        <v>0</v>
      </c>
      <c r="Q130" s="380">
        <f t="shared" si="14"/>
        <v>-2682.3980000000001</v>
      </c>
      <c r="S130" s="379">
        <v>0.79166666666666696</v>
      </c>
      <c r="T130" s="380">
        <v>4231.7830000000004</v>
      </c>
      <c r="U130" s="380">
        <v>5748.6009999999997</v>
      </c>
      <c r="V130" s="380">
        <v>272.762</v>
      </c>
      <c r="W130" s="380">
        <v>561.13300000000004</v>
      </c>
      <c r="X130" s="380">
        <v>179.36099999999999</v>
      </c>
      <c r="Y130" s="380">
        <v>859.98400000000004</v>
      </c>
      <c r="Z130" s="380">
        <v>0</v>
      </c>
      <c r="AA130" s="380">
        <v>66.948999999999998</v>
      </c>
      <c r="AB130" s="380">
        <v>-1583.922</v>
      </c>
      <c r="AC130" s="380">
        <v>0</v>
      </c>
      <c r="AD130" s="380">
        <v>-795.21100000000001</v>
      </c>
      <c r="AE130" s="380">
        <v>10336.651000000002</v>
      </c>
      <c r="AF130" s="380">
        <v>9541.4400000000023</v>
      </c>
      <c r="AG130" s="380">
        <f t="shared" si="15"/>
        <v>10336.651000000002</v>
      </c>
      <c r="AH130" s="380">
        <f t="shared" si="16"/>
        <v>0</v>
      </c>
      <c r="AI130" s="380">
        <f t="shared" si="17"/>
        <v>-1583.922</v>
      </c>
      <c r="AK130" s="379">
        <v>0.79166666666666696</v>
      </c>
      <c r="AL130" s="380">
        <v>4226.1890000000003</v>
      </c>
      <c r="AM130" s="380">
        <v>5406.7780000000002</v>
      </c>
      <c r="AN130" s="380">
        <v>463.89800000000002</v>
      </c>
      <c r="AO130" s="380">
        <v>565.68399999999997</v>
      </c>
      <c r="AP130" s="380">
        <v>115.935</v>
      </c>
      <c r="AQ130" s="380">
        <v>406.48399999999998</v>
      </c>
      <c r="AR130" s="380">
        <v>0</v>
      </c>
      <c r="AS130" s="380">
        <v>71.012</v>
      </c>
      <c r="AT130" s="380">
        <v>-1081.8499999999999</v>
      </c>
      <c r="AU130" s="380">
        <v>0</v>
      </c>
      <c r="AV130" s="380">
        <v>-842.351</v>
      </c>
      <c r="AW130" s="380">
        <v>10174.129999999999</v>
      </c>
      <c r="AX130" s="380">
        <v>9331.7789999999986</v>
      </c>
      <c r="AY130" s="380">
        <f t="shared" si="18"/>
        <v>10174.129999999999</v>
      </c>
      <c r="AZ130" s="380">
        <f t="shared" si="19"/>
        <v>0</v>
      </c>
      <c r="BA130" s="380">
        <f t="shared" si="20"/>
        <v>-1081.8499999999999</v>
      </c>
    </row>
    <row r="131" spans="1:53" s="374" customFormat="1">
      <c r="A131" s="379">
        <v>0.80208333333333304</v>
      </c>
      <c r="B131" s="380">
        <v>3720.19</v>
      </c>
      <c r="C131" s="380">
        <v>5538.8509999999997</v>
      </c>
      <c r="D131" s="380">
        <v>403.66699999999997</v>
      </c>
      <c r="E131" s="380">
        <v>933.74400000000003</v>
      </c>
      <c r="F131" s="380">
        <v>475.49</v>
      </c>
      <c r="G131" s="380">
        <v>598.92100000000005</v>
      </c>
      <c r="H131" s="380">
        <v>0</v>
      </c>
      <c r="I131" s="380">
        <v>71.715999999999994</v>
      </c>
      <c r="J131" s="380">
        <v>-2645.029</v>
      </c>
      <c r="K131" s="380">
        <v>0</v>
      </c>
      <c r="L131" s="380">
        <v>-823.404</v>
      </c>
      <c r="M131" s="380">
        <v>9097.5499999999993</v>
      </c>
      <c r="N131" s="380">
        <v>8274.1459999999988</v>
      </c>
      <c r="O131" s="380">
        <f t="shared" si="12"/>
        <v>9097.5499999999993</v>
      </c>
      <c r="P131" s="380">
        <f t="shared" si="13"/>
        <v>0</v>
      </c>
      <c r="Q131" s="380">
        <f t="shared" si="14"/>
        <v>-2645.029</v>
      </c>
      <c r="S131" s="379">
        <v>0.80208333333333304</v>
      </c>
      <c r="T131" s="380">
        <v>4232.3339999999998</v>
      </c>
      <c r="U131" s="380">
        <v>5746.0540000000001</v>
      </c>
      <c r="V131" s="380">
        <v>272.24400000000003</v>
      </c>
      <c r="W131" s="380">
        <v>561.21100000000001</v>
      </c>
      <c r="X131" s="380">
        <v>176.065</v>
      </c>
      <c r="Y131" s="380">
        <v>507.185</v>
      </c>
      <c r="Z131" s="380">
        <v>0</v>
      </c>
      <c r="AA131" s="380">
        <v>72.176000000000002</v>
      </c>
      <c r="AB131" s="380">
        <v>-1209.3030000000001</v>
      </c>
      <c r="AC131" s="380">
        <v>0</v>
      </c>
      <c r="AD131" s="380">
        <v>-790.62599999999998</v>
      </c>
      <c r="AE131" s="380">
        <v>10357.965999999999</v>
      </c>
      <c r="AF131" s="380">
        <v>9567.3399999999983</v>
      </c>
      <c r="AG131" s="380">
        <f t="shared" si="15"/>
        <v>10357.965999999999</v>
      </c>
      <c r="AH131" s="380">
        <f t="shared" si="16"/>
        <v>0</v>
      </c>
      <c r="AI131" s="380">
        <f t="shared" si="17"/>
        <v>-1209.3030000000001</v>
      </c>
      <c r="AK131" s="379">
        <v>0.80208333333333304</v>
      </c>
      <c r="AL131" s="380">
        <v>4224.9889999999996</v>
      </c>
      <c r="AM131" s="380">
        <v>5413.8090000000002</v>
      </c>
      <c r="AN131" s="380">
        <v>463.75700000000001</v>
      </c>
      <c r="AO131" s="380">
        <v>561.49</v>
      </c>
      <c r="AP131" s="380">
        <v>117.794</v>
      </c>
      <c r="AQ131" s="380">
        <v>452.661</v>
      </c>
      <c r="AR131" s="380">
        <v>0</v>
      </c>
      <c r="AS131" s="380">
        <v>69.811999999999998</v>
      </c>
      <c r="AT131" s="380">
        <v>-1125.02</v>
      </c>
      <c r="AU131" s="380">
        <v>0</v>
      </c>
      <c r="AV131" s="380">
        <v>-843.35500000000002</v>
      </c>
      <c r="AW131" s="380">
        <v>10179.291999999998</v>
      </c>
      <c r="AX131" s="380">
        <v>9335.9369999999981</v>
      </c>
      <c r="AY131" s="380">
        <f t="shared" si="18"/>
        <v>10179.291999999998</v>
      </c>
      <c r="AZ131" s="380">
        <f t="shared" si="19"/>
        <v>0</v>
      </c>
      <c r="BA131" s="380">
        <f t="shared" si="20"/>
        <v>-1125.02</v>
      </c>
    </row>
    <row r="132" spans="1:53" s="374" customFormat="1">
      <c r="A132" s="379">
        <v>0.8125</v>
      </c>
      <c r="B132" s="380">
        <v>3719.5169999999998</v>
      </c>
      <c r="C132" s="380">
        <v>5503.018</v>
      </c>
      <c r="D132" s="380">
        <v>403.74700000000001</v>
      </c>
      <c r="E132" s="380">
        <v>928.19600000000003</v>
      </c>
      <c r="F132" s="380">
        <v>475.68400000000003</v>
      </c>
      <c r="G132" s="380">
        <v>608.95399999999995</v>
      </c>
      <c r="H132" s="380">
        <v>0</v>
      </c>
      <c r="I132" s="380">
        <v>68.506</v>
      </c>
      <c r="J132" s="380">
        <v>-2627.991</v>
      </c>
      <c r="K132" s="380">
        <v>0</v>
      </c>
      <c r="L132" s="380">
        <v>-819.61</v>
      </c>
      <c r="M132" s="380">
        <v>9079.6309999999976</v>
      </c>
      <c r="N132" s="380">
        <v>8260.020999999997</v>
      </c>
      <c r="O132" s="380">
        <f t="shared" si="12"/>
        <v>9079.6309999999976</v>
      </c>
      <c r="P132" s="380">
        <f t="shared" si="13"/>
        <v>0</v>
      </c>
      <c r="Q132" s="380">
        <f t="shared" si="14"/>
        <v>-2627.991</v>
      </c>
      <c r="S132" s="379">
        <v>0.8125</v>
      </c>
      <c r="T132" s="380">
        <v>4230.0280000000002</v>
      </c>
      <c r="U132" s="380">
        <v>5741.5910000000003</v>
      </c>
      <c r="V132" s="380">
        <v>272.291</v>
      </c>
      <c r="W132" s="380">
        <v>560.75699999999995</v>
      </c>
      <c r="X132" s="380">
        <v>176.119</v>
      </c>
      <c r="Y132" s="380">
        <v>8.2479999999999993</v>
      </c>
      <c r="Z132" s="380">
        <v>0</v>
      </c>
      <c r="AA132" s="380">
        <v>77.126999999999995</v>
      </c>
      <c r="AB132" s="380">
        <v>-735.29100000000005</v>
      </c>
      <c r="AC132" s="380">
        <v>0</v>
      </c>
      <c r="AD132" s="380">
        <v>-783.89599999999996</v>
      </c>
      <c r="AE132" s="380">
        <v>10330.870000000001</v>
      </c>
      <c r="AF132" s="380">
        <v>9546.9740000000002</v>
      </c>
      <c r="AG132" s="380">
        <f t="shared" si="15"/>
        <v>10330.870000000001</v>
      </c>
      <c r="AH132" s="380">
        <f t="shared" si="16"/>
        <v>0</v>
      </c>
      <c r="AI132" s="380">
        <f t="shared" si="17"/>
        <v>-735.29100000000005</v>
      </c>
      <c r="AK132" s="379">
        <v>0.8125</v>
      </c>
      <c r="AL132" s="380">
        <v>4225.1850000000004</v>
      </c>
      <c r="AM132" s="380">
        <v>5414.5249999999996</v>
      </c>
      <c r="AN132" s="380">
        <v>462.12099999999998</v>
      </c>
      <c r="AO132" s="380">
        <v>557.48599999999999</v>
      </c>
      <c r="AP132" s="380">
        <v>119.807</v>
      </c>
      <c r="AQ132" s="380">
        <v>393.43099999999998</v>
      </c>
      <c r="AR132" s="380">
        <v>0</v>
      </c>
      <c r="AS132" s="380">
        <v>69.233999999999995</v>
      </c>
      <c r="AT132" s="380">
        <v>-1106.547</v>
      </c>
      <c r="AU132" s="380">
        <v>0</v>
      </c>
      <c r="AV132" s="380">
        <v>-842.47299999999996</v>
      </c>
      <c r="AW132" s="380">
        <v>10135.242</v>
      </c>
      <c r="AX132" s="380">
        <v>9292.7690000000002</v>
      </c>
      <c r="AY132" s="380">
        <f t="shared" si="18"/>
        <v>10135.242</v>
      </c>
      <c r="AZ132" s="380">
        <f t="shared" si="19"/>
        <v>0</v>
      </c>
      <c r="BA132" s="380">
        <f t="shared" si="20"/>
        <v>-1106.547</v>
      </c>
    </row>
    <row r="133" spans="1:53" s="374" customFormat="1">
      <c r="A133" s="379">
        <v>0.82291666666666696</v>
      </c>
      <c r="B133" s="380">
        <v>3719.415</v>
      </c>
      <c r="C133" s="380">
        <v>5502.9290000000001</v>
      </c>
      <c r="D133" s="380">
        <v>396.048</v>
      </c>
      <c r="E133" s="380">
        <v>913.93299999999999</v>
      </c>
      <c r="F133" s="380">
        <v>466.10700000000003</v>
      </c>
      <c r="G133" s="380">
        <v>573.76499999999999</v>
      </c>
      <c r="H133" s="380">
        <v>0</v>
      </c>
      <c r="I133" s="380">
        <v>71.046000000000006</v>
      </c>
      <c r="J133" s="380">
        <v>-2630.116</v>
      </c>
      <c r="K133" s="380">
        <v>0</v>
      </c>
      <c r="L133" s="380">
        <v>-818.07899999999995</v>
      </c>
      <c r="M133" s="380">
        <v>9013.1270000000004</v>
      </c>
      <c r="N133" s="380">
        <v>8195.0480000000007</v>
      </c>
      <c r="O133" s="380">
        <f t="shared" si="12"/>
        <v>9013.1270000000004</v>
      </c>
      <c r="P133" s="380">
        <f t="shared" si="13"/>
        <v>0</v>
      </c>
      <c r="Q133" s="380">
        <f t="shared" si="14"/>
        <v>-2630.116</v>
      </c>
      <c r="S133" s="379">
        <v>0.82291666666666696</v>
      </c>
      <c r="T133" s="380">
        <v>4229.049</v>
      </c>
      <c r="U133" s="380">
        <v>5748.9340000000002</v>
      </c>
      <c r="V133" s="380">
        <v>265.09699999999998</v>
      </c>
      <c r="W133" s="380">
        <v>560.875</v>
      </c>
      <c r="X133" s="380">
        <v>172.95599999999999</v>
      </c>
      <c r="Y133" s="380">
        <v>0</v>
      </c>
      <c r="Z133" s="380">
        <v>0</v>
      </c>
      <c r="AA133" s="380">
        <v>80.072999999999993</v>
      </c>
      <c r="AB133" s="380">
        <v>-821.84900000000005</v>
      </c>
      <c r="AC133" s="380">
        <v>0</v>
      </c>
      <c r="AD133" s="380">
        <v>-784.27300000000002</v>
      </c>
      <c r="AE133" s="380">
        <v>10235.135</v>
      </c>
      <c r="AF133" s="380">
        <v>9450.862000000001</v>
      </c>
      <c r="AG133" s="380">
        <f t="shared" si="15"/>
        <v>10235.135</v>
      </c>
      <c r="AH133" s="380">
        <f t="shared" si="16"/>
        <v>0</v>
      </c>
      <c r="AI133" s="380">
        <f t="shared" si="17"/>
        <v>-821.84900000000005</v>
      </c>
      <c r="AK133" s="379">
        <v>0.82291666666666696</v>
      </c>
      <c r="AL133" s="380">
        <v>4224.5619999999999</v>
      </c>
      <c r="AM133" s="380">
        <v>5411.4709999999995</v>
      </c>
      <c r="AN133" s="380">
        <v>462.51</v>
      </c>
      <c r="AO133" s="380">
        <v>550.39200000000005</v>
      </c>
      <c r="AP133" s="380">
        <v>119.785</v>
      </c>
      <c r="AQ133" s="380">
        <v>347.99599999999998</v>
      </c>
      <c r="AR133" s="380">
        <v>0</v>
      </c>
      <c r="AS133" s="380">
        <v>72.582999999999998</v>
      </c>
      <c r="AT133" s="380">
        <v>-1098.829</v>
      </c>
      <c r="AU133" s="380">
        <v>0</v>
      </c>
      <c r="AV133" s="380">
        <v>-841.25</v>
      </c>
      <c r="AW133" s="380">
        <v>10090.469999999999</v>
      </c>
      <c r="AX133" s="380">
        <v>9249.2199999999993</v>
      </c>
      <c r="AY133" s="380">
        <f t="shared" si="18"/>
        <v>10090.469999999999</v>
      </c>
      <c r="AZ133" s="380">
        <f t="shared" si="19"/>
        <v>0</v>
      </c>
      <c r="BA133" s="380">
        <f t="shared" si="20"/>
        <v>-1098.829</v>
      </c>
    </row>
    <row r="134" spans="1:53" s="374" customFormat="1">
      <c r="A134" s="379">
        <v>0.83333333333333304</v>
      </c>
      <c r="B134" s="380">
        <v>3718.75</v>
      </c>
      <c r="C134" s="380">
        <v>5386.3680000000004</v>
      </c>
      <c r="D134" s="380">
        <v>396.565</v>
      </c>
      <c r="E134" s="380">
        <v>903.18</v>
      </c>
      <c r="F134" s="380">
        <v>336.34500000000003</v>
      </c>
      <c r="G134" s="380">
        <v>595.04100000000005</v>
      </c>
      <c r="H134" s="380">
        <v>0</v>
      </c>
      <c r="I134" s="380">
        <v>68.600999999999999</v>
      </c>
      <c r="J134" s="380">
        <v>-2537.556</v>
      </c>
      <c r="K134" s="380">
        <v>0</v>
      </c>
      <c r="L134" s="380">
        <v>-805.01499999999999</v>
      </c>
      <c r="M134" s="380">
        <v>8867.2939999999999</v>
      </c>
      <c r="N134" s="380">
        <v>8062.2789999999995</v>
      </c>
      <c r="O134" s="380">
        <f t="shared" si="12"/>
        <v>8867.2939999999999</v>
      </c>
      <c r="P134" s="380">
        <f t="shared" si="13"/>
        <v>0</v>
      </c>
      <c r="Q134" s="380">
        <f t="shared" si="14"/>
        <v>-2537.556</v>
      </c>
      <c r="S134" s="379">
        <v>0.83333333333333304</v>
      </c>
      <c r="T134" s="380">
        <v>4228.7669999999998</v>
      </c>
      <c r="U134" s="380">
        <v>5715.0680000000002</v>
      </c>
      <c r="V134" s="380">
        <v>136.495</v>
      </c>
      <c r="W134" s="380">
        <v>565.26900000000001</v>
      </c>
      <c r="X134" s="380">
        <v>123.236</v>
      </c>
      <c r="Y134" s="380">
        <v>0</v>
      </c>
      <c r="Z134" s="380">
        <v>0</v>
      </c>
      <c r="AA134" s="380">
        <v>82.366</v>
      </c>
      <c r="AB134" s="380">
        <v>-769.822</v>
      </c>
      <c r="AC134" s="380">
        <v>0</v>
      </c>
      <c r="AD134" s="380">
        <v>-778.49800000000005</v>
      </c>
      <c r="AE134" s="380">
        <v>10081.379000000001</v>
      </c>
      <c r="AF134" s="380">
        <v>9302.8810000000012</v>
      </c>
      <c r="AG134" s="380">
        <f t="shared" si="15"/>
        <v>10081.379000000001</v>
      </c>
      <c r="AH134" s="380">
        <f t="shared" si="16"/>
        <v>0</v>
      </c>
      <c r="AI134" s="380">
        <f t="shared" si="17"/>
        <v>-769.822</v>
      </c>
      <c r="AK134" s="379">
        <v>0.83333333333333304</v>
      </c>
      <c r="AL134" s="380">
        <v>4222.768</v>
      </c>
      <c r="AM134" s="380">
        <v>5487.8379999999997</v>
      </c>
      <c r="AN134" s="380">
        <v>216.28700000000001</v>
      </c>
      <c r="AO134" s="380">
        <v>539.24199999999996</v>
      </c>
      <c r="AP134" s="380">
        <v>116.453</v>
      </c>
      <c r="AQ134" s="380">
        <v>84.421000000000006</v>
      </c>
      <c r="AR134" s="380">
        <v>0</v>
      </c>
      <c r="AS134" s="380">
        <v>73.88</v>
      </c>
      <c r="AT134" s="380">
        <v>-857.12800000000004</v>
      </c>
      <c r="AU134" s="380">
        <v>0</v>
      </c>
      <c r="AV134" s="380">
        <v>-838.55200000000002</v>
      </c>
      <c r="AW134" s="380">
        <v>9883.7609999999986</v>
      </c>
      <c r="AX134" s="380">
        <v>9045.2089999999989</v>
      </c>
      <c r="AY134" s="380">
        <f t="shared" si="18"/>
        <v>9883.7609999999986</v>
      </c>
      <c r="AZ134" s="380">
        <f t="shared" si="19"/>
        <v>0</v>
      </c>
      <c r="BA134" s="380">
        <f t="shared" si="20"/>
        <v>-857.12800000000004</v>
      </c>
    </row>
    <row r="135" spans="1:53" s="374" customFormat="1">
      <c r="A135" s="379">
        <v>0.84375</v>
      </c>
      <c r="B135" s="380">
        <v>3720.194</v>
      </c>
      <c r="C135" s="380">
        <v>5357.3580000000002</v>
      </c>
      <c r="D135" s="380">
        <v>403.80799999999999</v>
      </c>
      <c r="E135" s="380">
        <v>911.32500000000005</v>
      </c>
      <c r="F135" s="380">
        <v>321.82299999999998</v>
      </c>
      <c r="G135" s="380">
        <v>591.798</v>
      </c>
      <c r="H135" s="380">
        <v>0</v>
      </c>
      <c r="I135" s="380">
        <v>62.805</v>
      </c>
      <c r="J135" s="380">
        <v>-2603.5720000000001</v>
      </c>
      <c r="K135" s="380">
        <v>0</v>
      </c>
      <c r="L135" s="380">
        <v>-802.64300000000003</v>
      </c>
      <c r="M135" s="380">
        <v>8765.5390000000025</v>
      </c>
      <c r="N135" s="380">
        <v>7962.8960000000025</v>
      </c>
      <c r="O135" s="380">
        <f t="shared" si="12"/>
        <v>8765.5390000000025</v>
      </c>
      <c r="P135" s="380">
        <f t="shared" si="13"/>
        <v>0</v>
      </c>
      <c r="Q135" s="380">
        <f t="shared" si="14"/>
        <v>-2603.5720000000001</v>
      </c>
      <c r="S135" s="379">
        <v>0.84375</v>
      </c>
      <c r="T135" s="380">
        <v>4228.55</v>
      </c>
      <c r="U135" s="380">
        <v>5700.0320000000002</v>
      </c>
      <c r="V135" s="380">
        <v>75.662999999999997</v>
      </c>
      <c r="W135" s="380">
        <v>565.85799999999995</v>
      </c>
      <c r="X135" s="380">
        <v>120.714</v>
      </c>
      <c r="Y135" s="380">
        <v>0</v>
      </c>
      <c r="Z135" s="380">
        <v>0</v>
      </c>
      <c r="AA135" s="380">
        <v>81.168000000000006</v>
      </c>
      <c r="AB135" s="380">
        <v>-781.822</v>
      </c>
      <c r="AC135" s="380">
        <v>0</v>
      </c>
      <c r="AD135" s="380">
        <v>-775.93399999999997</v>
      </c>
      <c r="AE135" s="380">
        <v>9990.1630000000005</v>
      </c>
      <c r="AF135" s="380">
        <v>9214.2290000000012</v>
      </c>
      <c r="AG135" s="380">
        <f t="shared" si="15"/>
        <v>9990.1630000000005</v>
      </c>
      <c r="AH135" s="380">
        <f t="shared" si="16"/>
        <v>0</v>
      </c>
      <c r="AI135" s="380">
        <f t="shared" si="17"/>
        <v>-781.822</v>
      </c>
      <c r="AK135" s="379">
        <v>0.84375</v>
      </c>
      <c r="AL135" s="380">
        <v>4221.4129999999996</v>
      </c>
      <c r="AM135" s="380">
        <v>5468.0540000000001</v>
      </c>
      <c r="AN135" s="380">
        <v>77.034999999999997</v>
      </c>
      <c r="AO135" s="380">
        <v>545.43299999999999</v>
      </c>
      <c r="AP135" s="380">
        <v>116.44499999999999</v>
      </c>
      <c r="AQ135" s="380">
        <v>180.089</v>
      </c>
      <c r="AR135" s="380">
        <v>0</v>
      </c>
      <c r="AS135" s="380">
        <v>72.465999999999994</v>
      </c>
      <c r="AT135" s="380">
        <v>-935.303</v>
      </c>
      <c r="AU135" s="380">
        <v>0</v>
      </c>
      <c r="AV135" s="380">
        <v>-834.1</v>
      </c>
      <c r="AW135" s="380">
        <v>9745.6320000000014</v>
      </c>
      <c r="AX135" s="380">
        <v>8911.5320000000011</v>
      </c>
      <c r="AY135" s="380">
        <f t="shared" si="18"/>
        <v>9745.6320000000014</v>
      </c>
      <c r="AZ135" s="380">
        <f t="shared" si="19"/>
        <v>0</v>
      </c>
      <c r="BA135" s="380">
        <f t="shared" si="20"/>
        <v>-935.303</v>
      </c>
    </row>
    <row r="136" spans="1:53" s="374" customFormat="1">
      <c r="A136" s="379">
        <v>0.85416666666666696</v>
      </c>
      <c r="B136" s="380">
        <v>3721.5549999999998</v>
      </c>
      <c r="C136" s="380">
        <v>5348.0730000000003</v>
      </c>
      <c r="D136" s="380">
        <v>403.63299999999998</v>
      </c>
      <c r="E136" s="380">
        <v>905.84</v>
      </c>
      <c r="F136" s="380">
        <v>321.82</v>
      </c>
      <c r="G136" s="380">
        <v>583.38499999999999</v>
      </c>
      <c r="H136" s="380">
        <v>0</v>
      </c>
      <c r="I136" s="380">
        <v>59.991999999999997</v>
      </c>
      <c r="J136" s="380">
        <v>-2700.9520000000002</v>
      </c>
      <c r="K136" s="380">
        <v>0</v>
      </c>
      <c r="L136" s="380">
        <v>-801.35199999999998</v>
      </c>
      <c r="M136" s="380">
        <v>8643.3460000000014</v>
      </c>
      <c r="N136" s="380">
        <v>7841.9940000000015</v>
      </c>
      <c r="O136" s="380">
        <f t="shared" si="12"/>
        <v>8643.3460000000014</v>
      </c>
      <c r="P136" s="380">
        <f t="shared" si="13"/>
        <v>0</v>
      </c>
      <c r="Q136" s="380">
        <f t="shared" si="14"/>
        <v>-2700.9520000000002</v>
      </c>
      <c r="S136" s="379">
        <v>0.85416666666666696</v>
      </c>
      <c r="T136" s="380">
        <v>4228.0259999999998</v>
      </c>
      <c r="U136" s="380">
        <v>5687.27</v>
      </c>
      <c r="V136" s="380">
        <v>75.643000000000001</v>
      </c>
      <c r="W136" s="380">
        <v>564.95000000000005</v>
      </c>
      <c r="X136" s="380">
        <v>120.679</v>
      </c>
      <c r="Y136" s="380">
        <v>0</v>
      </c>
      <c r="Z136" s="380">
        <v>0</v>
      </c>
      <c r="AA136" s="380">
        <v>76.260999999999996</v>
      </c>
      <c r="AB136" s="380">
        <v>-896.82399999999996</v>
      </c>
      <c r="AC136" s="380">
        <v>0</v>
      </c>
      <c r="AD136" s="380">
        <v>-774.65</v>
      </c>
      <c r="AE136" s="380">
        <v>9856.005000000001</v>
      </c>
      <c r="AF136" s="380">
        <v>9081.3550000000014</v>
      </c>
      <c r="AG136" s="380">
        <f t="shared" si="15"/>
        <v>9856.005000000001</v>
      </c>
      <c r="AH136" s="380">
        <f t="shared" si="16"/>
        <v>0</v>
      </c>
      <c r="AI136" s="380">
        <f t="shared" si="17"/>
        <v>-896.82399999999996</v>
      </c>
      <c r="AK136" s="379">
        <v>0.85416666666666696</v>
      </c>
      <c r="AL136" s="380">
        <v>4221.8069999999998</v>
      </c>
      <c r="AM136" s="380">
        <v>5467.6319999999996</v>
      </c>
      <c r="AN136" s="380">
        <v>76.424000000000007</v>
      </c>
      <c r="AO136" s="380">
        <v>550.26800000000003</v>
      </c>
      <c r="AP136" s="380">
        <v>112.86199999999999</v>
      </c>
      <c r="AQ136" s="380">
        <v>249.262</v>
      </c>
      <c r="AR136" s="380">
        <v>0</v>
      </c>
      <c r="AS136" s="380">
        <v>77.858999999999995</v>
      </c>
      <c r="AT136" s="380">
        <v>-1120.211</v>
      </c>
      <c r="AU136" s="380">
        <v>0</v>
      </c>
      <c r="AV136" s="380">
        <v>-835.202</v>
      </c>
      <c r="AW136" s="380">
        <v>9635.9030000000002</v>
      </c>
      <c r="AX136" s="380">
        <v>8800.7010000000009</v>
      </c>
      <c r="AY136" s="380">
        <f t="shared" si="18"/>
        <v>9635.9030000000002</v>
      </c>
      <c r="AZ136" s="380">
        <f t="shared" si="19"/>
        <v>0</v>
      </c>
      <c r="BA136" s="380">
        <f t="shared" si="20"/>
        <v>-1120.211</v>
      </c>
    </row>
    <row r="137" spans="1:53" s="374" customFormat="1">
      <c r="A137" s="379">
        <v>0.86458333333333304</v>
      </c>
      <c r="B137" s="380">
        <v>3723.3980000000001</v>
      </c>
      <c r="C137" s="380">
        <v>5337.8360000000002</v>
      </c>
      <c r="D137" s="380">
        <v>403.39100000000002</v>
      </c>
      <c r="E137" s="380">
        <v>896.40499999999997</v>
      </c>
      <c r="F137" s="380">
        <v>315.47699999999998</v>
      </c>
      <c r="G137" s="380">
        <v>587.846</v>
      </c>
      <c r="H137" s="380">
        <v>0</v>
      </c>
      <c r="I137" s="380">
        <v>58.734000000000002</v>
      </c>
      <c r="J137" s="380">
        <v>-2851.5929999999998</v>
      </c>
      <c r="K137" s="380">
        <v>0</v>
      </c>
      <c r="L137" s="380">
        <v>-799.90200000000004</v>
      </c>
      <c r="M137" s="380">
        <v>8471.4940000000024</v>
      </c>
      <c r="N137" s="380">
        <v>7671.5920000000024</v>
      </c>
      <c r="O137" s="380">
        <f t="shared" si="12"/>
        <v>8471.4940000000024</v>
      </c>
      <c r="P137" s="380">
        <f t="shared" si="13"/>
        <v>0</v>
      </c>
      <c r="Q137" s="380">
        <f t="shared" si="14"/>
        <v>-2851.5929999999998</v>
      </c>
      <c r="S137" s="379">
        <v>0.86458333333333304</v>
      </c>
      <c r="T137" s="380">
        <v>4227.8090000000002</v>
      </c>
      <c r="U137" s="380">
        <v>5679.8609999999999</v>
      </c>
      <c r="V137" s="380">
        <v>75.61</v>
      </c>
      <c r="W137" s="380">
        <v>563.76800000000003</v>
      </c>
      <c r="X137" s="380">
        <v>119.821</v>
      </c>
      <c r="Y137" s="380">
        <v>0</v>
      </c>
      <c r="Z137" s="380">
        <v>0</v>
      </c>
      <c r="AA137" s="380">
        <v>80.381</v>
      </c>
      <c r="AB137" s="380">
        <v>-992.72799999999995</v>
      </c>
      <c r="AC137" s="380">
        <v>0</v>
      </c>
      <c r="AD137" s="380">
        <v>-773.95299999999997</v>
      </c>
      <c r="AE137" s="380">
        <v>9754.5220000000008</v>
      </c>
      <c r="AF137" s="380">
        <v>8980.5690000000013</v>
      </c>
      <c r="AG137" s="380">
        <f t="shared" si="15"/>
        <v>9754.5220000000008</v>
      </c>
      <c r="AH137" s="380">
        <f t="shared" si="16"/>
        <v>0</v>
      </c>
      <c r="AI137" s="380">
        <f t="shared" si="17"/>
        <v>-992.72799999999995</v>
      </c>
      <c r="AK137" s="379">
        <v>0.86458333333333304</v>
      </c>
      <c r="AL137" s="380">
        <v>4221.7520000000004</v>
      </c>
      <c r="AM137" s="380">
        <v>5444.17</v>
      </c>
      <c r="AN137" s="380">
        <v>76.465000000000003</v>
      </c>
      <c r="AO137" s="380">
        <v>543.86</v>
      </c>
      <c r="AP137" s="380">
        <v>112.502</v>
      </c>
      <c r="AQ137" s="380">
        <v>469.02499999999998</v>
      </c>
      <c r="AR137" s="380">
        <v>0</v>
      </c>
      <c r="AS137" s="380">
        <v>80.879000000000005</v>
      </c>
      <c r="AT137" s="380">
        <v>-1438.7660000000001</v>
      </c>
      <c r="AU137" s="380">
        <v>0</v>
      </c>
      <c r="AV137" s="380">
        <v>-835.14599999999996</v>
      </c>
      <c r="AW137" s="380">
        <v>9509.8870000000024</v>
      </c>
      <c r="AX137" s="380">
        <v>8674.7410000000018</v>
      </c>
      <c r="AY137" s="380">
        <f t="shared" si="18"/>
        <v>9509.8870000000024</v>
      </c>
      <c r="AZ137" s="380">
        <f t="shared" si="19"/>
        <v>0</v>
      </c>
      <c r="BA137" s="380">
        <f t="shared" si="20"/>
        <v>-1438.7660000000001</v>
      </c>
    </row>
    <row r="138" spans="1:53" s="374" customFormat="1">
      <c r="A138" s="379">
        <v>0.875</v>
      </c>
      <c r="B138" s="380">
        <v>3722.3890000000001</v>
      </c>
      <c r="C138" s="380">
        <v>5476.2359999999999</v>
      </c>
      <c r="D138" s="380">
        <v>403.60599999999999</v>
      </c>
      <c r="E138" s="380">
        <v>878.06399999999996</v>
      </c>
      <c r="F138" s="380">
        <v>225.29300000000001</v>
      </c>
      <c r="G138" s="380">
        <v>482.61200000000002</v>
      </c>
      <c r="H138" s="380">
        <v>0</v>
      </c>
      <c r="I138" s="380">
        <v>53.459000000000003</v>
      </c>
      <c r="J138" s="380">
        <v>-2903.0859999999998</v>
      </c>
      <c r="K138" s="380">
        <v>0</v>
      </c>
      <c r="L138" s="380">
        <v>-810.38</v>
      </c>
      <c r="M138" s="380">
        <v>8338.5730000000003</v>
      </c>
      <c r="N138" s="380">
        <v>7528.1930000000002</v>
      </c>
      <c r="O138" s="380">
        <f t="shared" si="12"/>
        <v>8338.5730000000003</v>
      </c>
      <c r="P138" s="380">
        <f t="shared" si="13"/>
        <v>0</v>
      </c>
      <c r="Q138" s="380">
        <f t="shared" si="14"/>
        <v>-2903.0859999999998</v>
      </c>
      <c r="S138" s="379">
        <v>0.875</v>
      </c>
      <c r="T138" s="380">
        <v>4228.1130000000003</v>
      </c>
      <c r="U138" s="380">
        <v>5665.6589999999997</v>
      </c>
      <c r="V138" s="380">
        <v>75.69</v>
      </c>
      <c r="W138" s="380">
        <v>549.52200000000005</v>
      </c>
      <c r="X138" s="380">
        <v>106.587</v>
      </c>
      <c r="Y138" s="380">
        <v>0</v>
      </c>
      <c r="Z138" s="380">
        <v>0</v>
      </c>
      <c r="AA138" s="380">
        <v>85.26</v>
      </c>
      <c r="AB138" s="380">
        <v>-1067.721</v>
      </c>
      <c r="AC138" s="380">
        <v>0</v>
      </c>
      <c r="AD138" s="380">
        <v>-771.90899999999999</v>
      </c>
      <c r="AE138" s="380">
        <v>9643.1100000000024</v>
      </c>
      <c r="AF138" s="380">
        <v>8871.2010000000028</v>
      </c>
      <c r="AG138" s="380">
        <f t="shared" si="15"/>
        <v>9643.1100000000024</v>
      </c>
      <c r="AH138" s="380">
        <f t="shared" si="16"/>
        <v>0</v>
      </c>
      <c r="AI138" s="380">
        <f t="shared" si="17"/>
        <v>-1067.721</v>
      </c>
      <c r="AK138" s="379">
        <v>0.875</v>
      </c>
      <c r="AL138" s="380">
        <v>4222.1570000000002</v>
      </c>
      <c r="AM138" s="380">
        <v>5323.9690000000001</v>
      </c>
      <c r="AN138" s="380">
        <v>76.558000000000007</v>
      </c>
      <c r="AO138" s="380">
        <v>530.36599999999999</v>
      </c>
      <c r="AP138" s="380">
        <v>109.48</v>
      </c>
      <c r="AQ138" s="380">
        <v>251.35599999999999</v>
      </c>
      <c r="AR138" s="380">
        <v>0</v>
      </c>
      <c r="AS138" s="380">
        <v>78.861999999999995</v>
      </c>
      <c r="AT138" s="380">
        <v>-1205.145</v>
      </c>
      <c r="AU138" s="380">
        <v>0</v>
      </c>
      <c r="AV138" s="380">
        <v>-819.25800000000004</v>
      </c>
      <c r="AW138" s="380">
        <v>9387.6029999999992</v>
      </c>
      <c r="AX138" s="380">
        <v>8568.3449999999993</v>
      </c>
      <c r="AY138" s="380">
        <f t="shared" si="18"/>
        <v>9387.6029999999992</v>
      </c>
      <c r="AZ138" s="380">
        <f t="shared" si="19"/>
        <v>0</v>
      </c>
      <c r="BA138" s="380">
        <f t="shared" si="20"/>
        <v>-1205.145</v>
      </c>
    </row>
    <row r="139" spans="1:53" s="374" customFormat="1">
      <c r="A139" s="379">
        <v>0.88541666666666696</v>
      </c>
      <c r="B139" s="380">
        <v>3721.11</v>
      </c>
      <c r="C139" s="380">
        <v>5480.0910000000003</v>
      </c>
      <c r="D139" s="380">
        <v>403.65300000000002</v>
      </c>
      <c r="E139" s="380">
        <v>874.95899999999995</v>
      </c>
      <c r="F139" s="380">
        <v>215.96299999999999</v>
      </c>
      <c r="G139" s="380">
        <v>439.529</v>
      </c>
      <c r="H139" s="380">
        <v>0</v>
      </c>
      <c r="I139" s="380">
        <v>51.432000000000002</v>
      </c>
      <c r="J139" s="380">
        <v>-2959.87</v>
      </c>
      <c r="K139" s="380">
        <v>0</v>
      </c>
      <c r="L139" s="380">
        <v>-809.86900000000003</v>
      </c>
      <c r="M139" s="380">
        <v>8226.867000000002</v>
      </c>
      <c r="N139" s="380">
        <v>7416.9980000000023</v>
      </c>
      <c r="O139" s="380">
        <f t="shared" si="12"/>
        <v>8226.867000000002</v>
      </c>
      <c r="P139" s="380">
        <f t="shared" si="13"/>
        <v>0</v>
      </c>
      <c r="Q139" s="380">
        <f t="shared" si="14"/>
        <v>-2959.87</v>
      </c>
      <c r="S139" s="379">
        <v>0.88541666666666696</v>
      </c>
      <c r="T139" s="380">
        <v>4227.0450000000001</v>
      </c>
      <c r="U139" s="380">
        <v>5584.3909999999996</v>
      </c>
      <c r="V139" s="380">
        <v>75.501999999999995</v>
      </c>
      <c r="W139" s="380">
        <v>541.36300000000006</v>
      </c>
      <c r="X139" s="380">
        <v>106.251</v>
      </c>
      <c r="Y139" s="380">
        <v>0</v>
      </c>
      <c r="Z139" s="380">
        <v>0</v>
      </c>
      <c r="AA139" s="380">
        <v>86.647999999999996</v>
      </c>
      <c r="AB139" s="380">
        <v>-1111.2809999999999</v>
      </c>
      <c r="AC139" s="380">
        <v>0</v>
      </c>
      <c r="AD139" s="380">
        <v>-764.12599999999998</v>
      </c>
      <c r="AE139" s="380">
        <v>9509.9189999999981</v>
      </c>
      <c r="AF139" s="380">
        <v>8745.7929999999978</v>
      </c>
      <c r="AG139" s="380">
        <f t="shared" si="15"/>
        <v>9509.9189999999981</v>
      </c>
      <c r="AH139" s="380">
        <f t="shared" si="16"/>
        <v>0</v>
      </c>
      <c r="AI139" s="380">
        <f t="shared" si="17"/>
        <v>-1111.2809999999999</v>
      </c>
      <c r="AK139" s="379">
        <v>0.88541666666666696</v>
      </c>
      <c r="AL139" s="380">
        <v>4222.2330000000002</v>
      </c>
      <c r="AM139" s="380">
        <v>5317.2259999999997</v>
      </c>
      <c r="AN139" s="380">
        <v>76.525000000000006</v>
      </c>
      <c r="AO139" s="380">
        <v>526.10900000000004</v>
      </c>
      <c r="AP139" s="380">
        <v>109.283</v>
      </c>
      <c r="AQ139" s="380">
        <v>185.30099999999999</v>
      </c>
      <c r="AR139" s="380">
        <v>0</v>
      </c>
      <c r="AS139" s="380">
        <v>76.58</v>
      </c>
      <c r="AT139" s="380">
        <v>-1243.452</v>
      </c>
      <c r="AU139" s="380">
        <v>0</v>
      </c>
      <c r="AV139" s="380">
        <v>-817.49699999999996</v>
      </c>
      <c r="AW139" s="380">
        <v>9269.8049999999985</v>
      </c>
      <c r="AX139" s="380">
        <v>8452.3079999999991</v>
      </c>
      <c r="AY139" s="380">
        <f t="shared" si="18"/>
        <v>9269.8049999999985</v>
      </c>
      <c r="AZ139" s="380">
        <f t="shared" si="19"/>
        <v>0</v>
      </c>
      <c r="BA139" s="380">
        <f t="shared" si="20"/>
        <v>-1243.452</v>
      </c>
    </row>
    <row r="140" spans="1:53" s="374" customFormat="1">
      <c r="A140" s="379">
        <v>0.89583333333333304</v>
      </c>
      <c r="B140" s="380">
        <v>3719.2049999999999</v>
      </c>
      <c r="C140" s="380">
        <v>5456.8239999999996</v>
      </c>
      <c r="D140" s="380">
        <v>402.774</v>
      </c>
      <c r="E140" s="380">
        <v>872.38599999999997</v>
      </c>
      <c r="F140" s="380">
        <v>216.262</v>
      </c>
      <c r="G140" s="380">
        <v>319.51400000000001</v>
      </c>
      <c r="H140" s="380">
        <v>0</v>
      </c>
      <c r="I140" s="380">
        <v>47.87</v>
      </c>
      <c r="J140" s="380">
        <v>-3049.3780000000002</v>
      </c>
      <c r="K140" s="380">
        <v>0</v>
      </c>
      <c r="L140" s="380">
        <v>-805.71900000000005</v>
      </c>
      <c r="M140" s="380">
        <v>7985.4569999999985</v>
      </c>
      <c r="N140" s="380">
        <v>7179.7379999999985</v>
      </c>
      <c r="O140" s="380">
        <f t="shared" si="12"/>
        <v>7985.4569999999985</v>
      </c>
      <c r="P140" s="380">
        <f t="shared" si="13"/>
        <v>0</v>
      </c>
      <c r="Q140" s="380">
        <f t="shared" si="14"/>
        <v>-3049.3780000000002</v>
      </c>
      <c r="S140" s="379">
        <v>0.89583333333333304</v>
      </c>
      <c r="T140" s="380">
        <v>4226.4269999999997</v>
      </c>
      <c r="U140" s="380">
        <v>5548.7370000000001</v>
      </c>
      <c r="V140" s="380">
        <v>75.575999999999993</v>
      </c>
      <c r="W140" s="380">
        <v>543.29899999999998</v>
      </c>
      <c r="X140" s="380">
        <v>106.25</v>
      </c>
      <c r="Y140" s="380">
        <v>0</v>
      </c>
      <c r="Z140" s="380">
        <v>0</v>
      </c>
      <c r="AA140" s="380">
        <v>89.183999999999997</v>
      </c>
      <c r="AB140" s="380">
        <v>-1244.6849999999999</v>
      </c>
      <c r="AC140" s="380">
        <v>0</v>
      </c>
      <c r="AD140" s="380">
        <v>-761.01099999999997</v>
      </c>
      <c r="AE140" s="380">
        <v>9344.7880000000005</v>
      </c>
      <c r="AF140" s="380">
        <v>8583.777</v>
      </c>
      <c r="AG140" s="380">
        <f t="shared" si="15"/>
        <v>9344.7880000000005</v>
      </c>
      <c r="AH140" s="380">
        <f t="shared" si="16"/>
        <v>0</v>
      </c>
      <c r="AI140" s="380">
        <f t="shared" si="17"/>
        <v>-1244.6849999999999</v>
      </c>
      <c r="AK140" s="379">
        <v>0.89583333333333304</v>
      </c>
      <c r="AL140" s="380">
        <v>4221.1310000000003</v>
      </c>
      <c r="AM140" s="380">
        <v>5270.66</v>
      </c>
      <c r="AN140" s="380">
        <v>76.518000000000001</v>
      </c>
      <c r="AO140" s="380">
        <v>520.87199999999996</v>
      </c>
      <c r="AP140" s="380">
        <v>109.26300000000001</v>
      </c>
      <c r="AQ140" s="380">
        <v>66.14</v>
      </c>
      <c r="AR140" s="380">
        <v>0</v>
      </c>
      <c r="AS140" s="380">
        <v>78.353999999999999</v>
      </c>
      <c r="AT140" s="380">
        <v>-1236.788</v>
      </c>
      <c r="AU140" s="380">
        <v>0</v>
      </c>
      <c r="AV140" s="380">
        <v>-810.89200000000005</v>
      </c>
      <c r="AW140" s="380">
        <v>9106.15</v>
      </c>
      <c r="AX140" s="380">
        <v>8295.2579999999998</v>
      </c>
      <c r="AY140" s="380">
        <f t="shared" si="18"/>
        <v>9106.15</v>
      </c>
      <c r="AZ140" s="380">
        <f t="shared" si="19"/>
        <v>0</v>
      </c>
      <c r="BA140" s="380">
        <f t="shared" si="20"/>
        <v>-1236.788</v>
      </c>
    </row>
    <row r="141" spans="1:53" s="374" customFormat="1">
      <c r="A141" s="379">
        <v>0.90625</v>
      </c>
      <c r="B141" s="380">
        <v>3720.2060000000001</v>
      </c>
      <c r="C141" s="380">
        <v>5418.6109999999999</v>
      </c>
      <c r="D141" s="380">
        <v>406.28399999999999</v>
      </c>
      <c r="E141" s="380">
        <v>872.221</v>
      </c>
      <c r="F141" s="380">
        <v>216.72300000000001</v>
      </c>
      <c r="G141" s="380">
        <v>7.6230000000000002</v>
      </c>
      <c r="H141" s="380">
        <v>0</v>
      </c>
      <c r="I141" s="380">
        <v>39.271999999999998</v>
      </c>
      <c r="J141" s="380">
        <v>-2829.4549999999999</v>
      </c>
      <c r="K141" s="380">
        <v>0</v>
      </c>
      <c r="L141" s="380">
        <v>-797.99400000000003</v>
      </c>
      <c r="M141" s="380">
        <v>7851.4849999999988</v>
      </c>
      <c r="N141" s="380">
        <v>7053.4909999999991</v>
      </c>
      <c r="O141" s="380">
        <f t="shared" si="12"/>
        <v>7851.4849999999988</v>
      </c>
      <c r="P141" s="380">
        <f t="shared" si="13"/>
        <v>0</v>
      </c>
      <c r="Q141" s="380">
        <f t="shared" si="14"/>
        <v>-2829.4549999999999</v>
      </c>
      <c r="S141" s="379">
        <v>0.90625</v>
      </c>
      <c r="T141" s="380">
        <v>4226.7709999999997</v>
      </c>
      <c r="U141" s="380">
        <v>5561.2179999999998</v>
      </c>
      <c r="V141" s="380">
        <v>75.623000000000005</v>
      </c>
      <c r="W141" s="380">
        <v>528.81899999999996</v>
      </c>
      <c r="X141" s="380">
        <v>106.23699999999999</v>
      </c>
      <c r="Y141" s="380">
        <v>0</v>
      </c>
      <c r="Z141" s="380">
        <v>0</v>
      </c>
      <c r="AA141" s="380">
        <v>82.274000000000001</v>
      </c>
      <c r="AB141" s="380">
        <v>-1398.1790000000001</v>
      </c>
      <c r="AC141" s="380">
        <v>0</v>
      </c>
      <c r="AD141" s="380">
        <v>-761.33699999999999</v>
      </c>
      <c r="AE141" s="380">
        <v>9182.7629999999972</v>
      </c>
      <c r="AF141" s="380">
        <v>8421.4259999999977</v>
      </c>
      <c r="AG141" s="380">
        <f t="shared" si="15"/>
        <v>9182.7629999999972</v>
      </c>
      <c r="AH141" s="380">
        <f t="shared" si="16"/>
        <v>0</v>
      </c>
      <c r="AI141" s="380">
        <f t="shared" si="17"/>
        <v>-1398.1790000000001</v>
      </c>
      <c r="AK141" s="379">
        <v>0.90625</v>
      </c>
      <c r="AL141" s="380">
        <v>4220.5990000000002</v>
      </c>
      <c r="AM141" s="380">
        <v>5287.2510000000002</v>
      </c>
      <c r="AN141" s="380">
        <v>76.209999999999994</v>
      </c>
      <c r="AO141" s="380">
        <v>515.51800000000003</v>
      </c>
      <c r="AP141" s="380">
        <v>109.259</v>
      </c>
      <c r="AQ141" s="380">
        <v>24.062000000000001</v>
      </c>
      <c r="AR141" s="380">
        <v>0</v>
      </c>
      <c r="AS141" s="380">
        <v>80.036000000000001</v>
      </c>
      <c r="AT141" s="380">
        <v>-1381.979</v>
      </c>
      <c r="AU141" s="380">
        <v>0</v>
      </c>
      <c r="AV141" s="380">
        <v>-811.80600000000004</v>
      </c>
      <c r="AW141" s="380">
        <v>8930.9560000000001</v>
      </c>
      <c r="AX141" s="380">
        <v>8119.15</v>
      </c>
      <c r="AY141" s="380">
        <f t="shared" si="18"/>
        <v>8930.9560000000001</v>
      </c>
      <c r="AZ141" s="380">
        <f t="shared" si="19"/>
        <v>0</v>
      </c>
      <c r="BA141" s="380">
        <f t="shared" si="20"/>
        <v>-1381.979</v>
      </c>
    </row>
    <row r="142" spans="1:53" s="374" customFormat="1">
      <c r="A142" s="379">
        <v>0.91666666666666696</v>
      </c>
      <c r="B142" s="380">
        <v>3719.7130000000002</v>
      </c>
      <c r="C142" s="380">
        <v>5352.7439999999997</v>
      </c>
      <c r="D142" s="380">
        <v>163.72900000000001</v>
      </c>
      <c r="E142" s="380">
        <v>528.024</v>
      </c>
      <c r="F142" s="380">
        <v>217.864</v>
      </c>
      <c r="G142" s="380">
        <v>0</v>
      </c>
      <c r="H142" s="380">
        <v>0</v>
      </c>
      <c r="I142" s="380">
        <v>36.438000000000002</v>
      </c>
      <c r="J142" s="380">
        <v>-2339.6260000000002</v>
      </c>
      <c r="K142" s="380">
        <v>0</v>
      </c>
      <c r="L142" s="380">
        <v>-765.19200000000001</v>
      </c>
      <c r="M142" s="380">
        <v>7678.8859999999986</v>
      </c>
      <c r="N142" s="380">
        <v>6913.6939999999986</v>
      </c>
      <c r="O142" s="380">
        <f t="shared" si="12"/>
        <v>7678.8859999999986</v>
      </c>
      <c r="P142" s="380">
        <f t="shared" si="13"/>
        <v>0</v>
      </c>
      <c r="Q142" s="380">
        <f t="shared" si="14"/>
        <v>-2339.6260000000002</v>
      </c>
      <c r="S142" s="379">
        <v>0.91666666666666696</v>
      </c>
      <c r="T142" s="380">
        <v>4226.9769999999999</v>
      </c>
      <c r="U142" s="380">
        <v>5531.0309999999999</v>
      </c>
      <c r="V142" s="380">
        <v>75.635999999999996</v>
      </c>
      <c r="W142" s="380">
        <v>451.79899999999998</v>
      </c>
      <c r="X142" s="380">
        <v>103.89700000000001</v>
      </c>
      <c r="Y142" s="380">
        <v>0</v>
      </c>
      <c r="Z142" s="380">
        <v>0</v>
      </c>
      <c r="AA142" s="380">
        <v>73.888000000000005</v>
      </c>
      <c r="AB142" s="380">
        <v>-1344.5920000000001</v>
      </c>
      <c r="AC142" s="380">
        <v>0</v>
      </c>
      <c r="AD142" s="380">
        <v>-754.59799999999996</v>
      </c>
      <c r="AE142" s="380">
        <v>9118.6360000000004</v>
      </c>
      <c r="AF142" s="380">
        <v>8364.0380000000005</v>
      </c>
      <c r="AG142" s="380">
        <f t="shared" si="15"/>
        <v>9118.6360000000004</v>
      </c>
      <c r="AH142" s="380">
        <f t="shared" si="16"/>
        <v>0</v>
      </c>
      <c r="AI142" s="380">
        <f t="shared" si="17"/>
        <v>-1344.5920000000001</v>
      </c>
      <c r="AK142" s="379">
        <v>0.91666666666666696</v>
      </c>
      <c r="AL142" s="380">
        <v>4220.8329999999996</v>
      </c>
      <c r="AM142" s="380">
        <v>5408.4740000000002</v>
      </c>
      <c r="AN142" s="380">
        <v>72.855999999999995</v>
      </c>
      <c r="AO142" s="380">
        <v>444.12799999999999</v>
      </c>
      <c r="AP142" s="380">
        <v>109.53400000000001</v>
      </c>
      <c r="AQ142" s="380">
        <v>362.048</v>
      </c>
      <c r="AR142" s="380">
        <v>0</v>
      </c>
      <c r="AS142" s="380">
        <v>78.396000000000001</v>
      </c>
      <c r="AT142" s="380">
        <v>-1818.33</v>
      </c>
      <c r="AU142" s="380">
        <v>0</v>
      </c>
      <c r="AV142" s="380">
        <v>-824.66099999999994</v>
      </c>
      <c r="AW142" s="380">
        <v>8877.9390000000021</v>
      </c>
      <c r="AX142" s="380">
        <v>8053.2780000000021</v>
      </c>
      <c r="AY142" s="380">
        <f t="shared" si="18"/>
        <v>8877.9390000000021</v>
      </c>
      <c r="AZ142" s="380">
        <f t="shared" si="19"/>
        <v>0</v>
      </c>
      <c r="BA142" s="380">
        <f t="shared" si="20"/>
        <v>-1818.33</v>
      </c>
    </row>
    <row r="143" spans="1:53" s="374" customFormat="1">
      <c r="A143" s="379">
        <v>0.92708333333333304</v>
      </c>
      <c r="B143" s="380">
        <v>3720.7689999999998</v>
      </c>
      <c r="C143" s="380">
        <v>5393.7879999999996</v>
      </c>
      <c r="D143" s="380">
        <v>56.341000000000001</v>
      </c>
      <c r="E143" s="380">
        <v>385.44499999999999</v>
      </c>
      <c r="F143" s="380">
        <v>217.87700000000001</v>
      </c>
      <c r="G143" s="380">
        <v>0</v>
      </c>
      <c r="H143" s="380">
        <v>0</v>
      </c>
      <c r="I143" s="380">
        <v>48.752000000000002</v>
      </c>
      <c r="J143" s="380">
        <v>-2175.6610000000001</v>
      </c>
      <c r="K143" s="380">
        <v>0</v>
      </c>
      <c r="L143" s="380">
        <v>-758.42600000000004</v>
      </c>
      <c r="M143" s="380">
        <v>7647.3109999999997</v>
      </c>
      <c r="N143" s="380">
        <v>6888.8849999999993</v>
      </c>
      <c r="O143" s="380">
        <f t="shared" si="12"/>
        <v>7647.3109999999997</v>
      </c>
      <c r="P143" s="380">
        <f t="shared" si="13"/>
        <v>0</v>
      </c>
      <c r="Q143" s="380">
        <f t="shared" si="14"/>
        <v>-2175.6610000000001</v>
      </c>
      <c r="S143" s="379">
        <v>0.92708333333333304</v>
      </c>
      <c r="T143" s="380">
        <v>4228.4560000000001</v>
      </c>
      <c r="U143" s="380">
        <v>5509.2269999999999</v>
      </c>
      <c r="V143" s="380">
        <v>75.588999999999999</v>
      </c>
      <c r="W143" s="380">
        <v>447.13299999999998</v>
      </c>
      <c r="X143" s="380">
        <v>103.718</v>
      </c>
      <c r="Y143" s="380">
        <v>0</v>
      </c>
      <c r="Z143" s="380">
        <v>0</v>
      </c>
      <c r="AA143" s="380">
        <v>75.872</v>
      </c>
      <c r="AB143" s="380">
        <v>-1412.9860000000001</v>
      </c>
      <c r="AC143" s="380">
        <v>0</v>
      </c>
      <c r="AD143" s="380">
        <v>-752.49900000000002</v>
      </c>
      <c r="AE143" s="380">
        <v>9027.009</v>
      </c>
      <c r="AF143" s="380">
        <v>8274.51</v>
      </c>
      <c r="AG143" s="380">
        <f t="shared" si="15"/>
        <v>9027.009</v>
      </c>
      <c r="AH143" s="380">
        <f t="shared" si="16"/>
        <v>0</v>
      </c>
      <c r="AI143" s="380">
        <f t="shared" si="17"/>
        <v>-1412.9860000000001</v>
      </c>
      <c r="AK143" s="379">
        <v>0.92708333333333304</v>
      </c>
      <c r="AL143" s="380">
        <v>4221.116</v>
      </c>
      <c r="AM143" s="380">
        <v>5403.7640000000001</v>
      </c>
      <c r="AN143" s="380">
        <v>72.466999999999999</v>
      </c>
      <c r="AO143" s="380">
        <v>430.80099999999999</v>
      </c>
      <c r="AP143" s="380">
        <v>109.526</v>
      </c>
      <c r="AQ143" s="380">
        <v>382.27199999999999</v>
      </c>
      <c r="AR143" s="380">
        <v>0</v>
      </c>
      <c r="AS143" s="380">
        <v>76.326999999999998</v>
      </c>
      <c r="AT143" s="380">
        <v>-1915.8430000000001</v>
      </c>
      <c r="AU143" s="380">
        <v>0</v>
      </c>
      <c r="AV143" s="380">
        <v>-823.69100000000003</v>
      </c>
      <c r="AW143" s="380">
        <v>8780.43</v>
      </c>
      <c r="AX143" s="380">
        <v>7956.7390000000005</v>
      </c>
      <c r="AY143" s="380">
        <f t="shared" si="18"/>
        <v>8780.43</v>
      </c>
      <c r="AZ143" s="380">
        <f t="shared" si="19"/>
        <v>0</v>
      </c>
      <c r="BA143" s="380">
        <f t="shared" si="20"/>
        <v>-1915.8430000000001</v>
      </c>
    </row>
    <row r="144" spans="1:53" s="374" customFormat="1">
      <c r="A144" s="379">
        <v>0.9375</v>
      </c>
      <c r="B144" s="380">
        <v>3721.4639999999999</v>
      </c>
      <c r="C144" s="380">
        <v>5351.7219999999998</v>
      </c>
      <c r="D144" s="380">
        <v>56.442</v>
      </c>
      <c r="E144" s="380">
        <v>390.089</v>
      </c>
      <c r="F144" s="380">
        <v>217.971</v>
      </c>
      <c r="G144" s="380">
        <v>0</v>
      </c>
      <c r="H144" s="380">
        <v>0</v>
      </c>
      <c r="I144" s="380">
        <v>55.88</v>
      </c>
      <c r="J144" s="380">
        <v>-2228.614</v>
      </c>
      <c r="K144" s="380">
        <v>0</v>
      </c>
      <c r="L144" s="380">
        <v>-754.62900000000002</v>
      </c>
      <c r="M144" s="380">
        <v>7564.9539999999979</v>
      </c>
      <c r="N144" s="380">
        <v>6810.324999999998</v>
      </c>
      <c r="O144" s="380">
        <f t="shared" si="12"/>
        <v>7564.9539999999979</v>
      </c>
      <c r="P144" s="380">
        <f t="shared" si="13"/>
        <v>0</v>
      </c>
      <c r="Q144" s="380">
        <f t="shared" si="14"/>
        <v>-2228.614</v>
      </c>
      <c r="S144" s="379">
        <v>0.9375</v>
      </c>
      <c r="T144" s="380">
        <v>4227.3119999999999</v>
      </c>
      <c r="U144" s="380">
        <v>5380.1859999999997</v>
      </c>
      <c r="V144" s="380">
        <v>75.643000000000001</v>
      </c>
      <c r="W144" s="380">
        <v>447.13600000000002</v>
      </c>
      <c r="X144" s="380">
        <v>103.715</v>
      </c>
      <c r="Y144" s="380">
        <v>0</v>
      </c>
      <c r="Z144" s="380">
        <v>0</v>
      </c>
      <c r="AA144" s="380">
        <v>71.590999999999994</v>
      </c>
      <c r="AB144" s="380">
        <v>-1429.1790000000001</v>
      </c>
      <c r="AC144" s="380">
        <v>0</v>
      </c>
      <c r="AD144" s="380">
        <v>-740.76300000000003</v>
      </c>
      <c r="AE144" s="380">
        <v>8876.4040000000005</v>
      </c>
      <c r="AF144" s="380">
        <v>8135.6410000000005</v>
      </c>
      <c r="AG144" s="380">
        <f t="shared" si="15"/>
        <v>8876.4040000000005</v>
      </c>
      <c r="AH144" s="380">
        <f t="shared" si="16"/>
        <v>0</v>
      </c>
      <c r="AI144" s="380">
        <f t="shared" si="17"/>
        <v>-1429.1790000000001</v>
      </c>
      <c r="AK144" s="379">
        <v>0.9375</v>
      </c>
      <c r="AL144" s="380">
        <v>4222.7120000000004</v>
      </c>
      <c r="AM144" s="380">
        <v>5383.0219999999999</v>
      </c>
      <c r="AN144" s="380">
        <v>72.366</v>
      </c>
      <c r="AO144" s="380">
        <v>436.79700000000003</v>
      </c>
      <c r="AP144" s="380">
        <v>109.523</v>
      </c>
      <c r="AQ144" s="380">
        <v>200.43600000000001</v>
      </c>
      <c r="AR144" s="380">
        <v>0</v>
      </c>
      <c r="AS144" s="380">
        <v>72.998000000000005</v>
      </c>
      <c r="AT144" s="380">
        <v>-1821.4770000000001</v>
      </c>
      <c r="AU144" s="380">
        <v>0</v>
      </c>
      <c r="AV144" s="380">
        <v>-819.67100000000005</v>
      </c>
      <c r="AW144" s="380">
        <v>8676.3769999999986</v>
      </c>
      <c r="AX144" s="380">
        <v>7856.7059999999983</v>
      </c>
      <c r="AY144" s="380">
        <f t="shared" si="18"/>
        <v>8676.3769999999986</v>
      </c>
      <c r="AZ144" s="380">
        <f t="shared" si="19"/>
        <v>0</v>
      </c>
      <c r="BA144" s="380">
        <f t="shared" si="20"/>
        <v>-1821.4770000000001</v>
      </c>
    </row>
    <row r="145" spans="1:53" s="374" customFormat="1">
      <c r="A145" s="379">
        <v>0.94791666666666696</v>
      </c>
      <c r="B145" s="380">
        <v>3720.6570000000002</v>
      </c>
      <c r="C145" s="380">
        <v>5364.8379999999997</v>
      </c>
      <c r="D145" s="380">
        <v>56.395000000000003</v>
      </c>
      <c r="E145" s="380">
        <v>384.73899999999998</v>
      </c>
      <c r="F145" s="380">
        <v>217.97499999999999</v>
      </c>
      <c r="G145" s="380">
        <v>0</v>
      </c>
      <c r="H145" s="380">
        <v>0</v>
      </c>
      <c r="I145" s="380">
        <v>49.896000000000001</v>
      </c>
      <c r="J145" s="380">
        <v>-2321.444</v>
      </c>
      <c r="K145" s="380">
        <v>0</v>
      </c>
      <c r="L145" s="380">
        <v>-755.52599999999995</v>
      </c>
      <c r="M145" s="380">
        <v>7473.0560000000005</v>
      </c>
      <c r="N145" s="380">
        <v>6717.5300000000007</v>
      </c>
      <c r="O145" s="380">
        <f t="shared" si="12"/>
        <v>7473.0560000000005</v>
      </c>
      <c r="P145" s="380">
        <f t="shared" si="13"/>
        <v>0</v>
      </c>
      <c r="Q145" s="380">
        <f t="shared" si="14"/>
        <v>-2321.444</v>
      </c>
      <c r="S145" s="379">
        <v>0.94791666666666696</v>
      </c>
      <c r="T145" s="380">
        <v>4226.0389999999998</v>
      </c>
      <c r="U145" s="380">
        <v>5360.1959999999999</v>
      </c>
      <c r="V145" s="380">
        <v>75.596000000000004</v>
      </c>
      <c r="W145" s="380">
        <v>446.04599999999999</v>
      </c>
      <c r="X145" s="380">
        <v>103.697</v>
      </c>
      <c r="Y145" s="380">
        <v>0</v>
      </c>
      <c r="Z145" s="380">
        <v>0</v>
      </c>
      <c r="AA145" s="380">
        <v>81.363</v>
      </c>
      <c r="AB145" s="380">
        <v>-1519.0840000000001</v>
      </c>
      <c r="AC145" s="380">
        <v>0</v>
      </c>
      <c r="AD145" s="380">
        <v>-738.95399999999995</v>
      </c>
      <c r="AE145" s="380">
        <v>8773.8529999999992</v>
      </c>
      <c r="AF145" s="380">
        <v>8034.8989999999994</v>
      </c>
      <c r="AG145" s="380">
        <f t="shared" si="15"/>
        <v>8773.8529999999992</v>
      </c>
      <c r="AH145" s="380">
        <f t="shared" si="16"/>
        <v>0</v>
      </c>
      <c r="AI145" s="380">
        <f t="shared" si="17"/>
        <v>-1519.0840000000001</v>
      </c>
      <c r="AK145" s="379">
        <v>0.94791666666666696</v>
      </c>
      <c r="AL145" s="380">
        <v>4222.9560000000001</v>
      </c>
      <c r="AM145" s="380">
        <v>5410.4949999999999</v>
      </c>
      <c r="AN145" s="380">
        <v>72.097999999999999</v>
      </c>
      <c r="AO145" s="380">
        <v>438.61099999999999</v>
      </c>
      <c r="AP145" s="380">
        <v>109.426</v>
      </c>
      <c r="AQ145" s="380">
        <v>199.35</v>
      </c>
      <c r="AR145" s="380">
        <v>0</v>
      </c>
      <c r="AS145" s="380">
        <v>72.382000000000005</v>
      </c>
      <c r="AT145" s="380">
        <v>-1948.13</v>
      </c>
      <c r="AU145" s="380">
        <v>0</v>
      </c>
      <c r="AV145" s="380">
        <v>-822.60400000000004</v>
      </c>
      <c r="AW145" s="380">
        <v>8577.1880000000019</v>
      </c>
      <c r="AX145" s="380">
        <v>7754.5840000000017</v>
      </c>
      <c r="AY145" s="380">
        <f t="shared" si="18"/>
        <v>8577.1880000000019</v>
      </c>
      <c r="AZ145" s="380">
        <f t="shared" si="19"/>
        <v>0</v>
      </c>
      <c r="BA145" s="380">
        <f t="shared" si="20"/>
        <v>-1948.13</v>
      </c>
    </row>
    <row r="146" spans="1:53" s="374" customFormat="1">
      <c r="A146" s="379">
        <v>0.95833333333333304</v>
      </c>
      <c r="B146" s="380">
        <v>3720.34</v>
      </c>
      <c r="C146" s="380">
        <v>5336.5910000000003</v>
      </c>
      <c r="D146" s="380">
        <v>56.408999999999999</v>
      </c>
      <c r="E146" s="380">
        <v>378.76799999999997</v>
      </c>
      <c r="F146" s="380">
        <v>220.32599999999999</v>
      </c>
      <c r="G146" s="380">
        <v>0</v>
      </c>
      <c r="H146" s="380">
        <v>0</v>
      </c>
      <c r="I146" s="380">
        <v>49.636000000000003</v>
      </c>
      <c r="J146" s="380">
        <v>-2361.799</v>
      </c>
      <c r="K146" s="380">
        <v>0</v>
      </c>
      <c r="L146" s="380">
        <v>-752.40300000000002</v>
      </c>
      <c r="M146" s="380">
        <v>7400.2709999999997</v>
      </c>
      <c r="N146" s="380">
        <v>6647.8679999999995</v>
      </c>
      <c r="O146" s="380">
        <f t="shared" si="12"/>
        <v>7400.2709999999997</v>
      </c>
      <c r="P146" s="380">
        <f t="shared" si="13"/>
        <v>0</v>
      </c>
      <c r="Q146" s="380">
        <f t="shared" si="14"/>
        <v>-2361.799</v>
      </c>
      <c r="S146" s="379">
        <v>0.95833333333333304</v>
      </c>
      <c r="T146" s="380">
        <v>4225.0129999999999</v>
      </c>
      <c r="U146" s="380">
        <v>4992.0240000000003</v>
      </c>
      <c r="V146" s="380">
        <v>75.596000000000004</v>
      </c>
      <c r="W146" s="380">
        <v>433.35199999999998</v>
      </c>
      <c r="X146" s="380">
        <v>104.495</v>
      </c>
      <c r="Y146" s="380">
        <v>0</v>
      </c>
      <c r="Z146" s="380">
        <v>0</v>
      </c>
      <c r="AA146" s="380">
        <v>76.724000000000004</v>
      </c>
      <c r="AB146" s="380">
        <v>-1148.405</v>
      </c>
      <c r="AC146" s="380">
        <v>-144.99700000000001</v>
      </c>
      <c r="AD146" s="380">
        <v>-705.04100000000005</v>
      </c>
      <c r="AE146" s="380">
        <v>8613.8020000000015</v>
      </c>
      <c r="AF146" s="380">
        <v>7908.7610000000013</v>
      </c>
      <c r="AG146" s="380">
        <f t="shared" si="15"/>
        <v>8613.8020000000015</v>
      </c>
      <c r="AH146" s="380">
        <f t="shared" si="16"/>
        <v>0</v>
      </c>
      <c r="AI146" s="380">
        <f t="shared" si="17"/>
        <v>-1148.405</v>
      </c>
      <c r="AK146" s="379">
        <v>0.95833333333333304</v>
      </c>
      <c r="AL146" s="380">
        <v>4222.3019999999997</v>
      </c>
      <c r="AM146" s="380">
        <v>5423.7209999999995</v>
      </c>
      <c r="AN146" s="380">
        <v>67.965999999999994</v>
      </c>
      <c r="AO146" s="380">
        <v>432.96800000000002</v>
      </c>
      <c r="AP146" s="380">
        <v>109.408</v>
      </c>
      <c r="AQ146" s="380">
        <v>7.6929999999999996</v>
      </c>
      <c r="AR146" s="380">
        <v>0</v>
      </c>
      <c r="AS146" s="380">
        <v>70.37</v>
      </c>
      <c r="AT146" s="380">
        <v>-1865.09</v>
      </c>
      <c r="AU146" s="380">
        <v>0</v>
      </c>
      <c r="AV146" s="380">
        <v>-821.16399999999999</v>
      </c>
      <c r="AW146" s="380">
        <v>8469.3379999999997</v>
      </c>
      <c r="AX146" s="380">
        <v>7648.174</v>
      </c>
      <c r="AY146" s="380">
        <f t="shared" si="18"/>
        <v>8469.3379999999997</v>
      </c>
      <c r="AZ146" s="380">
        <f t="shared" si="19"/>
        <v>0</v>
      </c>
      <c r="BA146" s="380">
        <f t="shared" si="20"/>
        <v>-1865.09</v>
      </c>
    </row>
    <row r="147" spans="1:53" s="374" customFormat="1">
      <c r="A147" s="379">
        <v>0.96875</v>
      </c>
      <c r="B147" s="380">
        <v>3719.924</v>
      </c>
      <c r="C147" s="380">
        <v>5265.1019999999999</v>
      </c>
      <c r="D147" s="380">
        <v>56.375</v>
      </c>
      <c r="E147" s="380">
        <v>378.31400000000002</v>
      </c>
      <c r="F147" s="380">
        <v>220.43100000000001</v>
      </c>
      <c r="G147" s="380">
        <v>0</v>
      </c>
      <c r="H147" s="380">
        <v>0</v>
      </c>
      <c r="I147" s="380">
        <v>47.281999999999996</v>
      </c>
      <c r="J147" s="380">
        <v>-2418.0079999999998</v>
      </c>
      <c r="K147" s="380">
        <v>0</v>
      </c>
      <c r="L147" s="380">
        <v>-745.23900000000003</v>
      </c>
      <c r="M147" s="380">
        <v>7269.42</v>
      </c>
      <c r="N147" s="380">
        <v>6524.1810000000005</v>
      </c>
      <c r="O147" s="380">
        <f t="shared" si="12"/>
        <v>7269.42</v>
      </c>
      <c r="P147" s="380">
        <f t="shared" si="13"/>
        <v>0</v>
      </c>
      <c r="Q147" s="380">
        <f t="shared" si="14"/>
        <v>-2418.0079999999998</v>
      </c>
      <c r="S147" s="379">
        <v>0.96875</v>
      </c>
      <c r="T147" s="380">
        <v>4226.5969999999998</v>
      </c>
      <c r="U147" s="380">
        <v>4893.6559999999999</v>
      </c>
      <c r="V147" s="380">
        <v>75.555999999999997</v>
      </c>
      <c r="W147" s="380">
        <v>426.49400000000003</v>
      </c>
      <c r="X147" s="380">
        <v>104.498</v>
      </c>
      <c r="Y147" s="380">
        <v>0</v>
      </c>
      <c r="Z147" s="380">
        <v>0</v>
      </c>
      <c r="AA147" s="380">
        <v>71.397999999999996</v>
      </c>
      <c r="AB147" s="380">
        <v>-1048.73</v>
      </c>
      <c r="AC147" s="380">
        <v>-316.96600000000001</v>
      </c>
      <c r="AD147" s="380">
        <v>-695.85400000000004</v>
      </c>
      <c r="AE147" s="380">
        <v>8432.5030000000006</v>
      </c>
      <c r="AF147" s="380">
        <v>7736.6490000000003</v>
      </c>
      <c r="AG147" s="380">
        <f t="shared" si="15"/>
        <v>8432.5030000000006</v>
      </c>
      <c r="AH147" s="380">
        <f t="shared" si="16"/>
        <v>0</v>
      </c>
      <c r="AI147" s="380">
        <f t="shared" si="17"/>
        <v>-1048.73</v>
      </c>
      <c r="AK147" s="379">
        <v>0.96875</v>
      </c>
      <c r="AL147" s="380">
        <v>4220.53</v>
      </c>
      <c r="AM147" s="380">
        <v>5417.2579999999998</v>
      </c>
      <c r="AN147" s="380">
        <v>67.289000000000001</v>
      </c>
      <c r="AO147" s="380">
        <v>431.31299999999999</v>
      </c>
      <c r="AP147" s="380">
        <v>109.492</v>
      </c>
      <c r="AQ147" s="380">
        <v>0</v>
      </c>
      <c r="AR147" s="380">
        <v>0</v>
      </c>
      <c r="AS147" s="380">
        <v>66.388000000000005</v>
      </c>
      <c r="AT147" s="380">
        <v>-1998.404</v>
      </c>
      <c r="AU147" s="380">
        <v>0</v>
      </c>
      <c r="AV147" s="380">
        <v>-820.14099999999996</v>
      </c>
      <c r="AW147" s="380">
        <v>8313.8660000000018</v>
      </c>
      <c r="AX147" s="380">
        <v>7493.7250000000022</v>
      </c>
      <c r="AY147" s="380">
        <f t="shared" si="18"/>
        <v>8313.8660000000018</v>
      </c>
      <c r="AZ147" s="380">
        <f t="shared" si="19"/>
        <v>0</v>
      </c>
      <c r="BA147" s="380">
        <f t="shared" si="20"/>
        <v>-1998.404</v>
      </c>
    </row>
    <row r="148" spans="1:53" s="374" customFormat="1">
      <c r="A148" s="379">
        <v>0.97916666666666696</v>
      </c>
      <c r="B148" s="380">
        <v>3720.924</v>
      </c>
      <c r="C148" s="380">
        <v>5284.37</v>
      </c>
      <c r="D148" s="380">
        <v>56.387999999999998</v>
      </c>
      <c r="E148" s="380">
        <v>377.209</v>
      </c>
      <c r="F148" s="380">
        <v>220.39699999999999</v>
      </c>
      <c r="G148" s="380">
        <v>0</v>
      </c>
      <c r="H148" s="380">
        <v>0</v>
      </c>
      <c r="I148" s="380">
        <v>46.764000000000003</v>
      </c>
      <c r="J148" s="380">
        <v>-2508.404</v>
      </c>
      <c r="K148" s="380">
        <v>0</v>
      </c>
      <c r="L148" s="380">
        <v>-747.13800000000003</v>
      </c>
      <c r="M148" s="380">
        <v>7197.648000000001</v>
      </c>
      <c r="N148" s="380">
        <v>6450.5100000000011</v>
      </c>
      <c r="O148" s="380">
        <f t="shared" si="12"/>
        <v>7197.648000000001</v>
      </c>
      <c r="P148" s="380">
        <f t="shared" si="13"/>
        <v>0</v>
      </c>
      <c r="Q148" s="380">
        <f t="shared" si="14"/>
        <v>-2508.404</v>
      </c>
      <c r="S148" s="379">
        <v>0.97916666666666696</v>
      </c>
      <c r="T148" s="380">
        <v>4227.6490000000003</v>
      </c>
      <c r="U148" s="380">
        <v>4849.6570000000002</v>
      </c>
      <c r="V148" s="380">
        <v>75.582999999999998</v>
      </c>
      <c r="W148" s="380">
        <v>428.66699999999997</v>
      </c>
      <c r="X148" s="380">
        <v>104.497</v>
      </c>
      <c r="Y148" s="380">
        <v>0</v>
      </c>
      <c r="Z148" s="380">
        <v>0</v>
      </c>
      <c r="AA148" s="380">
        <v>74.855999999999995</v>
      </c>
      <c r="AB148" s="380">
        <v>-1139.6489999999999</v>
      </c>
      <c r="AC148" s="380">
        <v>-316.95299999999997</v>
      </c>
      <c r="AD148" s="380">
        <v>-692.1</v>
      </c>
      <c r="AE148" s="380">
        <v>8304.3070000000007</v>
      </c>
      <c r="AF148" s="380">
        <v>7612.2070000000003</v>
      </c>
      <c r="AG148" s="380">
        <f t="shared" si="15"/>
        <v>8304.3070000000007</v>
      </c>
      <c r="AH148" s="380">
        <f t="shared" si="16"/>
        <v>0</v>
      </c>
      <c r="AI148" s="380">
        <f t="shared" si="17"/>
        <v>-1139.6489999999999</v>
      </c>
      <c r="AK148" s="379">
        <v>0.97916666666666696</v>
      </c>
      <c r="AL148" s="380">
        <v>4221.817</v>
      </c>
      <c r="AM148" s="380">
        <v>5406.7460000000001</v>
      </c>
      <c r="AN148" s="380">
        <v>67.430000000000007</v>
      </c>
      <c r="AO148" s="380">
        <v>429.76499999999999</v>
      </c>
      <c r="AP148" s="380">
        <v>109.492</v>
      </c>
      <c r="AQ148" s="380">
        <v>0</v>
      </c>
      <c r="AR148" s="380">
        <v>0</v>
      </c>
      <c r="AS148" s="380">
        <v>66.100999999999999</v>
      </c>
      <c r="AT148" s="380">
        <v>-2127.61</v>
      </c>
      <c r="AU148" s="380">
        <v>0</v>
      </c>
      <c r="AV148" s="380">
        <v>-819.03800000000001</v>
      </c>
      <c r="AW148" s="380">
        <v>8173.741</v>
      </c>
      <c r="AX148" s="380">
        <v>7354.7029999999995</v>
      </c>
      <c r="AY148" s="380">
        <f t="shared" si="18"/>
        <v>8173.741</v>
      </c>
      <c r="AZ148" s="380">
        <f t="shared" si="19"/>
        <v>0</v>
      </c>
      <c r="BA148" s="380">
        <f t="shared" si="20"/>
        <v>-2127.61</v>
      </c>
    </row>
    <row r="149" spans="1:53" s="374" customFormat="1">
      <c r="A149" s="379">
        <v>0.98958333333333304</v>
      </c>
      <c r="B149" s="380">
        <v>3720.3519999999999</v>
      </c>
      <c r="C149" s="380">
        <v>5263.71</v>
      </c>
      <c r="D149" s="380">
        <v>56.496000000000002</v>
      </c>
      <c r="E149" s="380">
        <v>377.33199999999999</v>
      </c>
      <c r="F149" s="380">
        <v>218.251</v>
      </c>
      <c r="G149" s="380">
        <v>0</v>
      </c>
      <c r="H149" s="380">
        <v>0</v>
      </c>
      <c r="I149" s="380">
        <v>49.271000000000001</v>
      </c>
      <c r="J149" s="380">
        <v>-2646.0160000000001</v>
      </c>
      <c r="K149" s="380">
        <v>0</v>
      </c>
      <c r="L149" s="380">
        <v>-745.07799999999997</v>
      </c>
      <c r="M149" s="380">
        <v>7039.3960000000006</v>
      </c>
      <c r="N149" s="380">
        <v>6294.3180000000011</v>
      </c>
      <c r="O149" s="380">
        <f t="shared" si="12"/>
        <v>7039.3960000000006</v>
      </c>
      <c r="P149" s="380">
        <f t="shared" si="13"/>
        <v>0</v>
      </c>
      <c r="Q149" s="380">
        <f t="shared" si="14"/>
        <v>-2646.0160000000001</v>
      </c>
      <c r="S149" s="379">
        <v>0.98958333333333304</v>
      </c>
      <c r="T149" s="380">
        <v>4228.1840000000002</v>
      </c>
      <c r="U149" s="380">
        <v>4675.7020000000002</v>
      </c>
      <c r="V149" s="380">
        <v>75.650000000000006</v>
      </c>
      <c r="W149" s="380">
        <v>426.27199999999999</v>
      </c>
      <c r="X149" s="380">
        <v>104.48399999999999</v>
      </c>
      <c r="Y149" s="380">
        <v>0</v>
      </c>
      <c r="Z149" s="380">
        <v>0</v>
      </c>
      <c r="AA149" s="380">
        <v>77.182000000000002</v>
      </c>
      <c r="AB149" s="380">
        <v>-1061.519</v>
      </c>
      <c r="AC149" s="380">
        <v>-361.58</v>
      </c>
      <c r="AD149" s="380">
        <v>-676.36800000000005</v>
      </c>
      <c r="AE149" s="380">
        <v>8164.3750000000018</v>
      </c>
      <c r="AF149" s="380">
        <v>7488.0070000000014</v>
      </c>
      <c r="AG149" s="380">
        <f t="shared" si="15"/>
        <v>8164.3750000000018</v>
      </c>
      <c r="AH149" s="380">
        <f t="shared" si="16"/>
        <v>0</v>
      </c>
      <c r="AI149" s="380">
        <f t="shared" si="17"/>
        <v>-1061.519</v>
      </c>
      <c r="AK149" s="379">
        <v>0.98958333333333304</v>
      </c>
      <c r="AL149" s="380">
        <v>4221.97</v>
      </c>
      <c r="AM149" s="380">
        <v>5364.9489999999996</v>
      </c>
      <c r="AN149" s="380">
        <v>67.355999999999995</v>
      </c>
      <c r="AO149" s="380">
        <v>424.62700000000001</v>
      </c>
      <c r="AP149" s="380">
        <v>109.378</v>
      </c>
      <c r="AQ149" s="380">
        <v>0</v>
      </c>
      <c r="AR149" s="380">
        <v>0</v>
      </c>
      <c r="AS149" s="380">
        <v>68.055999999999997</v>
      </c>
      <c r="AT149" s="380">
        <v>-2221.712</v>
      </c>
      <c r="AU149" s="380">
        <v>0</v>
      </c>
      <c r="AV149" s="380">
        <v>-814.45699999999999</v>
      </c>
      <c r="AW149" s="380">
        <v>8034.6240000000016</v>
      </c>
      <c r="AX149" s="380">
        <v>7220.1670000000013</v>
      </c>
      <c r="AY149" s="380">
        <f t="shared" si="18"/>
        <v>8034.6240000000016</v>
      </c>
      <c r="AZ149" s="380">
        <f t="shared" si="19"/>
        <v>0</v>
      </c>
      <c r="BA149" s="380">
        <f t="shared" si="20"/>
        <v>-2221.712</v>
      </c>
    </row>
    <row r="150" spans="1:53" s="374" customFormat="1"/>
    <row r="151" spans="1:53" s="374" customFormat="1"/>
    <row r="152" spans="1:53" s="374" customFormat="1"/>
    <row r="153" spans="1:53" s="374" customFormat="1"/>
    <row r="154" spans="1:53">
      <c r="A154" s="374"/>
      <c r="B154" s="374"/>
      <c r="C154" s="374"/>
      <c r="D154" s="374"/>
      <c r="E154" s="374"/>
      <c r="F154" s="374"/>
      <c r="G154" s="374"/>
      <c r="H154" s="374"/>
      <c r="I154" s="374"/>
      <c r="J154" s="374"/>
      <c r="K154" s="374"/>
      <c r="L154" s="374"/>
      <c r="M154" s="374"/>
      <c r="N154" s="374"/>
      <c r="O154" s="374"/>
    </row>
  </sheetData>
  <mergeCells count="33">
    <mergeCell ref="A25:D25"/>
    <mergeCell ref="A11:D11"/>
    <mergeCell ref="A12:D12"/>
    <mergeCell ref="A13:D13"/>
    <mergeCell ref="A14:D1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</mergeCells>
  <conditionalFormatting sqref="A54:O149">
    <cfRule type="expression" dxfId="5" priority="1">
      <formula>$M54=MAX($M$52:$M$149)</formula>
    </cfRule>
  </conditionalFormatting>
  <conditionalFormatting sqref="S54:AG149">
    <cfRule type="expression" dxfId="4" priority="5">
      <formula>$AE54=MAX($AE$52:$AE$149)</formula>
    </cfRule>
  </conditionalFormatting>
  <conditionalFormatting sqref="AK54:AY149">
    <cfRule type="expression" dxfId="3" priority="4">
      <formula>$AW54=MAX($AW$52:$AW$149)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977733-488B-4036-B182-79C99A5DDE33}">
  <dimension ref="A1:BA154"/>
  <sheetViews>
    <sheetView showGridLines="0" zoomScaleNormal="100" zoomScaleSheetLayoutView="100" workbookViewId="0"/>
  </sheetViews>
  <sheetFormatPr defaultColWidth="9.140625" defaultRowHeight="12"/>
  <cols>
    <col min="1" max="3" width="8.7109375" style="111" customWidth="1"/>
    <col min="4" max="4" width="17.7109375" style="111" customWidth="1"/>
    <col min="5" max="5" width="6.7109375" style="111" customWidth="1"/>
    <col min="6" max="6" width="5.7109375" style="111" customWidth="1"/>
    <col min="7" max="7" width="1.7109375" style="111" customWidth="1"/>
    <col min="8" max="9" width="7.28515625" style="111" customWidth="1"/>
    <col min="10" max="10" width="11.85546875" style="111" customWidth="1"/>
    <col min="11" max="11" width="10.140625" style="111" customWidth="1"/>
    <col min="12" max="12" width="7.140625" style="111" customWidth="1"/>
    <col min="13" max="13" width="12.7109375" style="111" customWidth="1"/>
    <col min="14" max="14" width="15.42578125" style="111" customWidth="1"/>
    <col min="15" max="15" width="14.140625" style="111" customWidth="1"/>
    <col min="16" max="38" width="9.140625" style="111" customWidth="1"/>
    <col min="39" max="16384" width="9.140625" style="111"/>
  </cols>
  <sheetData>
    <row r="1" spans="1:15" s="109" customFormat="1" ht="18">
      <c r="A1" s="333" t="str">
        <f>"9.4  Minima zatížení ES ČR za "&amp;O1</f>
        <v>9.4  Minima zatížení ES ČR za IV. čtvrtletí 2025</v>
      </c>
      <c r="B1" s="108"/>
      <c r="N1" s="110"/>
      <c r="O1" s="169" t="str">
        <f>'3.1'!N1</f>
        <v>IV. čtvrtletí 2025</v>
      </c>
    </row>
    <row r="2" spans="1:15" ht="6" customHeight="1">
      <c r="B2" s="112"/>
    </row>
    <row r="3" spans="1:15" s="113" customFormat="1">
      <c r="A3" s="535" t="str">
        <f>"Struktura pokrytí denního minima zatížení - "&amp;LOWER('9.2'!A3:B4)</f>
        <v>Struktura pokrytí denního minima zatížení - říjen</v>
      </c>
      <c r="B3" s="535"/>
      <c r="C3" s="535"/>
      <c r="D3" s="535"/>
      <c r="E3" s="337" t="s">
        <v>4</v>
      </c>
      <c r="F3" s="337"/>
    </row>
    <row r="4" spans="1:15" s="113" customFormat="1">
      <c r="A4" s="534" t="s">
        <v>257</v>
      </c>
      <c r="B4" s="534"/>
      <c r="C4" s="534"/>
      <c r="D4" s="534"/>
      <c r="E4" s="340">
        <f>SUM(E5:E14)</f>
        <v>5305.4610000000002</v>
      </c>
      <c r="F4" s="341">
        <f>E4/$E$4</f>
        <v>1</v>
      </c>
    </row>
    <row r="5" spans="1:15" s="113" customFormat="1">
      <c r="A5" s="533" t="s">
        <v>272</v>
      </c>
      <c r="B5" s="533"/>
      <c r="C5" s="533"/>
      <c r="D5" s="533"/>
      <c r="E5" s="335">
        <f t="array" ref="E5:E14">TRANSPOSE(INDEX(B54:K149,MATCH(MIN(M54:M149),M54:M149,0),0))</f>
        <v>3725.116</v>
      </c>
      <c r="F5" s="336">
        <f t="shared" ref="F5:F14" si="0">E5/$E$4</f>
        <v>0.70212861804092042</v>
      </c>
    </row>
    <row r="6" spans="1:15" s="113" customFormat="1">
      <c r="A6" s="533" t="s">
        <v>273</v>
      </c>
      <c r="B6" s="533"/>
      <c r="C6" s="533"/>
      <c r="D6" s="533"/>
      <c r="E6" s="335">
        <v>1310.96</v>
      </c>
      <c r="F6" s="336">
        <f t="shared" si="0"/>
        <v>0.24709634092117536</v>
      </c>
    </row>
    <row r="7" spans="1:15" s="113" customFormat="1">
      <c r="A7" s="533" t="s">
        <v>276</v>
      </c>
      <c r="B7" s="533"/>
      <c r="C7" s="533"/>
      <c r="D7" s="533"/>
      <c r="E7" s="335">
        <v>0</v>
      </c>
      <c r="F7" s="336">
        <f t="shared" si="0"/>
        <v>0</v>
      </c>
    </row>
    <row r="8" spans="1:15" s="113" customFormat="1">
      <c r="A8" s="342" t="s">
        <v>277</v>
      </c>
      <c r="B8" s="342"/>
      <c r="C8" s="342"/>
      <c r="D8" s="342"/>
      <c r="E8" s="335">
        <v>307.86500000000001</v>
      </c>
      <c r="F8" s="336">
        <f t="shared" si="0"/>
        <v>5.8027945168195559E-2</v>
      </c>
    </row>
    <row r="9" spans="1:15" s="113" customFormat="1">
      <c r="A9" s="533" t="s">
        <v>274</v>
      </c>
      <c r="B9" s="533"/>
      <c r="C9" s="533"/>
      <c r="D9" s="533"/>
      <c r="E9" s="335">
        <v>91.400999999999996</v>
      </c>
      <c r="F9" s="336">
        <f t="shared" si="0"/>
        <v>1.7227720644822381E-2</v>
      </c>
    </row>
    <row r="10" spans="1:15" s="113" customFormat="1">
      <c r="A10" s="533" t="s">
        <v>278</v>
      </c>
      <c r="B10" s="533"/>
      <c r="C10" s="533"/>
      <c r="D10" s="533"/>
      <c r="E10" s="335">
        <v>0</v>
      </c>
      <c r="F10" s="336">
        <f t="shared" si="0"/>
        <v>0</v>
      </c>
    </row>
    <row r="11" spans="1:15" s="113" customFormat="1">
      <c r="A11" s="533" t="s">
        <v>279</v>
      </c>
      <c r="B11" s="533"/>
      <c r="C11" s="533"/>
      <c r="D11" s="533"/>
      <c r="E11" s="335">
        <v>0</v>
      </c>
      <c r="F11" s="336">
        <f t="shared" si="0"/>
        <v>0</v>
      </c>
    </row>
    <row r="12" spans="1:15" s="113" customFormat="1">
      <c r="A12" s="533" t="s">
        <v>280</v>
      </c>
      <c r="B12" s="533"/>
      <c r="C12" s="533"/>
      <c r="D12" s="533"/>
      <c r="E12" s="335">
        <v>206.62700000000001</v>
      </c>
      <c r="F12" s="336">
        <f t="shared" si="0"/>
        <v>3.8946097238298422E-2</v>
      </c>
    </row>
    <row r="13" spans="1:15" s="113" customFormat="1">
      <c r="A13" s="533" t="s">
        <v>269</v>
      </c>
      <c r="B13" s="533"/>
      <c r="C13" s="533"/>
      <c r="D13" s="533"/>
      <c r="E13" s="335">
        <v>-181.387</v>
      </c>
      <c r="F13" s="336">
        <f t="shared" si="0"/>
        <v>-3.4188734965726823E-2</v>
      </c>
    </row>
    <row r="14" spans="1:15" s="113" customFormat="1">
      <c r="A14" s="536" t="s">
        <v>92</v>
      </c>
      <c r="B14" s="536"/>
      <c r="C14" s="536"/>
      <c r="D14" s="536"/>
      <c r="E14" s="338">
        <v>-155.12100000000001</v>
      </c>
      <c r="F14" s="339">
        <f t="shared" si="0"/>
        <v>-2.9237987047685394E-2</v>
      </c>
    </row>
    <row r="15" spans="1:15" s="113" customFormat="1">
      <c r="A15" s="114"/>
      <c r="B15" s="114"/>
      <c r="C15" s="114"/>
      <c r="D15" s="114"/>
      <c r="E15" s="114"/>
      <c r="F15" s="334" t="s">
        <v>275</v>
      </c>
    </row>
    <row r="16" spans="1:15" s="113" customFormat="1"/>
    <row r="17" spans="1:6" s="113" customFormat="1"/>
    <row r="18" spans="1:6" s="113" customFormat="1">
      <c r="A18" s="534" t="str">
        <f>"Struktura pokrytí denního minima zatížení - "&amp;LOWER('9.2'!G3)</f>
        <v>Struktura pokrytí denního minima zatížení - listopad</v>
      </c>
      <c r="B18" s="534"/>
      <c r="C18" s="534"/>
      <c r="D18" s="534"/>
      <c r="E18" s="337" t="s">
        <v>4</v>
      </c>
      <c r="F18" s="337"/>
    </row>
    <row r="19" spans="1:6" s="113" customFormat="1">
      <c r="A19" s="534" t="s">
        <v>257</v>
      </c>
      <c r="B19" s="534"/>
      <c r="C19" s="534"/>
      <c r="D19" s="534"/>
      <c r="E19" s="340">
        <f>SUM(E20:E29)</f>
        <v>5512.3739999999998</v>
      </c>
      <c r="F19" s="341">
        <f>E19/$E$19</f>
        <v>1</v>
      </c>
    </row>
    <row r="20" spans="1:6" s="113" customFormat="1">
      <c r="A20" s="533" t="s">
        <v>272</v>
      </c>
      <c r="B20" s="533"/>
      <c r="C20" s="533"/>
      <c r="D20" s="533"/>
      <c r="E20" s="335">
        <f t="array" ref="E20:E29">TRANSPOSE(INDEX(T54:AC149,MATCH(MIN(AE54:AE149),AE54:AE149,0),0))</f>
        <v>3691.1320000000001</v>
      </c>
      <c r="F20" s="336">
        <f t="shared" ref="F20:F29" si="1">E20/$E$19</f>
        <v>0.6696084119110931</v>
      </c>
    </row>
    <row r="21" spans="1:6" s="113" customFormat="1">
      <c r="A21" s="533" t="s">
        <v>273</v>
      </c>
      <c r="B21" s="533"/>
      <c r="C21" s="533"/>
      <c r="D21" s="533"/>
      <c r="E21" s="335">
        <v>1885.7239999999999</v>
      </c>
      <c r="F21" s="336">
        <f t="shared" si="1"/>
        <v>0.34208927043048964</v>
      </c>
    </row>
    <row r="22" spans="1:6" s="113" customFormat="1">
      <c r="A22" s="533" t="s">
        <v>276</v>
      </c>
      <c r="B22" s="533"/>
      <c r="C22" s="533"/>
      <c r="D22" s="533"/>
      <c r="E22" s="335">
        <v>40.292000000000002</v>
      </c>
      <c r="F22" s="336">
        <f t="shared" si="1"/>
        <v>7.3093734205988206E-3</v>
      </c>
    </row>
    <row r="23" spans="1:6" s="113" customFormat="1">
      <c r="A23" s="342" t="s">
        <v>277</v>
      </c>
      <c r="B23" s="342"/>
      <c r="C23" s="342"/>
      <c r="D23" s="342"/>
      <c r="E23" s="335">
        <v>385.53</v>
      </c>
      <c r="F23" s="336">
        <f t="shared" si="1"/>
        <v>6.9939013572010891E-2</v>
      </c>
    </row>
    <row r="24" spans="1:6" s="113" customFormat="1">
      <c r="A24" s="533" t="s">
        <v>274</v>
      </c>
      <c r="B24" s="533"/>
      <c r="C24" s="533"/>
      <c r="D24" s="533"/>
      <c r="E24" s="335">
        <v>142.797</v>
      </c>
      <c r="F24" s="336">
        <f t="shared" si="1"/>
        <v>2.5904809797013047E-2</v>
      </c>
    </row>
    <row r="25" spans="1:6" s="113" customFormat="1">
      <c r="A25" s="533" t="s">
        <v>278</v>
      </c>
      <c r="B25" s="533"/>
      <c r="C25" s="533"/>
      <c r="D25" s="533"/>
      <c r="E25" s="335">
        <v>0</v>
      </c>
      <c r="F25" s="336">
        <f t="shared" si="1"/>
        <v>0</v>
      </c>
    </row>
    <row r="26" spans="1:6" s="113" customFormat="1">
      <c r="A26" s="533" t="s">
        <v>279</v>
      </c>
      <c r="B26" s="533"/>
      <c r="C26" s="533"/>
      <c r="D26" s="533"/>
      <c r="E26" s="335">
        <v>0</v>
      </c>
      <c r="F26" s="336">
        <f t="shared" si="1"/>
        <v>0</v>
      </c>
    </row>
    <row r="27" spans="1:6" s="113" customFormat="1">
      <c r="A27" s="533" t="s">
        <v>280</v>
      </c>
      <c r="B27" s="533"/>
      <c r="C27" s="533"/>
      <c r="D27" s="533"/>
      <c r="E27" s="335">
        <v>76.465999999999994</v>
      </c>
      <c r="F27" s="336">
        <f t="shared" si="1"/>
        <v>1.3871700287389788E-2</v>
      </c>
    </row>
    <row r="28" spans="1:6" s="113" customFormat="1">
      <c r="A28" s="533" t="s">
        <v>269</v>
      </c>
      <c r="B28" s="533"/>
      <c r="C28" s="533"/>
      <c r="D28" s="533"/>
      <c r="E28" s="335">
        <v>-23.725000000000001</v>
      </c>
      <c r="F28" s="336">
        <f t="shared" si="1"/>
        <v>-4.3039532513577637E-3</v>
      </c>
    </row>
    <row r="29" spans="1:6" s="113" customFormat="1">
      <c r="A29" s="536" t="s">
        <v>92</v>
      </c>
      <c r="B29" s="536"/>
      <c r="C29" s="536"/>
      <c r="D29" s="536"/>
      <c r="E29" s="338">
        <v>-685.84199999999998</v>
      </c>
      <c r="F29" s="339">
        <f t="shared" si="1"/>
        <v>-0.12441862616723756</v>
      </c>
    </row>
    <row r="30" spans="1:6" s="113" customFormat="1">
      <c r="A30" s="114"/>
      <c r="B30" s="114"/>
      <c r="C30" s="114"/>
      <c r="D30" s="114"/>
      <c r="E30" s="114"/>
      <c r="F30" s="334" t="s">
        <v>275</v>
      </c>
    </row>
    <row r="31" spans="1:6" s="113" customFormat="1"/>
    <row r="32" spans="1:6" s="113" customFormat="1"/>
    <row r="33" spans="1:6" s="113" customFormat="1">
      <c r="A33" s="534" t="str">
        <f>"Struktura pokrytí denního minima zatížení - "&amp;LOWER('9.2'!M3)</f>
        <v>Struktura pokrytí denního minima zatížení - prosinec</v>
      </c>
      <c r="B33" s="534"/>
      <c r="C33" s="534"/>
      <c r="D33" s="534"/>
      <c r="E33" s="337" t="s">
        <v>4</v>
      </c>
      <c r="F33" s="337"/>
    </row>
    <row r="34" spans="1:6" s="113" customFormat="1">
      <c r="A34" s="534" t="s">
        <v>257</v>
      </c>
      <c r="B34" s="534"/>
      <c r="C34" s="534"/>
      <c r="D34" s="534"/>
      <c r="E34" s="340">
        <f>SUM(E35:E44)</f>
        <v>5922.4990000000007</v>
      </c>
      <c r="F34" s="341">
        <f>E34/$E$34</f>
        <v>1</v>
      </c>
    </row>
    <row r="35" spans="1:6" s="113" customFormat="1">
      <c r="A35" s="533" t="s">
        <v>272</v>
      </c>
      <c r="B35" s="533"/>
      <c r="C35" s="533"/>
      <c r="D35" s="533"/>
      <c r="E35" s="335">
        <f t="array" ref="E35:E44">TRANSPOSE(INDEX(AL54:AU149,MATCH(MIN(AW54:AW149),AW54:AW149,0),0))</f>
        <v>3740.98</v>
      </c>
      <c r="F35" s="336">
        <f t="shared" ref="F35:F44" si="2">E35/$E$34</f>
        <v>0.6316556575188953</v>
      </c>
    </row>
    <row r="36" spans="1:6" s="113" customFormat="1">
      <c r="A36" s="533" t="s">
        <v>273</v>
      </c>
      <c r="B36" s="533"/>
      <c r="C36" s="533"/>
      <c r="D36" s="533"/>
      <c r="E36" s="335">
        <v>2126.8000000000002</v>
      </c>
      <c r="F36" s="336">
        <f t="shared" si="2"/>
        <v>0.35910516827440575</v>
      </c>
    </row>
    <row r="37" spans="1:6" s="113" customFormat="1">
      <c r="A37" s="533" t="s">
        <v>276</v>
      </c>
      <c r="B37" s="533"/>
      <c r="C37" s="533"/>
      <c r="D37" s="533"/>
      <c r="E37" s="335">
        <v>71.406999999999996</v>
      </c>
      <c r="F37" s="336">
        <f t="shared" si="2"/>
        <v>1.2056903682043676E-2</v>
      </c>
    </row>
    <row r="38" spans="1:6" s="113" customFormat="1">
      <c r="A38" s="342" t="s">
        <v>277</v>
      </c>
      <c r="B38" s="342"/>
      <c r="C38" s="342"/>
      <c r="D38" s="342"/>
      <c r="E38" s="335">
        <v>403.041</v>
      </c>
      <c r="F38" s="336">
        <f t="shared" si="2"/>
        <v>6.8052523098779752E-2</v>
      </c>
    </row>
    <row r="39" spans="1:6" s="113" customFormat="1">
      <c r="A39" s="533" t="s">
        <v>274</v>
      </c>
      <c r="B39" s="533"/>
      <c r="C39" s="533"/>
      <c r="D39" s="533"/>
      <c r="E39" s="335">
        <v>113.837</v>
      </c>
      <c r="F39" s="336">
        <f t="shared" si="2"/>
        <v>1.9221109197316875E-2</v>
      </c>
    </row>
    <row r="40" spans="1:6" s="113" customFormat="1">
      <c r="A40" s="533" t="s">
        <v>278</v>
      </c>
      <c r="B40" s="533"/>
      <c r="C40" s="533"/>
      <c r="D40" s="533"/>
      <c r="E40" s="335">
        <v>0</v>
      </c>
      <c r="F40" s="336">
        <f t="shared" si="2"/>
        <v>0</v>
      </c>
    </row>
    <row r="41" spans="1:6" s="113" customFormat="1">
      <c r="A41" s="533" t="s">
        <v>279</v>
      </c>
      <c r="B41" s="533"/>
      <c r="C41" s="533"/>
      <c r="D41" s="533"/>
      <c r="E41" s="335">
        <v>0</v>
      </c>
      <c r="F41" s="336">
        <f t="shared" si="2"/>
        <v>0</v>
      </c>
    </row>
    <row r="42" spans="1:6" s="113" customFormat="1">
      <c r="A42" s="533" t="s">
        <v>280</v>
      </c>
      <c r="B42" s="533"/>
      <c r="C42" s="533"/>
      <c r="D42" s="533"/>
      <c r="E42" s="335">
        <v>104.15900000000001</v>
      </c>
      <c r="F42" s="336">
        <f t="shared" si="2"/>
        <v>1.7587001703166179E-2</v>
      </c>
    </row>
    <row r="43" spans="1:6" s="113" customFormat="1">
      <c r="A43" s="533" t="s">
        <v>269</v>
      </c>
      <c r="B43" s="533"/>
      <c r="C43" s="533"/>
      <c r="D43" s="533"/>
      <c r="E43" s="335">
        <v>60.573999999999998</v>
      </c>
      <c r="F43" s="336">
        <f t="shared" si="2"/>
        <v>1.0227777159607793E-2</v>
      </c>
    </row>
    <row r="44" spans="1:6" s="113" customFormat="1">
      <c r="A44" s="536" t="s">
        <v>92</v>
      </c>
      <c r="B44" s="536"/>
      <c r="C44" s="536"/>
      <c r="D44" s="536"/>
      <c r="E44" s="338">
        <v>-698.29899999999998</v>
      </c>
      <c r="F44" s="339">
        <f t="shared" si="2"/>
        <v>-0.11790614063421537</v>
      </c>
    </row>
    <row r="45" spans="1:6" s="113" customFormat="1">
      <c r="A45" s="114"/>
      <c r="B45" s="114"/>
      <c r="C45" s="114"/>
      <c r="D45" s="114"/>
      <c r="E45" s="114"/>
      <c r="F45" s="334" t="s">
        <v>275</v>
      </c>
    </row>
    <row r="46" spans="1:6" s="113" customFormat="1"/>
    <row r="47" spans="1:6" s="387" customFormat="1"/>
    <row r="48" spans="1:6" s="387" customFormat="1"/>
    <row r="49" spans="1:53" s="388" customFormat="1"/>
    <row r="50" spans="1:53" s="388" customFormat="1"/>
    <row r="51" spans="1:53" s="388" customFormat="1">
      <c r="A51" s="388" t="str">
        <f>A3</f>
        <v>Struktura pokrytí denního minima zatížení - říjen</v>
      </c>
      <c r="S51" s="388" t="str">
        <f>A18</f>
        <v>Struktura pokrytí denního minima zatížení - listopad</v>
      </c>
      <c r="AK51" s="388" t="str">
        <f>A33</f>
        <v>Struktura pokrytí denního minima zatížení - prosinec</v>
      </c>
    </row>
    <row r="52" spans="1:53" s="388" customFormat="1" ht="37.5">
      <c r="A52" s="389" t="s">
        <v>55</v>
      </c>
      <c r="B52" s="389" t="s">
        <v>7</v>
      </c>
      <c r="C52" s="389" t="s">
        <v>20</v>
      </c>
      <c r="D52" s="389" t="s">
        <v>21</v>
      </c>
      <c r="E52" s="389" t="s">
        <v>22</v>
      </c>
      <c r="F52" s="389" t="s">
        <v>43</v>
      </c>
      <c r="G52" s="389" t="s">
        <v>44</v>
      </c>
      <c r="H52" s="389" t="s">
        <v>46</v>
      </c>
      <c r="I52" s="389" t="s">
        <v>45</v>
      </c>
      <c r="J52" s="389" t="s">
        <v>269</v>
      </c>
      <c r="K52" s="389" t="s">
        <v>92</v>
      </c>
      <c r="L52" s="389" t="s">
        <v>423</v>
      </c>
      <c r="M52" s="389" t="s">
        <v>257</v>
      </c>
      <c r="N52" s="389" t="s">
        <v>424</v>
      </c>
      <c r="O52" s="389" t="s">
        <v>268</v>
      </c>
      <c r="S52" s="389" t="s">
        <v>55</v>
      </c>
      <c r="T52" s="389" t="s">
        <v>7</v>
      </c>
      <c r="U52" s="389" t="s">
        <v>20</v>
      </c>
      <c r="V52" s="389" t="s">
        <v>21</v>
      </c>
      <c r="W52" s="389" t="s">
        <v>22</v>
      </c>
      <c r="X52" s="389" t="s">
        <v>43</v>
      </c>
      <c r="Y52" s="389" t="s">
        <v>44</v>
      </c>
      <c r="Z52" s="389" t="s">
        <v>46</v>
      </c>
      <c r="AA52" s="389" t="s">
        <v>45</v>
      </c>
      <c r="AB52" s="389" t="s">
        <v>269</v>
      </c>
      <c r="AC52" s="389" t="s">
        <v>92</v>
      </c>
      <c r="AD52" s="389" t="s">
        <v>423</v>
      </c>
      <c r="AE52" s="389" t="s">
        <v>257</v>
      </c>
      <c r="AF52" s="389" t="s">
        <v>424</v>
      </c>
      <c r="AG52" s="389" t="s">
        <v>268</v>
      </c>
      <c r="AK52" s="389" t="s">
        <v>55</v>
      </c>
      <c r="AL52" s="389" t="s">
        <v>7</v>
      </c>
      <c r="AM52" s="389" t="s">
        <v>20</v>
      </c>
      <c r="AN52" s="389" t="s">
        <v>21</v>
      </c>
      <c r="AO52" s="389" t="s">
        <v>22</v>
      </c>
      <c r="AP52" s="389" t="s">
        <v>43</v>
      </c>
      <c r="AQ52" s="389" t="s">
        <v>44</v>
      </c>
      <c r="AR52" s="389" t="s">
        <v>46</v>
      </c>
      <c r="AS52" s="389" t="s">
        <v>45</v>
      </c>
      <c r="AT52" s="389" t="s">
        <v>269</v>
      </c>
      <c r="AU52" s="389" t="s">
        <v>92</v>
      </c>
      <c r="AV52" s="389" t="s">
        <v>423</v>
      </c>
      <c r="AW52" s="389" t="s">
        <v>257</v>
      </c>
      <c r="AX52" s="389" t="s">
        <v>424</v>
      </c>
      <c r="AY52" s="389" t="s">
        <v>268</v>
      </c>
    </row>
    <row r="53" spans="1:53" s="388" customFormat="1">
      <c r="A53" s="390" t="s">
        <v>302</v>
      </c>
      <c r="B53" s="391" t="s">
        <v>4</v>
      </c>
      <c r="C53" s="391" t="s">
        <v>4</v>
      </c>
      <c r="D53" s="391" t="s">
        <v>4</v>
      </c>
      <c r="E53" s="391" t="s">
        <v>4</v>
      </c>
      <c r="F53" s="391" t="s">
        <v>4</v>
      </c>
      <c r="G53" s="391" t="s">
        <v>4</v>
      </c>
      <c r="H53" s="391" t="s">
        <v>4</v>
      </c>
      <c r="I53" s="391" t="s">
        <v>4</v>
      </c>
      <c r="J53" s="391" t="s">
        <v>4</v>
      </c>
      <c r="K53" s="391" t="s">
        <v>4</v>
      </c>
      <c r="L53" s="391" t="s">
        <v>4</v>
      </c>
      <c r="M53" s="391" t="s">
        <v>4</v>
      </c>
      <c r="N53" s="391" t="s">
        <v>4</v>
      </c>
      <c r="O53" s="391" t="s">
        <v>5</v>
      </c>
      <c r="P53" s="391" t="s">
        <v>270</v>
      </c>
      <c r="Q53" s="391" t="s">
        <v>271</v>
      </c>
      <c r="S53" s="390" t="s">
        <v>302</v>
      </c>
      <c r="T53" s="391" t="s">
        <v>4</v>
      </c>
      <c r="U53" s="391" t="s">
        <v>4</v>
      </c>
      <c r="V53" s="391" t="s">
        <v>4</v>
      </c>
      <c r="W53" s="391" t="s">
        <v>4</v>
      </c>
      <c r="X53" s="391" t="s">
        <v>4</v>
      </c>
      <c r="Y53" s="391" t="s">
        <v>4</v>
      </c>
      <c r="Z53" s="391" t="s">
        <v>4</v>
      </c>
      <c r="AA53" s="391" t="s">
        <v>4</v>
      </c>
      <c r="AB53" s="391" t="s">
        <v>4</v>
      </c>
      <c r="AC53" s="391" t="s">
        <v>4</v>
      </c>
      <c r="AD53" s="391" t="s">
        <v>4</v>
      </c>
      <c r="AE53" s="391" t="s">
        <v>4</v>
      </c>
      <c r="AF53" s="391" t="s">
        <v>4</v>
      </c>
      <c r="AG53" s="391" t="s">
        <v>5</v>
      </c>
      <c r="AH53" s="391" t="s">
        <v>270</v>
      </c>
      <c r="AI53" s="391" t="s">
        <v>271</v>
      </c>
      <c r="AK53" s="390" t="s">
        <v>302</v>
      </c>
      <c r="AL53" s="391" t="s">
        <v>4</v>
      </c>
      <c r="AM53" s="391" t="s">
        <v>4</v>
      </c>
      <c r="AN53" s="391" t="s">
        <v>4</v>
      </c>
      <c r="AO53" s="391" t="s">
        <v>4</v>
      </c>
      <c r="AP53" s="391" t="s">
        <v>4</v>
      </c>
      <c r="AQ53" s="391" t="s">
        <v>4</v>
      </c>
      <c r="AR53" s="391" t="s">
        <v>4</v>
      </c>
      <c r="AS53" s="391" t="s">
        <v>4</v>
      </c>
      <c r="AT53" s="391" t="s">
        <v>4</v>
      </c>
      <c r="AU53" s="391" t="s">
        <v>4</v>
      </c>
      <c r="AV53" s="391" t="s">
        <v>4</v>
      </c>
      <c r="AW53" s="391" t="s">
        <v>4</v>
      </c>
      <c r="AX53" s="391" t="s">
        <v>4</v>
      </c>
      <c r="AY53" s="391" t="s">
        <v>5</v>
      </c>
      <c r="AZ53" s="391" t="s">
        <v>270</v>
      </c>
      <c r="BA53" s="391" t="s">
        <v>271</v>
      </c>
    </row>
    <row r="54" spans="1:53" s="388" customFormat="1">
      <c r="A54" s="392">
        <v>0</v>
      </c>
      <c r="B54" s="393">
        <v>3717.0369999999998</v>
      </c>
      <c r="C54" s="393">
        <v>1324.624</v>
      </c>
      <c r="D54" s="393">
        <v>0</v>
      </c>
      <c r="E54" s="393">
        <v>324.27300000000002</v>
      </c>
      <c r="F54" s="393">
        <v>91.177000000000007</v>
      </c>
      <c r="G54" s="393">
        <v>0</v>
      </c>
      <c r="H54" s="393">
        <v>0</v>
      </c>
      <c r="I54" s="393">
        <v>240.428</v>
      </c>
      <c r="J54" s="393">
        <v>-126.25700000000001</v>
      </c>
      <c r="K54" s="393">
        <v>0</v>
      </c>
      <c r="L54" s="393">
        <v>-350.73700000000002</v>
      </c>
      <c r="M54" s="393">
        <v>5571.2820000000002</v>
      </c>
      <c r="N54" s="393">
        <v>5220.5450000000001</v>
      </c>
      <c r="O54" s="393">
        <f>M54</f>
        <v>5571.2820000000002</v>
      </c>
      <c r="P54" s="393">
        <f>IF(J54&lt;0,0,J54)</f>
        <v>0</v>
      </c>
      <c r="Q54" s="393">
        <f>IF(J54&lt;0,J54,0)</f>
        <v>-126.25700000000001</v>
      </c>
      <c r="S54" s="392">
        <v>0</v>
      </c>
      <c r="T54" s="393">
        <v>3689.9459999999999</v>
      </c>
      <c r="U54" s="393">
        <v>2015.1179999999999</v>
      </c>
      <c r="V54" s="393">
        <v>40.393000000000001</v>
      </c>
      <c r="W54" s="393">
        <v>386.95299999999997</v>
      </c>
      <c r="X54" s="393">
        <v>201.84399999999999</v>
      </c>
      <c r="Y54" s="393">
        <v>0</v>
      </c>
      <c r="Z54" s="393">
        <v>0</v>
      </c>
      <c r="AA54" s="393">
        <v>92.126999999999995</v>
      </c>
      <c r="AB54" s="393">
        <v>-601.03399999999999</v>
      </c>
      <c r="AC54" s="393">
        <v>-0.41299999999999998</v>
      </c>
      <c r="AD54" s="393">
        <v>-405.76799999999997</v>
      </c>
      <c r="AE54" s="393">
        <v>5824.9340000000011</v>
      </c>
      <c r="AF54" s="393">
        <v>5419.1660000000011</v>
      </c>
      <c r="AG54" s="393">
        <f>AE54</f>
        <v>5824.9340000000011</v>
      </c>
      <c r="AH54" s="393">
        <f>IF(AB54&lt;0,0,AB54)</f>
        <v>0</v>
      </c>
      <c r="AI54" s="393">
        <f>IF(AB54&lt;0,AB54,0)</f>
        <v>-601.03399999999999</v>
      </c>
      <c r="AK54" s="392">
        <v>0</v>
      </c>
      <c r="AL54" s="393">
        <v>3738.9609999999998</v>
      </c>
      <c r="AM54" s="393">
        <v>2786.1550000000002</v>
      </c>
      <c r="AN54" s="393">
        <v>71.480999999999995</v>
      </c>
      <c r="AO54" s="393">
        <v>405.45499999999998</v>
      </c>
      <c r="AP54" s="393">
        <v>117.78</v>
      </c>
      <c r="AQ54" s="393">
        <v>0</v>
      </c>
      <c r="AR54" s="393">
        <v>0</v>
      </c>
      <c r="AS54" s="393">
        <v>92.692999999999998</v>
      </c>
      <c r="AT54" s="393">
        <v>-340.12</v>
      </c>
      <c r="AU54" s="393">
        <v>-422.74700000000001</v>
      </c>
      <c r="AV54" s="393">
        <v>-519.66600000000005</v>
      </c>
      <c r="AW54" s="393">
        <v>6449.6579999999994</v>
      </c>
      <c r="AX54" s="393">
        <v>5929.9919999999993</v>
      </c>
      <c r="AY54" s="393">
        <f>AW54</f>
        <v>6449.6579999999994</v>
      </c>
      <c r="AZ54" s="393">
        <f>IF(AT54&lt;0,0,AT54)</f>
        <v>0</v>
      </c>
      <c r="BA54" s="393">
        <f>IF(AT54&lt;0,AT54,0)</f>
        <v>-340.12</v>
      </c>
    </row>
    <row r="55" spans="1:53" s="388" customFormat="1">
      <c r="A55" s="392">
        <v>1.0416666666666666E-2</v>
      </c>
      <c r="B55" s="393">
        <v>3717.07</v>
      </c>
      <c r="C55" s="393">
        <v>1334.37</v>
      </c>
      <c r="D55" s="393">
        <v>0</v>
      </c>
      <c r="E55" s="393">
        <v>321.786</v>
      </c>
      <c r="F55" s="393">
        <v>90.971000000000004</v>
      </c>
      <c r="G55" s="393">
        <v>0</v>
      </c>
      <c r="H55" s="393">
        <v>0</v>
      </c>
      <c r="I55" s="393">
        <v>220.435</v>
      </c>
      <c r="J55" s="393">
        <v>-197.267</v>
      </c>
      <c r="K55" s="393">
        <v>0</v>
      </c>
      <c r="L55" s="393">
        <v>-351.339</v>
      </c>
      <c r="M55" s="393">
        <v>5487.3650000000007</v>
      </c>
      <c r="N55" s="393">
        <v>5136.0260000000007</v>
      </c>
      <c r="O55" s="393">
        <f t="shared" ref="O55:O118" si="3">M55</f>
        <v>5487.3650000000007</v>
      </c>
      <c r="P55" s="393">
        <f t="shared" ref="P55:P118" si="4">IF(J55&lt;0,0,J55)</f>
        <v>0</v>
      </c>
      <c r="Q55" s="393">
        <f t="shared" ref="Q55:Q118" si="5">IF(J55&lt;0,J55,0)</f>
        <v>-197.267</v>
      </c>
      <c r="S55" s="392">
        <v>1.0416666666666666E-2</v>
      </c>
      <c r="T55" s="393">
        <v>3693.0419999999999</v>
      </c>
      <c r="U55" s="393">
        <v>1975.5409999999999</v>
      </c>
      <c r="V55" s="393">
        <v>40.380000000000003</v>
      </c>
      <c r="W55" s="393">
        <v>387.21800000000002</v>
      </c>
      <c r="X55" s="393">
        <v>202.726</v>
      </c>
      <c r="Y55" s="393">
        <v>0</v>
      </c>
      <c r="Z55" s="393">
        <v>0</v>
      </c>
      <c r="AA55" s="393">
        <v>88.054000000000002</v>
      </c>
      <c r="AB55" s="393">
        <v>-156.44999999999999</v>
      </c>
      <c r="AC55" s="393">
        <v>-494.91800000000001</v>
      </c>
      <c r="AD55" s="393">
        <v>-402.34399999999999</v>
      </c>
      <c r="AE55" s="393">
        <v>5735.5929999999998</v>
      </c>
      <c r="AF55" s="393">
        <v>5333.2489999999998</v>
      </c>
      <c r="AG55" s="393">
        <f t="shared" ref="AG55:AG118" si="6">AE55</f>
        <v>5735.5929999999998</v>
      </c>
      <c r="AH55" s="393">
        <f t="shared" ref="AH55:AH118" si="7">IF(AB55&lt;0,0,AB55)</f>
        <v>0</v>
      </c>
      <c r="AI55" s="393">
        <f t="shared" ref="AI55:AI118" si="8">IF(AB55&lt;0,AB55,0)</f>
        <v>-156.44999999999999</v>
      </c>
      <c r="AK55" s="392">
        <v>1.0416666666666666E-2</v>
      </c>
      <c r="AL55" s="393">
        <v>3742.0889999999999</v>
      </c>
      <c r="AM55" s="393">
        <v>2750.799</v>
      </c>
      <c r="AN55" s="393">
        <v>71.406999999999996</v>
      </c>
      <c r="AO55" s="393">
        <v>403.23899999999998</v>
      </c>
      <c r="AP55" s="393">
        <v>117.41200000000001</v>
      </c>
      <c r="AQ55" s="393">
        <v>0</v>
      </c>
      <c r="AR55" s="393">
        <v>0</v>
      </c>
      <c r="AS55" s="393">
        <v>87.588999999999999</v>
      </c>
      <c r="AT55" s="393">
        <v>-344.387</v>
      </c>
      <c r="AU55" s="393">
        <v>-468.59699999999998</v>
      </c>
      <c r="AV55" s="393">
        <v>-515.97</v>
      </c>
      <c r="AW55" s="393">
        <v>6359.5510000000004</v>
      </c>
      <c r="AX55" s="393">
        <v>5843.5810000000001</v>
      </c>
      <c r="AY55" s="393">
        <f t="shared" ref="AY55:AY118" si="9">AW55</f>
        <v>6359.5510000000004</v>
      </c>
      <c r="AZ55" s="393">
        <f t="shared" ref="AZ55:AZ118" si="10">IF(AT55&lt;0,0,AT55)</f>
        <v>0</v>
      </c>
      <c r="BA55" s="393">
        <f t="shared" ref="BA55:BA118" si="11">IF(AT55&lt;0,AT55,0)</f>
        <v>-344.387</v>
      </c>
    </row>
    <row r="56" spans="1:53" s="388" customFormat="1">
      <c r="A56" s="392">
        <v>2.0833333333333332E-2</v>
      </c>
      <c r="B56" s="393">
        <v>3714.9589999999998</v>
      </c>
      <c r="C56" s="393">
        <v>1334.3710000000001</v>
      </c>
      <c r="D56" s="393">
        <v>0</v>
      </c>
      <c r="E56" s="393">
        <v>308.91800000000001</v>
      </c>
      <c r="F56" s="393">
        <v>90.966999999999999</v>
      </c>
      <c r="G56" s="393">
        <v>0</v>
      </c>
      <c r="H56" s="393">
        <v>0</v>
      </c>
      <c r="I56" s="393">
        <v>205.93899999999999</v>
      </c>
      <c r="J56" s="393">
        <v>-245.71700000000001</v>
      </c>
      <c r="K56" s="393">
        <v>0</v>
      </c>
      <c r="L56" s="393">
        <v>-350.363</v>
      </c>
      <c r="M56" s="393">
        <v>5409.4369999999999</v>
      </c>
      <c r="N56" s="393">
        <v>5059.0739999999996</v>
      </c>
      <c r="O56" s="393">
        <f t="shared" si="3"/>
        <v>5409.4369999999999</v>
      </c>
      <c r="P56" s="393">
        <f t="shared" si="4"/>
        <v>0</v>
      </c>
      <c r="Q56" s="393">
        <f t="shared" si="5"/>
        <v>-245.71700000000001</v>
      </c>
      <c r="S56" s="392">
        <v>2.0833333333333332E-2</v>
      </c>
      <c r="T56" s="393">
        <v>3692.598</v>
      </c>
      <c r="U56" s="393">
        <v>1979.905</v>
      </c>
      <c r="V56" s="393">
        <v>40.380000000000003</v>
      </c>
      <c r="W56" s="393">
        <v>387.27800000000002</v>
      </c>
      <c r="X56" s="393">
        <v>202.71199999999999</v>
      </c>
      <c r="Y56" s="393">
        <v>0</v>
      </c>
      <c r="Z56" s="393">
        <v>0</v>
      </c>
      <c r="AA56" s="393">
        <v>79.2</v>
      </c>
      <c r="AB56" s="393">
        <v>-175.08199999999999</v>
      </c>
      <c r="AC56" s="393">
        <v>-526.28499999999997</v>
      </c>
      <c r="AD56" s="393">
        <v>-402.60899999999998</v>
      </c>
      <c r="AE56" s="393">
        <v>5680.7059999999992</v>
      </c>
      <c r="AF56" s="393">
        <v>5278.0969999999988</v>
      </c>
      <c r="AG56" s="393">
        <f t="shared" si="6"/>
        <v>5680.7059999999992</v>
      </c>
      <c r="AH56" s="393">
        <f t="shared" si="7"/>
        <v>0</v>
      </c>
      <c r="AI56" s="393">
        <f t="shared" si="8"/>
        <v>-175.08199999999999</v>
      </c>
      <c r="AK56" s="392">
        <v>2.0833333333333332E-2</v>
      </c>
      <c r="AL56" s="393">
        <v>3742.6750000000002</v>
      </c>
      <c r="AM56" s="393">
        <v>2665.067</v>
      </c>
      <c r="AN56" s="393">
        <v>71.453999999999994</v>
      </c>
      <c r="AO56" s="393">
        <v>402.82799999999997</v>
      </c>
      <c r="AP56" s="393">
        <v>117.399</v>
      </c>
      <c r="AQ56" s="393">
        <v>0</v>
      </c>
      <c r="AR56" s="393">
        <v>0</v>
      </c>
      <c r="AS56" s="393">
        <v>91.722999999999999</v>
      </c>
      <c r="AT56" s="393">
        <v>-340.108</v>
      </c>
      <c r="AU56" s="393">
        <v>-474.81700000000001</v>
      </c>
      <c r="AV56" s="393">
        <v>-507.13299999999998</v>
      </c>
      <c r="AW56" s="393">
        <v>6276.2209999999995</v>
      </c>
      <c r="AX56" s="393">
        <v>5769.0879999999997</v>
      </c>
      <c r="AY56" s="393">
        <f t="shared" si="9"/>
        <v>6276.2209999999995</v>
      </c>
      <c r="AZ56" s="393">
        <f t="shared" si="10"/>
        <v>0</v>
      </c>
      <c r="BA56" s="393">
        <f t="shared" si="11"/>
        <v>-340.108</v>
      </c>
    </row>
    <row r="57" spans="1:53" s="388" customFormat="1">
      <c r="A57" s="392">
        <v>3.125E-2</v>
      </c>
      <c r="B57" s="393">
        <v>3716.9279999999999</v>
      </c>
      <c r="C57" s="393">
        <v>1324.1659999999999</v>
      </c>
      <c r="D57" s="393">
        <v>0</v>
      </c>
      <c r="E57" s="393">
        <v>308.68900000000002</v>
      </c>
      <c r="F57" s="393">
        <v>90.942999999999998</v>
      </c>
      <c r="G57" s="393">
        <v>0</v>
      </c>
      <c r="H57" s="393">
        <v>0</v>
      </c>
      <c r="I57" s="393">
        <v>210.78200000000001</v>
      </c>
      <c r="J57" s="393">
        <v>-280.14600000000002</v>
      </c>
      <c r="K57" s="393">
        <v>0</v>
      </c>
      <c r="L57" s="393">
        <v>-349.49900000000002</v>
      </c>
      <c r="M57" s="393">
        <v>5371.362000000001</v>
      </c>
      <c r="N57" s="393">
        <v>5021.8630000000012</v>
      </c>
      <c r="O57" s="393">
        <f t="shared" si="3"/>
        <v>5371.362000000001</v>
      </c>
      <c r="P57" s="393">
        <f t="shared" si="4"/>
        <v>0</v>
      </c>
      <c r="Q57" s="393">
        <f t="shared" si="5"/>
        <v>-280.14600000000002</v>
      </c>
      <c r="S57" s="392">
        <v>3.125E-2</v>
      </c>
      <c r="T57" s="393">
        <v>3692.453</v>
      </c>
      <c r="U57" s="393">
        <v>1925.0619999999999</v>
      </c>
      <c r="V57" s="393">
        <v>40.380000000000003</v>
      </c>
      <c r="W57" s="393">
        <v>387.33600000000001</v>
      </c>
      <c r="X57" s="393">
        <v>202.36</v>
      </c>
      <c r="Y57" s="393">
        <v>0</v>
      </c>
      <c r="Z57" s="393">
        <v>0</v>
      </c>
      <c r="AA57" s="393">
        <v>83.912000000000006</v>
      </c>
      <c r="AB57" s="393">
        <v>-176.94900000000001</v>
      </c>
      <c r="AC57" s="393">
        <v>-525.76199999999994</v>
      </c>
      <c r="AD57" s="393">
        <v>-397.71800000000002</v>
      </c>
      <c r="AE57" s="393">
        <v>5628.7920000000004</v>
      </c>
      <c r="AF57" s="393">
        <v>5231.0740000000005</v>
      </c>
      <c r="AG57" s="393">
        <f t="shared" si="6"/>
        <v>5628.7920000000004</v>
      </c>
      <c r="AH57" s="393">
        <f t="shared" si="7"/>
        <v>0</v>
      </c>
      <c r="AI57" s="393">
        <f t="shared" si="8"/>
        <v>-176.94900000000001</v>
      </c>
      <c r="AK57" s="392">
        <v>3.125E-2</v>
      </c>
      <c r="AL57" s="393">
        <v>3742.3359999999998</v>
      </c>
      <c r="AM57" s="393">
        <v>2615.4630000000002</v>
      </c>
      <c r="AN57" s="393">
        <v>71.414000000000001</v>
      </c>
      <c r="AO57" s="393">
        <v>403.10300000000001</v>
      </c>
      <c r="AP57" s="393">
        <v>117.39</v>
      </c>
      <c r="AQ57" s="393">
        <v>0</v>
      </c>
      <c r="AR57" s="393">
        <v>0</v>
      </c>
      <c r="AS57" s="393">
        <v>97.600999999999999</v>
      </c>
      <c r="AT57" s="393">
        <v>-361.01</v>
      </c>
      <c r="AU57" s="393">
        <v>-474.584</v>
      </c>
      <c r="AV57" s="393">
        <v>-502.05700000000002</v>
      </c>
      <c r="AW57" s="393">
        <v>6211.7129999999997</v>
      </c>
      <c r="AX57" s="393">
        <v>5709.6559999999999</v>
      </c>
      <c r="AY57" s="393">
        <f t="shared" si="9"/>
        <v>6211.7129999999997</v>
      </c>
      <c r="AZ57" s="393">
        <f t="shared" si="10"/>
        <v>0</v>
      </c>
      <c r="BA57" s="393">
        <f t="shared" si="11"/>
        <v>-361.01</v>
      </c>
    </row>
    <row r="58" spans="1:53" s="388" customFormat="1">
      <c r="A58" s="392">
        <v>4.1666666666666699E-2</v>
      </c>
      <c r="B58" s="393">
        <v>3717.136</v>
      </c>
      <c r="C58" s="393">
        <v>1306.8399999999999</v>
      </c>
      <c r="D58" s="393">
        <v>0</v>
      </c>
      <c r="E58" s="393">
        <v>309.13200000000001</v>
      </c>
      <c r="F58" s="393">
        <v>91.781000000000006</v>
      </c>
      <c r="G58" s="393">
        <v>0</v>
      </c>
      <c r="H58" s="393">
        <v>0</v>
      </c>
      <c r="I58" s="393">
        <v>214.999</v>
      </c>
      <c r="J58" s="393">
        <v>-257.60199999999998</v>
      </c>
      <c r="K58" s="393">
        <v>0</v>
      </c>
      <c r="L58" s="393">
        <v>-347.87099999999998</v>
      </c>
      <c r="M58" s="393">
        <v>5382.2859999999991</v>
      </c>
      <c r="N58" s="393">
        <v>5034.4149999999991</v>
      </c>
      <c r="O58" s="393">
        <f t="shared" si="3"/>
        <v>5382.2859999999991</v>
      </c>
      <c r="P58" s="393">
        <f t="shared" si="4"/>
        <v>0</v>
      </c>
      <c r="Q58" s="393">
        <f t="shared" si="5"/>
        <v>-257.60199999999998</v>
      </c>
      <c r="S58" s="392">
        <v>4.1666666666666699E-2</v>
      </c>
      <c r="T58" s="393">
        <v>3692.3159999999998</v>
      </c>
      <c r="U58" s="393">
        <v>1854.8810000000001</v>
      </c>
      <c r="V58" s="393">
        <v>40.36</v>
      </c>
      <c r="W58" s="393">
        <v>387.42200000000003</v>
      </c>
      <c r="X58" s="393">
        <v>197.39699999999999</v>
      </c>
      <c r="Y58" s="393">
        <v>0</v>
      </c>
      <c r="Z58" s="393">
        <v>0</v>
      </c>
      <c r="AA58" s="393">
        <v>87.08</v>
      </c>
      <c r="AB58" s="393">
        <v>-102.395</v>
      </c>
      <c r="AC58" s="393">
        <v>-524.52499999999998</v>
      </c>
      <c r="AD58" s="393">
        <v>-391.387</v>
      </c>
      <c r="AE58" s="393">
        <v>5632.5359999999991</v>
      </c>
      <c r="AF58" s="393">
        <v>5241.1489999999994</v>
      </c>
      <c r="AG58" s="393">
        <f t="shared" si="6"/>
        <v>5632.5359999999991</v>
      </c>
      <c r="AH58" s="393">
        <f t="shared" si="7"/>
        <v>0</v>
      </c>
      <c r="AI58" s="393">
        <f t="shared" si="8"/>
        <v>-102.395</v>
      </c>
      <c r="AK58" s="392">
        <v>4.1666666666666664E-2</v>
      </c>
      <c r="AL58" s="393">
        <v>3740.97</v>
      </c>
      <c r="AM58" s="393">
        <v>2610.2719999999999</v>
      </c>
      <c r="AN58" s="393">
        <v>71.453999999999994</v>
      </c>
      <c r="AO58" s="393">
        <v>402.61399999999998</v>
      </c>
      <c r="AP58" s="393">
        <v>115.98</v>
      </c>
      <c r="AQ58" s="393">
        <v>0</v>
      </c>
      <c r="AR58" s="393">
        <v>0</v>
      </c>
      <c r="AS58" s="393">
        <v>94.578999999999994</v>
      </c>
      <c r="AT58" s="393">
        <v>-373.67399999999998</v>
      </c>
      <c r="AU58" s="393">
        <v>-473.64600000000002</v>
      </c>
      <c r="AV58" s="393">
        <v>-501.363</v>
      </c>
      <c r="AW58" s="393">
        <v>6188.5489999999991</v>
      </c>
      <c r="AX58" s="393">
        <v>5687.1859999999988</v>
      </c>
      <c r="AY58" s="393">
        <f t="shared" si="9"/>
        <v>6188.5489999999991</v>
      </c>
      <c r="AZ58" s="393">
        <f t="shared" si="10"/>
        <v>0</v>
      </c>
      <c r="BA58" s="393">
        <f t="shared" si="11"/>
        <v>-373.67399999999998</v>
      </c>
    </row>
    <row r="59" spans="1:53" s="388" customFormat="1">
      <c r="A59" s="392">
        <v>5.2083333333333301E-2</v>
      </c>
      <c r="B59" s="393">
        <v>3719.0189999999998</v>
      </c>
      <c r="C59" s="393">
        <v>1315.2429999999999</v>
      </c>
      <c r="D59" s="393">
        <v>0</v>
      </c>
      <c r="E59" s="393">
        <v>310.77800000000002</v>
      </c>
      <c r="F59" s="393">
        <v>91.781000000000006</v>
      </c>
      <c r="G59" s="393">
        <v>0</v>
      </c>
      <c r="H59" s="393">
        <v>0</v>
      </c>
      <c r="I59" s="393">
        <v>211.572</v>
      </c>
      <c r="J59" s="393">
        <v>-276.68599999999998</v>
      </c>
      <c r="K59" s="393">
        <v>0</v>
      </c>
      <c r="L59" s="393">
        <v>-348.85500000000002</v>
      </c>
      <c r="M59" s="393">
        <v>5371.7070000000003</v>
      </c>
      <c r="N59" s="393">
        <v>5022.8520000000008</v>
      </c>
      <c r="O59" s="393">
        <f t="shared" si="3"/>
        <v>5371.7070000000003</v>
      </c>
      <c r="P59" s="393">
        <f t="shared" si="4"/>
        <v>0</v>
      </c>
      <c r="Q59" s="393">
        <f t="shared" si="5"/>
        <v>-276.68599999999998</v>
      </c>
      <c r="S59" s="392">
        <v>5.2083333333333301E-2</v>
      </c>
      <c r="T59" s="393">
        <v>3690.1190000000001</v>
      </c>
      <c r="U59" s="393">
        <v>1895.903</v>
      </c>
      <c r="V59" s="393">
        <v>40.393000000000001</v>
      </c>
      <c r="W59" s="393">
        <v>387.745</v>
      </c>
      <c r="X59" s="393">
        <v>196.82599999999999</v>
      </c>
      <c r="Y59" s="393">
        <v>0</v>
      </c>
      <c r="Z59" s="393">
        <v>0</v>
      </c>
      <c r="AA59" s="393">
        <v>81.016999999999996</v>
      </c>
      <c r="AB59" s="393">
        <v>-8.1630000000000003</v>
      </c>
      <c r="AC59" s="393">
        <v>-639.40800000000002</v>
      </c>
      <c r="AD59" s="393">
        <v>-394.90100000000001</v>
      </c>
      <c r="AE59" s="393">
        <v>5644.4319999999998</v>
      </c>
      <c r="AF59" s="393">
        <v>5249.5309999999999</v>
      </c>
      <c r="AG59" s="393">
        <f t="shared" si="6"/>
        <v>5644.4319999999998</v>
      </c>
      <c r="AH59" s="393">
        <f t="shared" si="7"/>
        <v>0</v>
      </c>
      <c r="AI59" s="393">
        <f t="shared" si="8"/>
        <v>-8.1630000000000003</v>
      </c>
      <c r="AK59" s="392">
        <v>5.2083333333333336E-2</v>
      </c>
      <c r="AL59" s="393">
        <v>3740.1329999999998</v>
      </c>
      <c r="AM59" s="393">
        <v>2565.056</v>
      </c>
      <c r="AN59" s="393">
        <v>71.427000000000007</v>
      </c>
      <c r="AO59" s="393">
        <v>402.48899999999998</v>
      </c>
      <c r="AP59" s="393">
        <v>115.982</v>
      </c>
      <c r="AQ59" s="393">
        <v>0</v>
      </c>
      <c r="AR59" s="393">
        <v>0</v>
      </c>
      <c r="AS59" s="393">
        <v>89.870999999999995</v>
      </c>
      <c r="AT59" s="393">
        <v>-371.65899999999999</v>
      </c>
      <c r="AU59" s="393">
        <v>-421.99400000000003</v>
      </c>
      <c r="AV59" s="393">
        <v>-496.54700000000003</v>
      </c>
      <c r="AW59" s="393">
        <v>6191.3050000000003</v>
      </c>
      <c r="AX59" s="393">
        <v>5694.7579999999998</v>
      </c>
      <c r="AY59" s="393">
        <f t="shared" si="9"/>
        <v>6191.3050000000003</v>
      </c>
      <c r="AZ59" s="393">
        <f t="shared" si="10"/>
        <v>0</v>
      </c>
      <c r="BA59" s="393">
        <f t="shared" si="11"/>
        <v>-371.65899999999999</v>
      </c>
    </row>
    <row r="60" spans="1:53" s="388" customFormat="1">
      <c r="A60" s="392">
        <v>6.25E-2</v>
      </c>
      <c r="B60" s="393">
        <v>3720.6</v>
      </c>
      <c r="C60" s="393">
        <v>1309.9680000000001</v>
      </c>
      <c r="D60" s="393">
        <v>0</v>
      </c>
      <c r="E60" s="393">
        <v>310.16000000000003</v>
      </c>
      <c r="F60" s="393">
        <v>91.777000000000001</v>
      </c>
      <c r="G60" s="393">
        <v>0</v>
      </c>
      <c r="H60" s="393">
        <v>0</v>
      </c>
      <c r="I60" s="393">
        <v>200.678</v>
      </c>
      <c r="J60" s="393">
        <v>-300.142</v>
      </c>
      <c r="K60" s="393">
        <v>0</v>
      </c>
      <c r="L60" s="393">
        <v>-348.25799999999998</v>
      </c>
      <c r="M60" s="393">
        <v>5333.0410000000002</v>
      </c>
      <c r="N60" s="393">
        <v>4984.7830000000004</v>
      </c>
      <c r="O60" s="393">
        <f t="shared" si="3"/>
        <v>5333.0410000000002</v>
      </c>
      <c r="P60" s="393">
        <f t="shared" si="4"/>
        <v>0</v>
      </c>
      <c r="Q60" s="393">
        <f t="shared" si="5"/>
        <v>-300.142</v>
      </c>
      <c r="S60" s="392">
        <v>6.25E-2</v>
      </c>
      <c r="T60" s="393">
        <v>3689.6570000000002</v>
      </c>
      <c r="U60" s="393">
        <v>1925.3130000000001</v>
      </c>
      <c r="V60" s="393">
        <v>40.380000000000003</v>
      </c>
      <c r="W60" s="393">
        <v>387.06700000000001</v>
      </c>
      <c r="X60" s="393">
        <v>196.89500000000001</v>
      </c>
      <c r="Y60" s="393">
        <v>0</v>
      </c>
      <c r="Z60" s="393">
        <v>0</v>
      </c>
      <c r="AA60" s="393">
        <v>84.156999999999996</v>
      </c>
      <c r="AB60" s="393">
        <v>-37.451999999999998</v>
      </c>
      <c r="AC60" s="393">
        <v>-684.91</v>
      </c>
      <c r="AD60" s="393">
        <v>-397.529</v>
      </c>
      <c r="AE60" s="393">
        <v>5601.1070000000009</v>
      </c>
      <c r="AF60" s="393">
        <v>5203.5780000000013</v>
      </c>
      <c r="AG60" s="393">
        <f t="shared" si="6"/>
        <v>5601.1070000000009</v>
      </c>
      <c r="AH60" s="393">
        <f t="shared" si="7"/>
        <v>0</v>
      </c>
      <c r="AI60" s="393">
        <f t="shared" si="8"/>
        <v>-37.451999999999998</v>
      </c>
      <c r="AK60" s="392">
        <v>6.25E-2</v>
      </c>
      <c r="AL60" s="393">
        <v>3739.3150000000001</v>
      </c>
      <c r="AM60" s="393">
        <v>2489.7440000000001</v>
      </c>
      <c r="AN60" s="393">
        <v>71.466999999999999</v>
      </c>
      <c r="AO60" s="393">
        <v>400.69099999999997</v>
      </c>
      <c r="AP60" s="393">
        <v>115.974</v>
      </c>
      <c r="AQ60" s="393">
        <v>0</v>
      </c>
      <c r="AR60" s="393">
        <v>0</v>
      </c>
      <c r="AS60" s="393">
        <v>88.289000000000001</v>
      </c>
      <c r="AT60" s="393">
        <v>-202.762</v>
      </c>
      <c r="AU60" s="393">
        <v>-554.61</v>
      </c>
      <c r="AV60" s="393">
        <v>-488.56200000000001</v>
      </c>
      <c r="AW60" s="393">
        <v>6148.1080000000002</v>
      </c>
      <c r="AX60" s="393">
        <v>5659.5460000000003</v>
      </c>
      <c r="AY60" s="393">
        <f t="shared" si="9"/>
        <v>6148.1080000000002</v>
      </c>
      <c r="AZ60" s="393">
        <f t="shared" si="10"/>
        <v>0</v>
      </c>
      <c r="BA60" s="393">
        <f t="shared" si="11"/>
        <v>-202.762</v>
      </c>
    </row>
    <row r="61" spans="1:53" s="388" customFormat="1">
      <c r="A61" s="392">
        <v>7.2916666666666699E-2</v>
      </c>
      <c r="B61" s="393">
        <v>3723.3670000000002</v>
      </c>
      <c r="C61" s="393">
        <v>1308.0899999999999</v>
      </c>
      <c r="D61" s="393">
        <v>0</v>
      </c>
      <c r="E61" s="393">
        <v>310.18700000000001</v>
      </c>
      <c r="F61" s="393">
        <v>91.765000000000001</v>
      </c>
      <c r="G61" s="393">
        <v>0</v>
      </c>
      <c r="H61" s="393">
        <v>0</v>
      </c>
      <c r="I61" s="393">
        <v>201.85</v>
      </c>
      <c r="J61" s="393">
        <v>-269.47800000000001</v>
      </c>
      <c r="K61" s="393">
        <v>-0.30199999999999999</v>
      </c>
      <c r="L61" s="393">
        <v>-348.23399999999998</v>
      </c>
      <c r="M61" s="393">
        <v>5365.4790000000012</v>
      </c>
      <c r="N61" s="393">
        <v>5017.2450000000008</v>
      </c>
      <c r="O61" s="393">
        <f t="shared" si="3"/>
        <v>5365.4790000000012</v>
      </c>
      <c r="P61" s="393">
        <f t="shared" si="4"/>
        <v>0</v>
      </c>
      <c r="Q61" s="393">
        <f t="shared" si="5"/>
        <v>-269.47800000000001</v>
      </c>
      <c r="S61" s="392">
        <v>7.2916666666666699E-2</v>
      </c>
      <c r="T61" s="393">
        <v>3691.9450000000002</v>
      </c>
      <c r="U61" s="393">
        <v>1886.3489999999999</v>
      </c>
      <c r="V61" s="393">
        <v>40.313000000000002</v>
      </c>
      <c r="W61" s="393">
        <v>386.64299999999997</v>
      </c>
      <c r="X61" s="393">
        <v>193.48500000000001</v>
      </c>
      <c r="Y61" s="393">
        <v>0</v>
      </c>
      <c r="Z61" s="393">
        <v>0</v>
      </c>
      <c r="AA61" s="393">
        <v>80.510999999999996</v>
      </c>
      <c r="AB61" s="393">
        <v>36.61</v>
      </c>
      <c r="AC61" s="393">
        <v>-690.74099999999999</v>
      </c>
      <c r="AD61" s="393">
        <v>-394.04700000000003</v>
      </c>
      <c r="AE61" s="393">
        <v>5625.1149999999998</v>
      </c>
      <c r="AF61" s="393">
        <v>5231.0679999999993</v>
      </c>
      <c r="AG61" s="393">
        <f t="shared" si="6"/>
        <v>5625.1149999999998</v>
      </c>
      <c r="AH61" s="393">
        <f t="shared" si="7"/>
        <v>36.61</v>
      </c>
      <c r="AI61" s="393">
        <f t="shared" si="8"/>
        <v>0</v>
      </c>
      <c r="AK61" s="392">
        <v>7.2916666666666671E-2</v>
      </c>
      <c r="AL61" s="393">
        <v>3739.7269999999999</v>
      </c>
      <c r="AM61" s="393">
        <v>2463.7469999999998</v>
      </c>
      <c r="AN61" s="393">
        <v>71.447000000000003</v>
      </c>
      <c r="AO61" s="393">
        <v>401.25700000000001</v>
      </c>
      <c r="AP61" s="393">
        <v>115.958</v>
      </c>
      <c r="AQ61" s="393">
        <v>0</v>
      </c>
      <c r="AR61" s="393">
        <v>0</v>
      </c>
      <c r="AS61" s="393">
        <v>85.066000000000003</v>
      </c>
      <c r="AT61" s="393">
        <v>73.212999999999994</v>
      </c>
      <c r="AU61" s="393">
        <v>-788.77800000000002</v>
      </c>
      <c r="AV61" s="393">
        <v>-485.86799999999999</v>
      </c>
      <c r="AW61" s="393">
        <v>6161.6369999999988</v>
      </c>
      <c r="AX61" s="393">
        <v>5675.7689999999984</v>
      </c>
      <c r="AY61" s="393">
        <f t="shared" si="9"/>
        <v>6161.6369999999988</v>
      </c>
      <c r="AZ61" s="393">
        <f t="shared" si="10"/>
        <v>73.212999999999994</v>
      </c>
      <c r="BA61" s="393">
        <f t="shared" si="11"/>
        <v>0</v>
      </c>
    </row>
    <row r="62" spans="1:53" s="388" customFormat="1">
      <c r="A62" s="392">
        <v>8.3333333333333301E-2</v>
      </c>
      <c r="B62" s="393">
        <v>3722.172</v>
      </c>
      <c r="C62" s="393">
        <v>1313.575</v>
      </c>
      <c r="D62" s="393">
        <v>0</v>
      </c>
      <c r="E62" s="393">
        <v>309.95499999999998</v>
      </c>
      <c r="F62" s="393">
        <v>92.319000000000003</v>
      </c>
      <c r="G62" s="393">
        <v>0</v>
      </c>
      <c r="H62" s="393">
        <v>0</v>
      </c>
      <c r="I62" s="393">
        <v>195.23500000000001</v>
      </c>
      <c r="J62" s="393">
        <v>-193.767</v>
      </c>
      <c r="K62" s="393">
        <v>-45.25</v>
      </c>
      <c r="L62" s="393">
        <v>-348.63</v>
      </c>
      <c r="M62" s="393">
        <v>5394.2390000000005</v>
      </c>
      <c r="N62" s="393">
        <v>5045.6090000000004</v>
      </c>
      <c r="O62" s="393">
        <f t="shared" si="3"/>
        <v>5394.2390000000005</v>
      </c>
      <c r="P62" s="393">
        <f t="shared" si="4"/>
        <v>0</v>
      </c>
      <c r="Q62" s="393">
        <f t="shared" si="5"/>
        <v>-193.767</v>
      </c>
      <c r="S62" s="392">
        <v>8.3333333333333301E-2</v>
      </c>
      <c r="T62" s="393">
        <v>3693.5880000000002</v>
      </c>
      <c r="U62" s="393">
        <v>1848.7239999999999</v>
      </c>
      <c r="V62" s="393">
        <v>40.319000000000003</v>
      </c>
      <c r="W62" s="393">
        <v>389.584</v>
      </c>
      <c r="X62" s="393">
        <v>145.19200000000001</v>
      </c>
      <c r="Y62" s="393">
        <v>0</v>
      </c>
      <c r="Z62" s="393">
        <v>0</v>
      </c>
      <c r="AA62" s="393">
        <v>80.087000000000003</v>
      </c>
      <c r="AB62" s="393">
        <v>126.461</v>
      </c>
      <c r="AC62" s="393">
        <v>-689.33600000000001</v>
      </c>
      <c r="AD62" s="393">
        <v>-390.46</v>
      </c>
      <c r="AE62" s="393">
        <v>5634.6190000000006</v>
      </c>
      <c r="AF62" s="393">
        <v>5244.1590000000006</v>
      </c>
      <c r="AG62" s="393">
        <f t="shared" si="6"/>
        <v>5634.6190000000006</v>
      </c>
      <c r="AH62" s="393">
        <f t="shared" si="7"/>
        <v>126.461</v>
      </c>
      <c r="AI62" s="393">
        <f t="shared" si="8"/>
        <v>0</v>
      </c>
      <c r="AK62" s="392">
        <v>8.3333333333333301E-2</v>
      </c>
      <c r="AL62" s="393">
        <v>3740.6390000000001</v>
      </c>
      <c r="AM62" s="393">
        <v>2460.924</v>
      </c>
      <c r="AN62" s="393">
        <v>71.453999999999994</v>
      </c>
      <c r="AO62" s="393">
        <v>401.53500000000003</v>
      </c>
      <c r="AP62" s="393">
        <v>115.111</v>
      </c>
      <c r="AQ62" s="393">
        <v>0</v>
      </c>
      <c r="AR62" s="393">
        <v>0</v>
      </c>
      <c r="AS62" s="393">
        <v>85.575000000000003</v>
      </c>
      <c r="AT62" s="393">
        <v>100.42</v>
      </c>
      <c r="AU62" s="393">
        <v>-817.88800000000003</v>
      </c>
      <c r="AV62" s="393">
        <v>-485.63900000000001</v>
      </c>
      <c r="AW62" s="393">
        <v>6157.7699999999995</v>
      </c>
      <c r="AX62" s="393">
        <v>5672.1309999999994</v>
      </c>
      <c r="AY62" s="393">
        <f t="shared" si="9"/>
        <v>6157.7699999999995</v>
      </c>
      <c r="AZ62" s="393">
        <f t="shared" si="10"/>
        <v>100.42</v>
      </c>
      <c r="BA62" s="393">
        <f t="shared" si="11"/>
        <v>0</v>
      </c>
    </row>
    <row r="63" spans="1:53" s="388" customFormat="1">
      <c r="A63" s="392">
        <v>9.375E-2</v>
      </c>
      <c r="B63" s="393">
        <v>3721.41</v>
      </c>
      <c r="C63" s="393">
        <v>1313.818</v>
      </c>
      <c r="D63" s="393">
        <v>0</v>
      </c>
      <c r="E63" s="393">
        <v>309.15699999999998</v>
      </c>
      <c r="F63" s="393">
        <v>92.305999999999997</v>
      </c>
      <c r="G63" s="393">
        <v>0</v>
      </c>
      <c r="H63" s="393">
        <v>0</v>
      </c>
      <c r="I63" s="393">
        <v>198.53299999999999</v>
      </c>
      <c r="J63" s="393">
        <v>-243.03200000000001</v>
      </c>
      <c r="K63" s="393">
        <v>-51.381</v>
      </c>
      <c r="L63" s="393">
        <v>-348.608</v>
      </c>
      <c r="M63" s="393">
        <v>5340.8109999999997</v>
      </c>
      <c r="N63" s="393">
        <v>4992.2029999999995</v>
      </c>
      <c r="O63" s="393">
        <f t="shared" si="3"/>
        <v>5340.8109999999997</v>
      </c>
      <c r="P63" s="393">
        <f t="shared" si="4"/>
        <v>0</v>
      </c>
      <c r="Q63" s="393">
        <f t="shared" si="5"/>
        <v>-243.03200000000001</v>
      </c>
      <c r="S63" s="392">
        <v>9.375E-2</v>
      </c>
      <c r="T63" s="393">
        <v>3693.98</v>
      </c>
      <c r="U63" s="393">
        <v>1824.787</v>
      </c>
      <c r="V63" s="393">
        <v>40.292000000000002</v>
      </c>
      <c r="W63" s="393">
        <v>390.09199999999998</v>
      </c>
      <c r="X63" s="393">
        <v>143.166</v>
      </c>
      <c r="Y63" s="393">
        <v>0</v>
      </c>
      <c r="Z63" s="393">
        <v>0</v>
      </c>
      <c r="AA63" s="393">
        <v>80.138000000000005</v>
      </c>
      <c r="AB63" s="393">
        <v>79.95</v>
      </c>
      <c r="AC63" s="393">
        <v>-688.93</v>
      </c>
      <c r="AD63" s="393">
        <v>-388.33300000000003</v>
      </c>
      <c r="AE63" s="393">
        <v>5563.4749999999995</v>
      </c>
      <c r="AF63" s="393">
        <v>5175.1419999999998</v>
      </c>
      <c r="AG63" s="393">
        <f t="shared" si="6"/>
        <v>5563.4749999999995</v>
      </c>
      <c r="AH63" s="393">
        <f t="shared" si="7"/>
        <v>79.95</v>
      </c>
      <c r="AI63" s="393">
        <f t="shared" si="8"/>
        <v>0</v>
      </c>
      <c r="AK63" s="392">
        <v>9.375E-2</v>
      </c>
      <c r="AL63" s="393">
        <v>3741.6060000000002</v>
      </c>
      <c r="AM63" s="393">
        <v>2297.4969999999998</v>
      </c>
      <c r="AN63" s="393">
        <v>71.460999999999999</v>
      </c>
      <c r="AO63" s="393">
        <v>401.94600000000003</v>
      </c>
      <c r="AP63" s="393">
        <v>114.724</v>
      </c>
      <c r="AQ63" s="393">
        <v>0</v>
      </c>
      <c r="AR63" s="393">
        <v>0</v>
      </c>
      <c r="AS63" s="393">
        <v>89.400999999999996</v>
      </c>
      <c r="AT63" s="393">
        <v>235.792</v>
      </c>
      <c r="AU63" s="393">
        <v>-867.28499999999997</v>
      </c>
      <c r="AV63" s="393">
        <v>-468.78500000000003</v>
      </c>
      <c r="AW63" s="393">
        <v>6085.1420000000007</v>
      </c>
      <c r="AX63" s="393">
        <v>5616.3570000000009</v>
      </c>
      <c r="AY63" s="393">
        <f t="shared" si="9"/>
        <v>6085.1420000000007</v>
      </c>
      <c r="AZ63" s="393">
        <f t="shared" si="10"/>
        <v>235.792</v>
      </c>
      <c r="BA63" s="393">
        <f t="shared" si="11"/>
        <v>0</v>
      </c>
    </row>
    <row r="64" spans="1:53" s="388" customFormat="1">
      <c r="A64" s="392">
        <v>0.104166666666667</v>
      </c>
      <c r="B64" s="393">
        <v>3721.355</v>
      </c>
      <c r="C64" s="393">
        <v>1320.855</v>
      </c>
      <c r="D64" s="393">
        <v>0</v>
      </c>
      <c r="E64" s="393">
        <v>309.28899999999999</v>
      </c>
      <c r="F64" s="393">
        <v>92.302999999999997</v>
      </c>
      <c r="G64" s="393">
        <v>0</v>
      </c>
      <c r="H64" s="393">
        <v>0</v>
      </c>
      <c r="I64" s="393">
        <v>204.98599999999999</v>
      </c>
      <c r="J64" s="393">
        <v>-245.68600000000001</v>
      </c>
      <c r="K64" s="393">
        <v>-51.427999999999997</v>
      </c>
      <c r="L64" s="393">
        <v>-349.38400000000001</v>
      </c>
      <c r="M64" s="393">
        <v>5351.674</v>
      </c>
      <c r="N64" s="393">
        <v>5002.29</v>
      </c>
      <c r="O64" s="393">
        <f t="shared" si="3"/>
        <v>5351.674</v>
      </c>
      <c r="P64" s="393">
        <f t="shared" si="4"/>
        <v>0</v>
      </c>
      <c r="Q64" s="393">
        <f t="shared" si="5"/>
        <v>-245.68600000000001</v>
      </c>
      <c r="S64" s="392">
        <v>0.104166666666667</v>
      </c>
      <c r="T64" s="393">
        <v>3693.14</v>
      </c>
      <c r="U64" s="393">
        <v>1829.5540000000001</v>
      </c>
      <c r="V64" s="393">
        <v>40.305999999999997</v>
      </c>
      <c r="W64" s="393">
        <v>390.11599999999999</v>
      </c>
      <c r="X64" s="393">
        <v>143.15600000000001</v>
      </c>
      <c r="Y64" s="393">
        <v>0</v>
      </c>
      <c r="Z64" s="393">
        <v>0</v>
      </c>
      <c r="AA64" s="393">
        <v>78.796000000000006</v>
      </c>
      <c r="AB64" s="393">
        <v>58.679000000000002</v>
      </c>
      <c r="AC64" s="393">
        <v>-688.32799999999997</v>
      </c>
      <c r="AD64" s="393">
        <v>-388.702</v>
      </c>
      <c r="AE64" s="393">
        <v>5545.4189999999999</v>
      </c>
      <c r="AF64" s="393">
        <v>5156.7169999999996</v>
      </c>
      <c r="AG64" s="393">
        <f t="shared" si="6"/>
        <v>5545.4189999999999</v>
      </c>
      <c r="AH64" s="393">
        <f t="shared" si="7"/>
        <v>58.679000000000002</v>
      </c>
      <c r="AI64" s="393">
        <f t="shared" si="8"/>
        <v>0</v>
      </c>
      <c r="AK64" s="392">
        <v>0.104166666666667</v>
      </c>
      <c r="AL64" s="393">
        <v>3741.0309999999999</v>
      </c>
      <c r="AM64" s="393">
        <v>2161.5790000000002</v>
      </c>
      <c r="AN64" s="393">
        <v>71.394000000000005</v>
      </c>
      <c r="AO64" s="393">
        <v>402.00099999999998</v>
      </c>
      <c r="AP64" s="393">
        <v>114.705</v>
      </c>
      <c r="AQ64" s="393">
        <v>0</v>
      </c>
      <c r="AR64" s="393">
        <v>0</v>
      </c>
      <c r="AS64" s="393">
        <v>92.45</v>
      </c>
      <c r="AT64" s="393">
        <v>192.56</v>
      </c>
      <c r="AU64" s="393">
        <v>-700.06</v>
      </c>
      <c r="AV64" s="393">
        <v>-454.67700000000002</v>
      </c>
      <c r="AW64" s="393">
        <v>6075.6600000000017</v>
      </c>
      <c r="AX64" s="393">
        <v>5620.983000000002</v>
      </c>
      <c r="AY64" s="393">
        <f t="shared" si="9"/>
        <v>6075.6600000000017</v>
      </c>
      <c r="AZ64" s="393">
        <f t="shared" si="10"/>
        <v>192.56</v>
      </c>
      <c r="BA64" s="393">
        <f t="shared" si="11"/>
        <v>0</v>
      </c>
    </row>
    <row r="65" spans="1:53" s="388" customFormat="1">
      <c r="A65" s="392">
        <v>0.114583333333333</v>
      </c>
      <c r="B65" s="393">
        <v>3721.0630000000001</v>
      </c>
      <c r="C65" s="393">
        <v>1316.2729999999999</v>
      </c>
      <c r="D65" s="393">
        <v>0</v>
      </c>
      <c r="E65" s="393">
        <v>309.226</v>
      </c>
      <c r="F65" s="393">
        <v>92.281000000000006</v>
      </c>
      <c r="G65" s="393">
        <v>0</v>
      </c>
      <c r="H65" s="393">
        <v>0</v>
      </c>
      <c r="I65" s="393">
        <v>209.50299999999999</v>
      </c>
      <c r="J65" s="393">
        <v>-224.75</v>
      </c>
      <c r="K65" s="393">
        <v>-51.253</v>
      </c>
      <c r="L65" s="393">
        <v>-348.96300000000002</v>
      </c>
      <c r="M65" s="393">
        <v>5372.3429999999998</v>
      </c>
      <c r="N65" s="393">
        <v>5023.38</v>
      </c>
      <c r="O65" s="393">
        <f t="shared" si="3"/>
        <v>5372.3429999999998</v>
      </c>
      <c r="P65" s="393">
        <f t="shared" si="4"/>
        <v>0</v>
      </c>
      <c r="Q65" s="393">
        <f t="shared" si="5"/>
        <v>-224.75</v>
      </c>
      <c r="S65" s="392">
        <v>0.114583333333333</v>
      </c>
      <c r="T65" s="393">
        <v>3692.364</v>
      </c>
      <c r="U65" s="393">
        <v>1820.261</v>
      </c>
      <c r="V65" s="393">
        <v>40.406999999999996</v>
      </c>
      <c r="W65" s="393">
        <v>390.50400000000002</v>
      </c>
      <c r="X65" s="393">
        <v>143.126</v>
      </c>
      <c r="Y65" s="393">
        <v>0</v>
      </c>
      <c r="Z65" s="393">
        <v>0</v>
      </c>
      <c r="AA65" s="393">
        <v>81.322999999999993</v>
      </c>
      <c r="AB65" s="393">
        <v>40.615000000000002</v>
      </c>
      <c r="AC65" s="393">
        <v>-687.73699999999997</v>
      </c>
      <c r="AD65" s="393">
        <v>-387.875</v>
      </c>
      <c r="AE65" s="393">
        <v>5520.8630000000003</v>
      </c>
      <c r="AF65" s="393">
        <v>5132.9880000000003</v>
      </c>
      <c r="AG65" s="393">
        <f t="shared" si="6"/>
        <v>5520.8630000000003</v>
      </c>
      <c r="AH65" s="393">
        <f t="shared" si="7"/>
        <v>40.615000000000002</v>
      </c>
      <c r="AI65" s="393">
        <f t="shared" si="8"/>
        <v>0</v>
      </c>
      <c r="AK65" s="392">
        <v>0.114583333333333</v>
      </c>
      <c r="AL65" s="393">
        <v>3739.826</v>
      </c>
      <c r="AM65" s="393">
        <v>2140.4029999999998</v>
      </c>
      <c r="AN65" s="393">
        <v>71.38</v>
      </c>
      <c r="AO65" s="393">
        <v>402.089</v>
      </c>
      <c r="AP65" s="393">
        <v>114.708</v>
      </c>
      <c r="AQ65" s="393">
        <v>0</v>
      </c>
      <c r="AR65" s="393">
        <v>0</v>
      </c>
      <c r="AS65" s="393">
        <v>90.677000000000007</v>
      </c>
      <c r="AT65" s="393">
        <v>166.20500000000001</v>
      </c>
      <c r="AU65" s="393">
        <v>-699.99699999999996</v>
      </c>
      <c r="AV65" s="393">
        <v>-452.39100000000002</v>
      </c>
      <c r="AW65" s="393">
        <v>6025.2909999999983</v>
      </c>
      <c r="AX65" s="393">
        <v>5572.8999999999987</v>
      </c>
      <c r="AY65" s="393">
        <f t="shared" si="9"/>
        <v>6025.2909999999983</v>
      </c>
      <c r="AZ65" s="393">
        <f t="shared" si="10"/>
        <v>166.20500000000001</v>
      </c>
      <c r="BA65" s="393">
        <f t="shared" si="11"/>
        <v>0</v>
      </c>
    </row>
    <row r="66" spans="1:53" s="388" customFormat="1">
      <c r="A66" s="392">
        <v>0.125</v>
      </c>
      <c r="B66" s="393">
        <v>3721.6880000000001</v>
      </c>
      <c r="C66" s="393">
        <v>1318.0630000000001</v>
      </c>
      <c r="D66" s="393">
        <v>0</v>
      </c>
      <c r="E66" s="393">
        <v>307.93099999999998</v>
      </c>
      <c r="F66" s="393">
        <v>91.418999999999997</v>
      </c>
      <c r="G66" s="393">
        <v>0</v>
      </c>
      <c r="H66" s="393">
        <v>0</v>
      </c>
      <c r="I66" s="393">
        <v>208.61799999999999</v>
      </c>
      <c r="J66" s="393">
        <v>-129.94300000000001</v>
      </c>
      <c r="K66" s="393">
        <v>-155.28899999999999</v>
      </c>
      <c r="L66" s="393">
        <v>-349.08600000000001</v>
      </c>
      <c r="M66" s="393">
        <v>5362.4870000000001</v>
      </c>
      <c r="N66" s="393">
        <v>5013.4009999999998</v>
      </c>
      <c r="O66" s="393">
        <f t="shared" si="3"/>
        <v>5362.4870000000001</v>
      </c>
      <c r="P66" s="393">
        <f t="shared" si="4"/>
        <v>0</v>
      </c>
      <c r="Q66" s="393">
        <f t="shared" si="5"/>
        <v>-129.94300000000001</v>
      </c>
      <c r="S66" s="392">
        <v>0.125</v>
      </c>
      <c r="T66" s="393">
        <v>3691.41</v>
      </c>
      <c r="U66" s="393">
        <v>1853.1469999999999</v>
      </c>
      <c r="V66" s="393">
        <v>40.372999999999998</v>
      </c>
      <c r="W66" s="393">
        <v>386.65699999999998</v>
      </c>
      <c r="X66" s="393">
        <v>142.83600000000001</v>
      </c>
      <c r="Y66" s="393">
        <v>0</v>
      </c>
      <c r="Z66" s="393">
        <v>0</v>
      </c>
      <c r="AA66" s="393">
        <v>80.641999999999996</v>
      </c>
      <c r="AB66" s="393">
        <v>34.101999999999997</v>
      </c>
      <c r="AC66" s="393">
        <v>-687.06899999999996</v>
      </c>
      <c r="AD66" s="393">
        <v>-390.57799999999997</v>
      </c>
      <c r="AE66" s="393">
        <v>5542.098</v>
      </c>
      <c r="AF66" s="393">
        <v>5151.5200000000004</v>
      </c>
      <c r="AG66" s="393">
        <f t="shared" si="6"/>
        <v>5542.098</v>
      </c>
      <c r="AH66" s="393">
        <f t="shared" si="7"/>
        <v>34.101999999999997</v>
      </c>
      <c r="AI66" s="393">
        <f t="shared" si="8"/>
        <v>0</v>
      </c>
      <c r="AK66" s="392">
        <v>0.125</v>
      </c>
      <c r="AL66" s="393">
        <v>3739.5880000000002</v>
      </c>
      <c r="AM66" s="393">
        <v>2143.5720000000001</v>
      </c>
      <c r="AN66" s="393">
        <v>71.307000000000002</v>
      </c>
      <c r="AO66" s="393">
        <v>401.94</v>
      </c>
      <c r="AP66" s="393">
        <v>113.86499999999999</v>
      </c>
      <c r="AQ66" s="393">
        <v>0</v>
      </c>
      <c r="AR66" s="393">
        <v>0</v>
      </c>
      <c r="AS66" s="393">
        <v>86.603999999999999</v>
      </c>
      <c r="AT66" s="393">
        <v>141.1</v>
      </c>
      <c r="AU66" s="393">
        <v>-699.62900000000002</v>
      </c>
      <c r="AV66" s="393">
        <v>-452.63299999999998</v>
      </c>
      <c r="AW66" s="393">
        <v>5998.3469999999998</v>
      </c>
      <c r="AX66" s="393">
        <v>5545.7139999999999</v>
      </c>
      <c r="AY66" s="393">
        <f t="shared" si="9"/>
        <v>5998.3469999999998</v>
      </c>
      <c r="AZ66" s="393">
        <f t="shared" si="10"/>
        <v>141.1</v>
      </c>
      <c r="BA66" s="393">
        <f t="shared" si="11"/>
        <v>0</v>
      </c>
    </row>
    <row r="67" spans="1:53" s="388" customFormat="1">
      <c r="A67" s="392">
        <v>0.13541666666666699</v>
      </c>
      <c r="B67" s="393">
        <v>3724.7020000000002</v>
      </c>
      <c r="C67" s="393">
        <v>1311.6410000000001</v>
      </c>
      <c r="D67" s="393">
        <v>0</v>
      </c>
      <c r="E67" s="393">
        <v>307.803</v>
      </c>
      <c r="F67" s="393">
        <v>91.409000000000006</v>
      </c>
      <c r="G67" s="393">
        <v>0</v>
      </c>
      <c r="H67" s="393">
        <v>0</v>
      </c>
      <c r="I67" s="393">
        <v>212.976</v>
      </c>
      <c r="J67" s="393">
        <v>-174.66200000000001</v>
      </c>
      <c r="K67" s="393">
        <v>-155.315</v>
      </c>
      <c r="L67" s="393">
        <v>-348.65199999999999</v>
      </c>
      <c r="M67" s="393">
        <v>5318.5540000000001</v>
      </c>
      <c r="N67" s="393">
        <v>4969.902</v>
      </c>
      <c r="O67" s="393">
        <f t="shared" si="3"/>
        <v>5318.5540000000001</v>
      </c>
      <c r="P67" s="393">
        <f t="shared" si="4"/>
        <v>0</v>
      </c>
      <c r="Q67" s="393">
        <f t="shared" si="5"/>
        <v>-174.66200000000001</v>
      </c>
      <c r="S67" s="392">
        <v>0.13541666666666699</v>
      </c>
      <c r="T67" s="393">
        <v>3690.4180000000001</v>
      </c>
      <c r="U67" s="393">
        <v>1895.462</v>
      </c>
      <c r="V67" s="393">
        <v>40.332999999999998</v>
      </c>
      <c r="W67" s="393">
        <v>385.67899999999997</v>
      </c>
      <c r="X67" s="393">
        <v>142.79400000000001</v>
      </c>
      <c r="Y67" s="393">
        <v>0</v>
      </c>
      <c r="Z67" s="393">
        <v>0</v>
      </c>
      <c r="AA67" s="393">
        <v>74.709999999999994</v>
      </c>
      <c r="AB67" s="393">
        <v>1.8360000000000001</v>
      </c>
      <c r="AC67" s="393">
        <v>-686.03499999999997</v>
      </c>
      <c r="AD67" s="393">
        <v>-394.214</v>
      </c>
      <c r="AE67" s="393">
        <v>5545.1970000000001</v>
      </c>
      <c r="AF67" s="393">
        <v>5150.9830000000002</v>
      </c>
      <c r="AG67" s="393">
        <f t="shared" si="6"/>
        <v>5545.1970000000001</v>
      </c>
      <c r="AH67" s="393">
        <f t="shared" si="7"/>
        <v>1.8360000000000001</v>
      </c>
      <c r="AI67" s="393">
        <f t="shared" si="8"/>
        <v>0</v>
      </c>
      <c r="AK67" s="392">
        <v>0.13541666666666699</v>
      </c>
      <c r="AL67" s="393">
        <v>3740.3139999999999</v>
      </c>
      <c r="AM67" s="393">
        <v>2129.8119999999999</v>
      </c>
      <c r="AN67" s="393">
        <v>71.427000000000007</v>
      </c>
      <c r="AO67" s="393">
        <v>402.68900000000002</v>
      </c>
      <c r="AP67" s="393">
        <v>113.855</v>
      </c>
      <c r="AQ67" s="393">
        <v>0</v>
      </c>
      <c r="AR67" s="393">
        <v>0</v>
      </c>
      <c r="AS67" s="393">
        <v>91.536000000000001</v>
      </c>
      <c r="AT67" s="393">
        <v>104.366</v>
      </c>
      <c r="AU67" s="393">
        <v>-698.952</v>
      </c>
      <c r="AV67" s="393">
        <v>-451.35500000000002</v>
      </c>
      <c r="AW67" s="393">
        <v>5955.0469999999996</v>
      </c>
      <c r="AX67" s="393">
        <v>5503.6919999999991</v>
      </c>
      <c r="AY67" s="393">
        <f t="shared" si="9"/>
        <v>5955.0469999999996</v>
      </c>
      <c r="AZ67" s="393">
        <f t="shared" si="10"/>
        <v>104.366</v>
      </c>
      <c r="BA67" s="393">
        <f t="shared" si="11"/>
        <v>0</v>
      </c>
    </row>
    <row r="68" spans="1:53" s="388" customFormat="1">
      <c r="A68" s="392">
        <v>0.14583333333333301</v>
      </c>
      <c r="B68" s="393">
        <v>3725.116</v>
      </c>
      <c r="C68" s="393">
        <v>1310.96</v>
      </c>
      <c r="D68" s="393">
        <v>0</v>
      </c>
      <c r="E68" s="393">
        <v>307.86500000000001</v>
      </c>
      <c r="F68" s="393">
        <v>91.400999999999996</v>
      </c>
      <c r="G68" s="393">
        <v>0</v>
      </c>
      <c r="H68" s="393">
        <v>0</v>
      </c>
      <c r="I68" s="393">
        <v>206.62700000000001</v>
      </c>
      <c r="J68" s="393">
        <v>-181.387</v>
      </c>
      <c r="K68" s="393">
        <v>-155.12100000000001</v>
      </c>
      <c r="L68" s="393">
        <v>-348.53699999999998</v>
      </c>
      <c r="M68" s="393">
        <v>5305.4610000000002</v>
      </c>
      <c r="N68" s="393">
        <v>4956.924</v>
      </c>
      <c r="O68" s="393">
        <f t="shared" si="3"/>
        <v>5305.4610000000002</v>
      </c>
      <c r="P68" s="393">
        <f t="shared" si="4"/>
        <v>0</v>
      </c>
      <c r="Q68" s="393">
        <f t="shared" si="5"/>
        <v>-181.387</v>
      </c>
      <c r="S68" s="392">
        <v>0.14583333333333301</v>
      </c>
      <c r="T68" s="393">
        <v>3691.1320000000001</v>
      </c>
      <c r="U68" s="393">
        <v>1885.7239999999999</v>
      </c>
      <c r="V68" s="393">
        <v>40.292000000000002</v>
      </c>
      <c r="W68" s="393">
        <v>385.53</v>
      </c>
      <c r="X68" s="393">
        <v>142.797</v>
      </c>
      <c r="Y68" s="393">
        <v>0</v>
      </c>
      <c r="Z68" s="393">
        <v>0</v>
      </c>
      <c r="AA68" s="393">
        <v>76.465999999999994</v>
      </c>
      <c r="AB68" s="393">
        <v>-23.725000000000001</v>
      </c>
      <c r="AC68" s="393">
        <v>-685.84199999999998</v>
      </c>
      <c r="AD68" s="393">
        <v>-393.38799999999998</v>
      </c>
      <c r="AE68" s="393">
        <v>5512.3739999999998</v>
      </c>
      <c r="AF68" s="393">
        <v>5118.9859999999999</v>
      </c>
      <c r="AG68" s="393">
        <f t="shared" si="6"/>
        <v>5512.3739999999998</v>
      </c>
      <c r="AH68" s="393">
        <f t="shared" si="7"/>
        <v>0</v>
      </c>
      <c r="AI68" s="393">
        <f t="shared" si="8"/>
        <v>-23.725000000000001</v>
      </c>
      <c r="AK68" s="392">
        <v>0.14583333333333301</v>
      </c>
      <c r="AL68" s="393">
        <v>3740.98</v>
      </c>
      <c r="AM68" s="393">
        <v>2126.8000000000002</v>
      </c>
      <c r="AN68" s="393">
        <v>71.406999999999996</v>
      </c>
      <c r="AO68" s="393">
        <v>403.041</v>
      </c>
      <c r="AP68" s="393">
        <v>113.837</v>
      </c>
      <c r="AQ68" s="393">
        <v>0</v>
      </c>
      <c r="AR68" s="393">
        <v>0</v>
      </c>
      <c r="AS68" s="393">
        <v>104.15900000000001</v>
      </c>
      <c r="AT68" s="393">
        <v>60.573999999999998</v>
      </c>
      <c r="AU68" s="393">
        <v>-698.29899999999998</v>
      </c>
      <c r="AV68" s="393">
        <v>-451.27199999999999</v>
      </c>
      <c r="AW68" s="393">
        <v>5922.4990000000007</v>
      </c>
      <c r="AX68" s="393">
        <v>5471.2270000000008</v>
      </c>
      <c r="AY68" s="393">
        <f t="shared" si="9"/>
        <v>5922.4990000000007</v>
      </c>
      <c r="AZ68" s="393">
        <f t="shared" si="10"/>
        <v>60.573999999999998</v>
      </c>
      <c r="BA68" s="393">
        <f t="shared" si="11"/>
        <v>0</v>
      </c>
    </row>
    <row r="69" spans="1:53" s="388" customFormat="1">
      <c r="A69" s="392">
        <v>0.15625</v>
      </c>
      <c r="B69" s="393">
        <v>3725.06</v>
      </c>
      <c r="C69" s="393">
        <v>1312.999</v>
      </c>
      <c r="D69" s="393">
        <v>0</v>
      </c>
      <c r="E69" s="393">
        <v>308.97800000000001</v>
      </c>
      <c r="F69" s="393">
        <v>91.387</v>
      </c>
      <c r="G69" s="393">
        <v>0</v>
      </c>
      <c r="H69" s="393">
        <v>0</v>
      </c>
      <c r="I69" s="393">
        <v>216.19300000000001</v>
      </c>
      <c r="J69" s="393">
        <v>-155.333</v>
      </c>
      <c r="K69" s="393">
        <v>-155.30699999999999</v>
      </c>
      <c r="L69" s="393">
        <v>-348.90699999999998</v>
      </c>
      <c r="M69" s="393">
        <v>5343.9770000000008</v>
      </c>
      <c r="N69" s="393">
        <v>4995.0700000000006</v>
      </c>
      <c r="O69" s="393">
        <f t="shared" si="3"/>
        <v>5343.9770000000008</v>
      </c>
      <c r="P69" s="393">
        <f t="shared" si="4"/>
        <v>0</v>
      </c>
      <c r="Q69" s="393">
        <f t="shared" si="5"/>
        <v>-155.333</v>
      </c>
      <c r="S69" s="392">
        <v>0.15625</v>
      </c>
      <c r="T69" s="393">
        <v>3692.0520000000001</v>
      </c>
      <c r="U69" s="393">
        <v>1888.105</v>
      </c>
      <c r="V69" s="393">
        <v>40.372999999999998</v>
      </c>
      <c r="W69" s="393">
        <v>386.702</v>
      </c>
      <c r="X69" s="393">
        <v>142.79400000000001</v>
      </c>
      <c r="Y69" s="393">
        <v>0</v>
      </c>
      <c r="Z69" s="393">
        <v>0</v>
      </c>
      <c r="AA69" s="393">
        <v>81.932000000000002</v>
      </c>
      <c r="AB69" s="393">
        <v>25.167999999999999</v>
      </c>
      <c r="AC69" s="393">
        <v>-685.35199999999998</v>
      </c>
      <c r="AD69" s="393">
        <v>-393.779</v>
      </c>
      <c r="AE69" s="393">
        <v>5571.7739999999994</v>
      </c>
      <c r="AF69" s="393">
        <v>5177.994999999999</v>
      </c>
      <c r="AG69" s="393">
        <f t="shared" si="6"/>
        <v>5571.7739999999994</v>
      </c>
      <c r="AH69" s="393">
        <f t="shared" si="7"/>
        <v>25.167999999999999</v>
      </c>
      <c r="AI69" s="393">
        <f t="shared" si="8"/>
        <v>0</v>
      </c>
      <c r="AK69" s="392">
        <v>0.15625</v>
      </c>
      <c r="AL69" s="393">
        <v>3740.0079999999998</v>
      </c>
      <c r="AM69" s="393">
        <v>2124.5590000000002</v>
      </c>
      <c r="AN69" s="393">
        <v>71.332999999999998</v>
      </c>
      <c r="AO69" s="393">
        <v>403.89</v>
      </c>
      <c r="AP69" s="393">
        <v>113.572</v>
      </c>
      <c r="AQ69" s="393">
        <v>0</v>
      </c>
      <c r="AR69" s="393">
        <v>0</v>
      </c>
      <c r="AS69" s="393">
        <v>101.88500000000001</v>
      </c>
      <c r="AT69" s="393">
        <v>66.096999999999994</v>
      </c>
      <c r="AU69" s="393">
        <v>-698.40099999999995</v>
      </c>
      <c r="AV69" s="393">
        <v>-450.995</v>
      </c>
      <c r="AW69" s="393">
        <v>5922.9430000000002</v>
      </c>
      <c r="AX69" s="393">
        <v>5471.9480000000003</v>
      </c>
      <c r="AY69" s="393">
        <f t="shared" si="9"/>
        <v>5922.9430000000002</v>
      </c>
      <c r="AZ69" s="393">
        <f t="shared" si="10"/>
        <v>66.096999999999994</v>
      </c>
      <c r="BA69" s="393">
        <f t="shared" si="11"/>
        <v>0</v>
      </c>
    </row>
    <row r="70" spans="1:53" s="388" customFormat="1">
      <c r="A70" s="392">
        <v>0.16666666666666699</v>
      </c>
      <c r="B70" s="393">
        <v>3725.4609999999998</v>
      </c>
      <c r="C70" s="393">
        <v>1310.329</v>
      </c>
      <c r="D70" s="393">
        <v>0</v>
      </c>
      <c r="E70" s="393">
        <v>311.05399999999997</v>
      </c>
      <c r="F70" s="393">
        <v>90.241</v>
      </c>
      <c r="G70" s="393">
        <v>0</v>
      </c>
      <c r="H70" s="393">
        <v>0</v>
      </c>
      <c r="I70" s="393">
        <v>221.19499999999999</v>
      </c>
      <c r="J70" s="393">
        <v>-57.518999999999998</v>
      </c>
      <c r="K70" s="393">
        <v>-206.63800000000001</v>
      </c>
      <c r="L70" s="393">
        <v>-348.82299999999998</v>
      </c>
      <c r="M70" s="393">
        <v>5394.1229999999996</v>
      </c>
      <c r="N70" s="393">
        <v>5045.2999999999993</v>
      </c>
      <c r="O70" s="393">
        <f t="shared" si="3"/>
        <v>5394.1229999999996</v>
      </c>
      <c r="P70" s="393">
        <f t="shared" si="4"/>
        <v>0</v>
      </c>
      <c r="Q70" s="393">
        <f t="shared" si="5"/>
        <v>-57.518999999999998</v>
      </c>
      <c r="S70" s="392">
        <v>0.16666666666666699</v>
      </c>
      <c r="T70" s="393">
        <v>3690.12</v>
      </c>
      <c r="U70" s="393">
        <v>1939.655</v>
      </c>
      <c r="V70" s="393">
        <v>40.298999999999999</v>
      </c>
      <c r="W70" s="393">
        <v>402.19099999999997</v>
      </c>
      <c r="X70" s="393">
        <v>141.953</v>
      </c>
      <c r="Y70" s="393">
        <v>0</v>
      </c>
      <c r="Z70" s="393">
        <v>0</v>
      </c>
      <c r="AA70" s="393">
        <v>72.111000000000004</v>
      </c>
      <c r="AB70" s="393">
        <v>28.678000000000001</v>
      </c>
      <c r="AC70" s="393">
        <v>-683.88800000000003</v>
      </c>
      <c r="AD70" s="393">
        <v>-398.97699999999998</v>
      </c>
      <c r="AE70" s="393">
        <v>5631.1189999999997</v>
      </c>
      <c r="AF70" s="393">
        <v>5232.1419999999998</v>
      </c>
      <c r="AG70" s="393">
        <f t="shared" si="6"/>
        <v>5631.1189999999997</v>
      </c>
      <c r="AH70" s="393">
        <f t="shared" si="7"/>
        <v>28.678000000000001</v>
      </c>
      <c r="AI70" s="393">
        <f t="shared" si="8"/>
        <v>0</v>
      </c>
      <c r="AK70" s="392">
        <v>0.16666666666666699</v>
      </c>
      <c r="AL70" s="393">
        <v>3738.846</v>
      </c>
      <c r="AM70" s="393">
        <v>2105.0790000000002</v>
      </c>
      <c r="AN70" s="393">
        <v>71.373999999999995</v>
      </c>
      <c r="AO70" s="393">
        <v>415.50200000000001</v>
      </c>
      <c r="AP70" s="393">
        <v>113.25700000000001</v>
      </c>
      <c r="AQ70" s="393">
        <v>0</v>
      </c>
      <c r="AR70" s="393">
        <v>0</v>
      </c>
      <c r="AS70" s="393">
        <v>106.02</v>
      </c>
      <c r="AT70" s="393">
        <v>131.42699999999999</v>
      </c>
      <c r="AU70" s="393">
        <v>-696.90200000000004</v>
      </c>
      <c r="AV70" s="393">
        <v>-449.57600000000002</v>
      </c>
      <c r="AW70" s="393">
        <v>5984.6030000000001</v>
      </c>
      <c r="AX70" s="393">
        <v>5535.027</v>
      </c>
      <c r="AY70" s="393">
        <f t="shared" si="9"/>
        <v>5984.6030000000001</v>
      </c>
      <c r="AZ70" s="393">
        <f t="shared" si="10"/>
        <v>131.42699999999999</v>
      </c>
      <c r="BA70" s="393">
        <f t="shared" si="11"/>
        <v>0</v>
      </c>
    </row>
    <row r="71" spans="1:53" s="388" customFormat="1">
      <c r="A71" s="392">
        <v>0.17708333333333301</v>
      </c>
      <c r="B71" s="393">
        <v>3726.154</v>
      </c>
      <c r="C71" s="393">
        <v>1314.9970000000001</v>
      </c>
      <c r="D71" s="393">
        <v>0</v>
      </c>
      <c r="E71" s="393">
        <v>311.93599999999998</v>
      </c>
      <c r="F71" s="393">
        <v>90.224000000000004</v>
      </c>
      <c r="G71" s="393">
        <v>0</v>
      </c>
      <c r="H71" s="393">
        <v>0</v>
      </c>
      <c r="I71" s="393">
        <v>219.554</v>
      </c>
      <c r="J71" s="393">
        <v>-40.420999999999999</v>
      </c>
      <c r="K71" s="393">
        <v>-213.71</v>
      </c>
      <c r="L71" s="393">
        <v>-349.35199999999998</v>
      </c>
      <c r="M71" s="393">
        <v>5408.7339999999995</v>
      </c>
      <c r="N71" s="393">
        <v>5059.3819999999996</v>
      </c>
      <c r="O71" s="393">
        <f t="shared" si="3"/>
        <v>5408.7339999999995</v>
      </c>
      <c r="P71" s="393">
        <f t="shared" si="4"/>
        <v>0</v>
      </c>
      <c r="Q71" s="393">
        <f t="shared" si="5"/>
        <v>-40.420999999999999</v>
      </c>
      <c r="S71" s="392">
        <v>0.17708333333333301</v>
      </c>
      <c r="T71" s="393">
        <v>3689.989</v>
      </c>
      <c r="U71" s="393">
        <v>1955.8920000000001</v>
      </c>
      <c r="V71" s="393">
        <v>40.345999999999997</v>
      </c>
      <c r="W71" s="393">
        <v>405.45299999999997</v>
      </c>
      <c r="X71" s="393">
        <v>141.94399999999999</v>
      </c>
      <c r="Y71" s="393">
        <v>0</v>
      </c>
      <c r="Z71" s="393">
        <v>0</v>
      </c>
      <c r="AA71" s="393">
        <v>63.22</v>
      </c>
      <c r="AB71" s="393">
        <v>31.803999999999998</v>
      </c>
      <c r="AC71" s="393">
        <v>-682.98800000000006</v>
      </c>
      <c r="AD71" s="393">
        <v>-400.49200000000002</v>
      </c>
      <c r="AE71" s="393">
        <v>5645.6600000000008</v>
      </c>
      <c r="AF71" s="393">
        <v>5245.1680000000006</v>
      </c>
      <c r="AG71" s="393">
        <f t="shared" si="6"/>
        <v>5645.6600000000008</v>
      </c>
      <c r="AH71" s="393">
        <f t="shared" si="7"/>
        <v>31.803999999999998</v>
      </c>
      <c r="AI71" s="393">
        <f t="shared" si="8"/>
        <v>0</v>
      </c>
      <c r="AK71" s="392">
        <v>0.17708333333333301</v>
      </c>
      <c r="AL71" s="393">
        <v>3737.3409999999999</v>
      </c>
      <c r="AM71" s="393">
        <v>2099.2820000000002</v>
      </c>
      <c r="AN71" s="393">
        <v>71.36</v>
      </c>
      <c r="AO71" s="393">
        <v>417.42899999999997</v>
      </c>
      <c r="AP71" s="393">
        <v>113.535</v>
      </c>
      <c r="AQ71" s="393">
        <v>0</v>
      </c>
      <c r="AR71" s="393">
        <v>0</v>
      </c>
      <c r="AS71" s="393">
        <v>101.226</v>
      </c>
      <c r="AT71" s="393">
        <v>150.50899999999999</v>
      </c>
      <c r="AU71" s="393">
        <v>-695.95699999999999</v>
      </c>
      <c r="AV71" s="393">
        <v>-448.928</v>
      </c>
      <c r="AW71" s="393">
        <v>5994.7249999999985</v>
      </c>
      <c r="AX71" s="393">
        <v>5545.7969999999987</v>
      </c>
      <c r="AY71" s="393">
        <f t="shared" si="9"/>
        <v>5994.7249999999985</v>
      </c>
      <c r="AZ71" s="393">
        <f t="shared" si="10"/>
        <v>150.50899999999999</v>
      </c>
      <c r="BA71" s="393">
        <f t="shared" si="11"/>
        <v>0</v>
      </c>
    </row>
    <row r="72" spans="1:53" s="388" customFormat="1">
      <c r="A72" s="392">
        <v>0.1875</v>
      </c>
      <c r="B72" s="393">
        <v>3727.8159999999998</v>
      </c>
      <c r="C72" s="393">
        <v>1311.145</v>
      </c>
      <c r="D72" s="393">
        <v>0</v>
      </c>
      <c r="E72" s="393">
        <v>312.685</v>
      </c>
      <c r="F72" s="393">
        <v>90.216999999999999</v>
      </c>
      <c r="G72" s="393">
        <v>0</v>
      </c>
      <c r="H72" s="393">
        <v>0</v>
      </c>
      <c r="I72" s="393">
        <v>204.35599999999999</v>
      </c>
      <c r="J72" s="393">
        <v>-58.906999999999996</v>
      </c>
      <c r="K72" s="393">
        <v>-213.636</v>
      </c>
      <c r="L72" s="393">
        <v>-348.92500000000001</v>
      </c>
      <c r="M72" s="393">
        <v>5373.6759999999986</v>
      </c>
      <c r="N72" s="393">
        <v>5024.7509999999984</v>
      </c>
      <c r="O72" s="393">
        <f t="shared" si="3"/>
        <v>5373.6759999999986</v>
      </c>
      <c r="P72" s="393">
        <f t="shared" si="4"/>
        <v>0</v>
      </c>
      <c r="Q72" s="393">
        <f t="shared" si="5"/>
        <v>-58.906999999999996</v>
      </c>
      <c r="S72" s="392">
        <v>0.1875</v>
      </c>
      <c r="T72" s="393">
        <v>3686.95</v>
      </c>
      <c r="U72" s="393">
        <v>1937.8340000000001</v>
      </c>
      <c r="V72" s="393">
        <v>40.279000000000003</v>
      </c>
      <c r="W72" s="393">
        <v>407.524</v>
      </c>
      <c r="X72" s="393">
        <v>141.94200000000001</v>
      </c>
      <c r="Y72" s="393">
        <v>0</v>
      </c>
      <c r="Z72" s="393">
        <v>0</v>
      </c>
      <c r="AA72" s="393">
        <v>52.134</v>
      </c>
      <c r="AB72" s="393">
        <v>53.259</v>
      </c>
      <c r="AC72" s="393">
        <v>-681.49599999999998</v>
      </c>
      <c r="AD72" s="393">
        <v>-398.67</v>
      </c>
      <c r="AE72" s="393">
        <v>5638.4260000000004</v>
      </c>
      <c r="AF72" s="393">
        <v>5239.7560000000003</v>
      </c>
      <c r="AG72" s="393">
        <f t="shared" si="6"/>
        <v>5638.4260000000004</v>
      </c>
      <c r="AH72" s="393">
        <f t="shared" si="7"/>
        <v>53.259</v>
      </c>
      <c r="AI72" s="393">
        <f t="shared" si="8"/>
        <v>0</v>
      </c>
      <c r="AK72" s="392">
        <v>0.1875</v>
      </c>
      <c r="AL72" s="393">
        <v>3736.3710000000001</v>
      </c>
      <c r="AM72" s="393">
        <v>2096.4290000000001</v>
      </c>
      <c r="AN72" s="393">
        <v>71.38</v>
      </c>
      <c r="AO72" s="393">
        <v>417.35599999999999</v>
      </c>
      <c r="AP72" s="393">
        <v>113.514</v>
      </c>
      <c r="AQ72" s="393">
        <v>0</v>
      </c>
      <c r="AR72" s="393">
        <v>0</v>
      </c>
      <c r="AS72" s="393">
        <v>104.613</v>
      </c>
      <c r="AT72" s="393">
        <v>163.04300000000001</v>
      </c>
      <c r="AU72" s="393">
        <v>-694.71600000000001</v>
      </c>
      <c r="AV72" s="393">
        <v>-448.62200000000001</v>
      </c>
      <c r="AW72" s="393">
        <v>6007.99</v>
      </c>
      <c r="AX72" s="393">
        <v>5559.3679999999995</v>
      </c>
      <c r="AY72" s="393">
        <f t="shared" si="9"/>
        <v>6007.99</v>
      </c>
      <c r="AZ72" s="393">
        <f t="shared" si="10"/>
        <v>163.04300000000001</v>
      </c>
      <c r="BA72" s="393">
        <f t="shared" si="11"/>
        <v>0</v>
      </c>
    </row>
    <row r="73" spans="1:53" s="388" customFormat="1">
      <c r="A73" s="392">
        <v>0.19791666666666699</v>
      </c>
      <c r="B73" s="393">
        <v>3728.1709999999998</v>
      </c>
      <c r="C73" s="393">
        <v>1311.0920000000001</v>
      </c>
      <c r="D73" s="393">
        <v>0</v>
      </c>
      <c r="E73" s="393">
        <v>313.90899999999999</v>
      </c>
      <c r="F73" s="393">
        <v>90.22</v>
      </c>
      <c r="G73" s="393">
        <v>0</v>
      </c>
      <c r="H73" s="393">
        <v>0</v>
      </c>
      <c r="I73" s="393">
        <v>206.798</v>
      </c>
      <c r="J73" s="393">
        <v>-67.935000000000002</v>
      </c>
      <c r="K73" s="393">
        <v>-213.36699999999999</v>
      </c>
      <c r="L73" s="393">
        <v>-349.03300000000002</v>
      </c>
      <c r="M73" s="393">
        <v>5368.887999999999</v>
      </c>
      <c r="N73" s="393">
        <v>5019.8549999999987</v>
      </c>
      <c r="O73" s="393">
        <f t="shared" si="3"/>
        <v>5368.887999999999</v>
      </c>
      <c r="P73" s="393">
        <f t="shared" si="4"/>
        <v>0</v>
      </c>
      <c r="Q73" s="393">
        <f t="shared" si="5"/>
        <v>-67.935000000000002</v>
      </c>
      <c r="S73" s="392">
        <v>0.19791666666666699</v>
      </c>
      <c r="T73" s="393">
        <v>3686.4569999999999</v>
      </c>
      <c r="U73" s="393">
        <v>1939.4190000000001</v>
      </c>
      <c r="V73" s="393">
        <v>40.386000000000003</v>
      </c>
      <c r="W73" s="393">
        <v>409.34199999999998</v>
      </c>
      <c r="X73" s="393">
        <v>141.94499999999999</v>
      </c>
      <c r="Y73" s="393">
        <v>0</v>
      </c>
      <c r="Z73" s="393">
        <v>0</v>
      </c>
      <c r="AA73" s="393">
        <v>59.012999999999998</v>
      </c>
      <c r="AB73" s="393">
        <v>-23.135000000000002</v>
      </c>
      <c r="AC73" s="393">
        <v>-629.44000000000005</v>
      </c>
      <c r="AD73" s="393">
        <v>-398.96300000000002</v>
      </c>
      <c r="AE73" s="393">
        <v>5623.9869999999992</v>
      </c>
      <c r="AF73" s="393">
        <v>5225.0239999999994</v>
      </c>
      <c r="AG73" s="393">
        <f t="shared" si="6"/>
        <v>5623.9869999999992</v>
      </c>
      <c r="AH73" s="393">
        <f t="shared" si="7"/>
        <v>0</v>
      </c>
      <c r="AI73" s="393">
        <f t="shared" si="8"/>
        <v>-23.135000000000002</v>
      </c>
      <c r="AK73" s="392">
        <v>0.19791666666666699</v>
      </c>
      <c r="AL73" s="393">
        <v>3737.2570000000001</v>
      </c>
      <c r="AM73" s="393">
        <v>2079.3539999999998</v>
      </c>
      <c r="AN73" s="393">
        <v>71.474000000000004</v>
      </c>
      <c r="AO73" s="393">
        <v>419.83600000000001</v>
      </c>
      <c r="AP73" s="393">
        <v>113.496</v>
      </c>
      <c r="AQ73" s="393">
        <v>0</v>
      </c>
      <c r="AR73" s="393">
        <v>0</v>
      </c>
      <c r="AS73" s="393">
        <v>111.218</v>
      </c>
      <c r="AT73" s="393">
        <v>179.71799999999999</v>
      </c>
      <c r="AU73" s="393">
        <v>-694.11300000000006</v>
      </c>
      <c r="AV73" s="393">
        <v>-447.12200000000001</v>
      </c>
      <c r="AW73" s="393">
        <v>6018.24</v>
      </c>
      <c r="AX73" s="393">
        <v>5571.1179999999995</v>
      </c>
      <c r="AY73" s="393">
        <f t="shared" si="9"/>
        <v>6018.24</v>
      </c>
      <c r="AZ73" s="393">
        <f t="shared" si="10"/>
        <v>179.71799999999999</v>
      </c>
      <c r="BA73" s="393">
        <f t="shared" si="11"/>
        <v>0</v>
      </c>
    </row>
    <row r="74" spans="1:53" s="388" customFormat="1">
      <c r="A74" s="392">
        <v>0.20833333333333301</v>
      </c>
      <c r="B74" s="393">
        <v>3728.2139999999999</v>
      </c>
      <c r="C74" s="393">
        <v>1302.819</v>
      </c>
      <c r="D74" s="393">
        <v>0</v>
      </c>
      <c r="E74" s="393">
        <v>321.29000000000002</v>
      </c>
      <c r="F74" s="393">
        <v>88.233000000000004</v>
      </c>
      <c r="G74" s="393">
        <v>0</v>
      </c>
      <c r="H74" s="393">
        <v>0</v>
      </c>
      <c r="I74" s="393">
        <v>204.82</v>
      </c>
      <c r="J74" s="393">
        <v>-28.803000000000001</v>
      </c>
      <c r="K74" s="393">
        <v>-213.166</v>
      </c>
      <c r="L74" s="393">
        <v>-348.57499999999999</v>
      </c>
      <c r="M74" s="393">
        <v>5403.4069999999992</v>
      </c>
      <c r="N74" s="393">
        <v>5054.8319999999994</v>
      </c>
      <c r="O74" s="393">
        <f t="shared" si="3"/>
        <v>5403.4069999999992</v>
      </c>
      <c r="P74" s="393">
        <f t="shared" si="4"/>
        <v>0</v>
      </c>
      <c r="Q74" s="393">
        <f t="shared" si="5"/>
        <v>-28.803000000000001</v>
      </c>
      <c r="S74" s="392">
        <v>0.20833333333333301</v>
      </c>
      <c r="T74" s="393">
        <v>3686.4270000000001</v>
      </c>
      <c r="U74" s="393">
        <v>1943.0309999999999</v>
      </c>
      <c r="V74" s="393">
        <v>40.353000000000002</v>
      </c>
      <c r="W74" s="393">
        <v>421.07900000000001</v>
      </c>
      <c r="X74" s="393">
        <v>148.16200000000001</v>
      </c>
      <c r="Y74" s="393">
        <v>0</v>
      </c>
      <c r="Z74" s="393">
        <v>0</v>
      </c>
      <c r="AA74" s="393">
        <v>58.02</v>
      </c>
      <c r="AB74" s="393">
        <v>29.298999999999999</v>
      </c>
      <c r="AC74" s="393">
        <v>-628.65800000000002</v>
      </c>
      <c r="AD74" s="393">
        <v>-399.92599999999999</v>
      </c>
      <c r="AE74" s="393">
        <v>5697.7130000000006</v>
      </c>
      <c r="AF74" s="393">
        <v>5297.7870000000003</v>
      </c>
      <c r="AG74" s="393">
        <f t="shared" si="6"/>
        <v>5697.7130000000006</v>
      </c>
      <c r="AH74" s="393">
        <f t="shared" si="7"/>
        <v>29.298999999999999</v>
      </c>
      <c r="AI74" s="393">
        <f t="shared" si="8"/>
        <v>0</v>
      </c>
      <c r="AK74" s="392">
        <v>0.20833333333333301</v>
      </c>
      <c r="AL74" s="393">
        <v>3735.9279999999999</v>
      </c>
      <c r="AM74" s="393">
        <v>2088.652</v>
      </c>
      <c r="AN74" s="393">
        <v>71.447000000000003</v>
      </c>
      <c r="AO74" s="393">
        <v>441.08499999999998</v>
      </c>
      <c r="AP74" s="393">
        <v>115.967</v>
      </c>
      <c r="AQ74" s="393">
        <v>0</v>
      </c>
      <c r="AR74" s="393">
        <v>0</v>
      </c>
      <c r="AS74" s="393">
        <v>119.07</v>
      </c>
      <c r="AT74" s="393">
        <v>161.18700000000001</v>
      </c>
      <c r="AU74" s="393">
        <v>-641.84900000000005</v>
      </c>
      <c r="AV74" s="393">
        <v>-449.26799999999997</v>
      </c>
      <c r="AW74" s="393">
        <v>6091.4869999999992</v>
      </c>
      <c r="AX74" s="393">
        <v>5642.2189999999991</v>
      </c>
      <c r="AY74" s="393">
        <f t="shared" si="9"/>
        <v>6091.4869999999992</v>
      </c>
      <c r="AZ74" s="393">
        <f t="shared" si="10"/>
        <v>161.18700000000001</v>
      </c>
      <c r="BA74" s="393">
        <f t="shared" si="11"/>
        <v>0</v>
      </c>
    </row>
    <row r="75" spans="1:53" s="388" customFormat="1">
      <c r="A75" s="392">
        <v>0.21875</v>
      </c>
      <c r="B75" s="393">
        <v>3727.433</v>
      </c>
      <c r="C75" s="393">
        <v>1301.7260000000001</v>
      </c>
      <c r="D75" s="393">
        <v>0</v>
      </c>
      <c r="E75" s="393">
        <v>323.25200000000001</v>
      </c>
      <c r="F75" s="393">
        <v>88.218999999999994</v>
      </c>
      <c r="G75" s="393">
        <v>0</v>
      </c>
      <c r="H75" s="393">
        <v>0</v>
      </c>
      <c r="I75" s="393">
        <v>197.322</v>
      </c>
      <c r="J75" s="393">
        <v>-39.584000000000003</v>
      </c>
      <c r="K75" s="393">
        <v>-212.851</v>
      </c>
      <c r="L75" s="393">
        <v>-348.44499999999999</v>
      </c>
      <c r="M75" s="393">
        <v>5385.5170000000007</v>
      </c>
      <c r="N75" s="393">
        <v>5037.072000000001</v>
      </c>
      <c r="O75" s="393">
        <f t="shared" si="3"/>
        <v>5385.5170000000007</v>
      </c>
      <c r="P75" s="393">
        <f t="shared" si="4"/>
        <v>0</v>
      </c>
      <c r="Q75" s="393">
        <f t="shared" si="5"/>
        <v>-39.584000000000003</v>
      </c>
      <c r="S75" s="392">
        <v>0.21875</v>
      </c>
      <c r="T75" s="393">
        <v>3687.9250000000002</v>
      </c>
      <c r="U75" s="393">
        <v>1939.115</v>
      </c>
      <c r="V75" s="393">
        <v>40.372999999999998</v>
      </c>
      <c r="W75" s="393">
        <v>423.86500000000001</v>
      </c>
      <c r="X75" s="393">
        <v>148.47800000000001</v>
      </c>
      <c r="Y75" s="393">
        <v>0</v>
      </c>
      <c r="Z75" s="393">
        <v>0</v>
      </c>
      <c r="AA75" s="393">
        <v>60</v>
      </c>
      <c r="AB75" s="393">
        <v>-170.31700000000001</v>
      </c>
      <c r="AC75" s="393">
        <v>-419.27699999999999</v>
      </c>
      <c r="AD75" s="393">
        <v>-399.82299999999998</v>
      </c>
      <c r="AE75" s="393">
        <v>5710.1619999999994</v>
      </c>
      <c r="AF75" s="393">
        <v>5310.338999999999</v>
      </c>
      <c r="AG75" s="393">
        <f t="shared" si="6"/>
        <v>5710.1619999999994</v>
      </c>
      <c r="AH75" s="393">
        <f t="shared" si="7"/>
        <v>0</v>
      </c>
      <c r="AI75" s="393">
        <f t="shared" si="8"/>
        <v>-170.31700000000001</v>
      </c>
      <c r="AK75" s="392">
        <v>0.21875</v>
      </c>
      <c r="AL75" s="393">
        <v>3735.8939999999998</v>
      </c>
      <c r="AM75" s="393">
        <v>2142.904</v>
      </c>
      <c r="AN75" s="393">
        <v>71.427000000000007</v>
      </c>
      <c r="AO75" s="393">
        <v>444.14</v>
      </c>
      <c r="AP75" s="393">
        <v>115.962</v>
      </c>
      <c r="AQ75" s="393">
        <v>0</v>
      </c>
      <c r="AR75" s="393">
        <v>0</v>
      </c>
      <c r="AS75" s="393">
        <v>125.127</v>
      </c>
      <c r="AT75" s="393">
        <v>116.949</v>
      </c>
      <c r="AU75" s="393">
        <v>-640.82899999999995</v>
      </c>
      <c r="AV75" s="393">
        <v>-455.14800000000002</v>
      </c>
      <c r="AW75" s="393">
        <v>6111.5740000000005</v>
      </c>
      <c r="AX75" s="393">
        <v>5656.4260000000004</v>
      </c>
      <c r="AY75" s="393">
        <f t="shared" si="9"/>
        <v>6111.5740000000005</v>
      </c>
      <c r="AZ75" s="393">
        <f t="shared" si="10"/>
        <v>116.949</v>
      </c>
      <c r="BA75" s="393">
        <f t="shared" si="11"/>
        <v>0</v>
      </c>
    </row>
    <row r="76" spans="1:53" s="388" customFormat="1">
      <c r="A76" s="392">
        <v>0.22916666666666699</v>
      </c>
      <c r="B76" s="393">
        <v>3726.5540000000001</v>
      </c>
      <c r="C76" s="393">
        <v>1303.5530000000001</v>
      </c>
      <c r="D76" s="393">
        <v>0</v>
      </c>
      <c r="E76" s="393">
        <v>323.964</v>
      </c>
      <c r="F76" s="393">
        <v>88.21</v>
      </c>
      <c r="G76" s="393">
        <v>0</v>
      </c>
      <c r="H76" s="393">
        <v>0</v>
      </c>
      <c r="I76" s="393">
        <v>191.52600000000001</v>
      </c>
      <c r="J76" s="393">
        <v>-18.716999999999999</v>
      </c>
      <c r="K76" s="393">
        <v>-212.60300000000001</v>
      </c>
      <c r="L76" s="393">
        <v>-348.55099999999999</v>
      </c>
      <c r="M76" s="393">
        <v>5402.4870000000001</v>
      </c>
      <c r="N76" s="393">
        <v>5053.9359999999997</v>
      </c>
      <c r="O76" s="393">
        <f t="shared" si="3"/>
        <v>5402.4870000000001</v>
      </c>
      <c r="P76" s="393">
        <f t="shared" si="4"/>
        <v>0</v>
      </c>
      <c r="Q76" s="393">
        <f t="shared" si="5"/>
        <v>-18.716999999999999</v>
      </c>
      <c r="S76" s="392">
        <v>0.22916666666666699</v>
      </c>
      <c r="T76" s="393">
        <v>3689.1309999999999</v>
      </c>
      <c r="U76" s="393">
        <v>1939.4960000000001</v>
      </c>
      <c r="V76" s="393">
        <v>40.319000000000003</v>
      </c>
      <c r="W76" s="393">
        <v>424.66</v>
      </c>
      <c r="X76" s="393">
        <v>148.435</v>
      </c>
      <c r="Y76" s="393">
        <v>0</v>
      </c>
      <c r="Z76" s="393">
        <v>0</v>
      </c>
      <c r="AA76" s="393">
        <v>64.835999999999999</v>
      </c>
      <c r="AB76" s="393">
        <v>-155.97900000000001</v>
      </c>
      <c r="AC76" s="393">
        <v>-418.80599999999998</v>
      </c>
      <c r="AD76" s="393">
        <v>-400.02</v>
      </c>
      <c r="AE76" s="393">
        <v>5732.0920000000015</v>
      </c>
      <c r="AF76" s="393">
        <v>5332.0720000000019</v>
      </c>
      <c r="AG76" s="393">
        <f t="shared" si="6"/>
        <v>5732.0920000000015</v>
      </c>
      <c r="AH76" s="393">
        <f t="shared" si="7"/>
        <v>0</v>
      </c>
      <c r="AI76" s="393">
        <f t="shared" si="8"/>
        <v>-155.97900000000001</v>
      </c>
      <c r="AK76" s="392">
        <v>0.22916666666666699</v>
      </c>
      <c r="AL76" s="393">
        <v>3735.7359999999999</v>
      </c>
      <c r="AM76" s="393">
        <v>2156.9</v>
      </c>
      <c r="AN76" s="393">
        <v>71.400000000000006</v>
      </c>
      <c r="AO76" s="393">
        <v>444.20100000000002</v>
      </c>
      <c r="AP76" s="393">
        <v>115.958</v>
      </c>
      <c r="AQ76" s="393">
        <v>0</v>
      </c>
      <c r="AR76" s="393">
        <v>0</v>
      </c>
      <c r="AS76" s="393">
        <v>126.117</v>
      </c>
      <c r="AT76" s="393">
        <v>131.80600000000001</v>
      </c>
      <c r="AU76" s="393">
        <v>-640.58600000000001</v>
      </c>
      <c r="AV76" s="393">
        <v>-456.60899999999998</v>
      </c>
      <c r="AW76" s="393">
        <v>6141.5319999999992</v>
      </c>
      <c r="AX76" s="393">
        <v>5684.9229999999989</v>
      </c>
      <c r="AY76" s="393">
        <f t="shared" si="9"/>
        <v>6141.5319999999992</v>
      </c>
      <c r="AZ76" s="393">
        <f t="shared" si="10"/>
        <v>131.80600000000001</v>
      </c>
      <c r="BA76" s="393">
        <f t="shared" si="11"/>
        <v>0</v>
      </c>
    </row>
    <row r="77" spans="1:53" s="388" customFormat="1">
      <c r="A77" s="392">
        <v>0.23958333333333301</v>
      </c>
      <c r="B77" s="393">
        <v>3724.567</v>
      </c>
      <c r="C77" s="393">
        <v>1309.252</v>
      </c>
      <c r="D77" s="393">
        <v>0</v>
      </c>
      <c r="E77" s="393">
        <v>327.54700000000003</v>
      </c>
      <c r="F77" s="393">
        <v>88.203000000000003</v>
      </c>
      <c r="G77" s="393">
        <v>0</v>
      </c>
      <c r="H77" s="393">
        <v>0</v>
      </c>
      <c r="I77" s="393">
        <v>183.21199999999999</v>
      </c>
      <c r="J77" s="393">
        <v>-1.4550000000000001</v>
      </c>
      <c r="K77" s="393">
        <v>-212.29400000000001</v>
      </c>
      <c r="L77" s="393">
        <v>-349.10899999999998</v>
      </c>
      <c r="M77" s="393">
        <v>5419.0320000000011</v>
      </c>
      <c r="N77" s="393">
        <v>5069.9230000000007</v>
      </c>
      <c r="O77" s="393">
        <f t="shared" si="3"/>
        <v>5419.0320000000011</v>
      </c>
      <c r="P77" s="393">
        <f t="shared" si="4"/>
        <v>0</v>
      </c>
      <c r="Q77" s="393">
        <f t="shared" si="5"/>
        <v>-1.4550000000000001</v>
      </c>
      <c r="S77" s="392">
        <v>0.23958333333333301</v>
      </c>
      <c r="T77" s="393">
        <v>3691.8820000000001</v>
      </c>
      <c r="U77" s="393">
        <v>1946.201</v>
      </c>
      <c r="V77" s="393">
        <v>40.345999999999997</v>
      </c>
      <c r="W77" s="393">
        <v>431.38400000000001</v>
      </c>
      <c r="X77" s="393">
        <v>148.423</v>
      </c>
      <c r="Y77" s="393">
        <v>0</v>
      </c>
      <c r="Z77" s="393">
        <v>0</v>
      </c>
      <c r="AA77" s="393">
        <v>60.686999999999998</v>
      </c>
      <c r="AB77" s="393">
        <v>-127.452</v>
      </c>
      <c r="AC77" s="393">
        <v>-418.11599999999999</v>
      </c>
      <c r="AD77" s="393">
        <v>-401.06599999999997</v>
      </c>
      <c r="AE77" s="393">
        <v>5773.3549999999996</v>
      </c>
      <c r="AF77" s="393">
        <v>5372.2889999999998</v>
      </c>
      <c r="AG77" s="393">
        <f t="shared" si="6"/>
        <v>5773.3549999999996</v>
      </c>
      <c r="AH77" s="393">
        <f t="shared" si="7"/>
        <v>0</v>
      </c>
      <c r="AI77" s="393">
        <f t="shared" si="8"/>
        <v>-127.452</v>
      </c>
      <c r="AK77" s="392">
        <v>0.23958333333333301</v>
      </c>
      <c r="AL77" s="393">
        <v>3735.1819999999998</v>
      </c>
      <c r="AM77" s="393">
        <v>2173.3809999999999</v>
      </c>
      <c r="AN77" s="393">
        <v>71.433999999999997</v>
      </c>
      <c r="AO77" s="393">
        <v>449.41300000000001</v>
      </c>
      <c r="AP77" s="393">
        <v>115.967</v>
      </c>
      <c r="AQ77" s="393">
        <v>0</v>
      </c>
      <c r="AR77" s="393">
        <v>0</v>
      </c>
      <c r="AS77" s="393">
        <v>128.93700000000001</v>
      </c>
      <c r="AT77" s="393">
        <v>116.998</v>
      </c>
      <c r="AU77" s="393">
        <v>-639.81899999999996</v>
      </c>
      <c r="AV77" s="393">
        <v>-458.60599999999999</v>
      </c>
      <c r="AW77" s="393">
        <v>6151.4929999999986</v>
      </c>
      <c r="AX77" s="393">
        <v>5692.8869999999988</v>
      </c>
      <c r="AY77" s="393">
        <f t="shared" si="9"/>
        <v>6151.4929999999986</v>
      </c>
      <c r="AZ77" s="393">
        <f t="shared" si="10"/>
        <v>116.998</v>
      </c>
      <c r="BA77" s="393">
        <f t="shared" si="11"/>
        <v>0</v>
      </c>
    </row>
    <row r="78" spans="1:53" s="388" customFormat="1">
      <c r="A78" s="392">
        <v>0.25</v>
      </c>
      <c r="B78" s="393">
        <v>3726.1439999999998</v>
      </c>
      <c r="C78" s="393">
        <v>1324.1289999999999</v>
      </c>
      <c r="D78" s="393">
        <v>0</v>
      </c>
      <c r="E78" s="393">
        <v>348.37400000000002</v>
      </c>
      <c r="F78" s="393">
        <v>89.820999999999998</v>
      </c>
      <c r="G78" s="393">
        <v>0</v>
      </c>
      <c r="H78" s="393">
        <v>0</v>
      </c>
      <c r="I78" s="393">
        <v>187.33699999999999</v>
      </c>
      <c r="J78" s="393">
        <v>-124.155</v>
      </c>
      <c r="K78" s="393">
        <v>-27.387</v>
      </c>
      <c r="L78" s="393">
        <v>-351.86</v>
      </c>
      <c r="M78" s="393">
        <v>5524.262999999999</v>
      </c>
      <c r="N78" s="393">
        <v>5172.4029999999993</v>
      </c>
      <c r="O78" s="393">
        <f t="shared" si="3"/>
        <v>5524.262999999999</v>
      </c>
      <c r="P78" s="393">
        <f t="shared" si="4"/>
        <v>0</v>
      </c>
      <c r="Q78" s="393">
        <f t="shared" si="5"/>
        <v>-124.155</v>
      </c>
      <c r="S78" s="392">
        <v>0.25</v>
      </c>
      <c r="T78" s="393">
        <v>3691.7710000000002</v>
      </c>
      <c r="U78" s="393">
        <v>1943.0709999999999</v>
      </c>
      <c r="V78" s="393">
        <v>40.406999999999996</v>
      </c>
      <c r="W78" s="393">
        <v>476.84699999999998</v>
      </c>
      <c r="X78" s="393">
        <v>144.61699999999999</v>
      </c>
      <c r="Y78" s="393">
        <v>0</v>
      </c>
      <c r="Z78" s="393">
        <v>20.186</v>
      </c>
      <c r="AA78" s="393">
        <v>57.500999999999998</v>
      </c>
      <c r="AB78" s="393">
        <v>-114.066</v>
      </c>
      <c r="AC78" s="393">
        <v>-417.69200000000001</v>
      </c>
      <c r="AD78" s="393">
        <v>-403.31599999999997</v>
      </c>
      <c r="AE78" s="393">
        <v>5842.6420000000007</v>
      </c>
      <c r="AF78" s="393">
        <v>5439.3260000000009</v>
      </c>
      <c r="AG78" s="393">
        <f t="shared" si="6"/>
        <v>5842.6420000000007</v>
      </c>
      <c r="AH78" s="393">
        <f t="shared" si="7"/>
        <v>0</v>
      </c>
      <c r="AI78" s="393">
        <f t="shared" si="8"/>
        <v>-114.066</v>
      </c>
      <c r="AK78" s="392">
        <v>0.25</v>
      </c>
      <c r="AL78" s="393">
        <v>3734.7629999999999</v>
      </c>
      <c r="AM78" s="393">
        <v>2175.0010000000002</v>
      </c>
      <c r="AN78" s="393">
        <v>71.36</v>
      </c>
      <c r="AO78" s="393">
        <v>481.14400000000001</v>
      </c>
      <c r="AP78" s="393">
        <v>115.136</v>
      </c>
      <c r="AQ78" s="393">
        <v>0</v>
      </c>
      <c r="AR78" s="393">
        <v>0</v>
      </c>
      <c r="AS78" s="393">
        <v>124.916</v>
      </c>
      <c r="AT78" s="393">
        <v>126.97199999999999</v>
      </c>
      <c r="AU78" s="393">
        <v>-639.19899999999996</v>
      </c>
      <c r="AV78" s="393">
        <v>-460.35899999999998</v>
      </c>
      <c r="AW78" s="393">
        <v>6190.0930000000008</v>
      </c>
      <c r="AX78" s="393">
        <v>5729.7340000000004</v>
      </c>
      <c r="AY78" s="393">
        <f t="shared" si="9"/>
        <v>6190.0930000000008</v>
      </c>
      <c r="AZ78" s="393">
        <f t="shared" si="10"/>
        <v>126.97199999999999</v>
      </c>
      <c r="BA78" s="393">
        <f t="shared" si="11"/>
        <v>0</v>
      </c>
    </row>
    <row r="79" spans="1:53" s="388" customFormat="1">
      <c r="A79" s="392">
        <v>0.26041666666666702</v>
      </c>
      <c r="B79" s="393">
        <v>3726.9690000000001</v>
      </c>
      <c r="C79" s="393">
        <v>1319.56</v>
      </c>
      <c r="D79" s="393">
        <v>0</v>
      </c>
      <c r="E79" s="393">
        <v>350.89499999999998</v>
      </c>
      <c r="F79" s="393">
        <v>90.774000000000001</v>
      </c>
      <c r="G79" s="393">
        <v>0</v>
      </c>
      <c r="H79" s="393">
        <v>20.367999999999999</v>
      </c>
      <c r="I79" s="393">
        <v>178.35400000000001</v>
      </c>
      <c r="J79" s="393">
        <v>-83.382999999999996</v>
      </c>
      <c r="K79" s="393">
        <v>0</v>
      </c>
      <c r="L79" s="393">
        <v>-351.70699999999999</v>
      </c>
      <c r="M79" s="393">
        <v>5603.5370000000021</v>
      </c>
      <c r="N79" s="393">
        <v>5251.8300000000017</v>
      </c>
      <c r="O79" s="393">
        <f t="shared" si="3"/>
        <v>5603.5370000000021</v>
      </c>
      <c r="P79" s="393">
        <f t="shared" si="4"/>
        <v>0</v>
      </c>
      <c r="Q79" s="393">
        <f t="shared" si="5"/>
        <v>-83.382999999999996</v>
      </c>
      <c r="S79" s="392">
        <v>0.26041666666666702</v>
      </c>
      <c r="T79" s="393">
        <v>3691.009</v>
      </c>
      <c r="U79" s="393">
        <v>1951.585</v>
      </c>
      <c r="V79" s="393">
        <v>40.313000000000002</v>
      </c>
      <c r="W79" s="393">
        <v>483.04300000000001</v>
      </c>
      <c r="X79" s="393">
        <v>144.45400000000001</v>
      </c>
      <c r="Y79" s="393">
        <v>0</v>
      </c>
      <c r="Z79" s="393">
        <v>27.305</v>
      </c>
      <c r="AA79" s="393">
        <v>55.484000000000002</v>
      </c>
      <c r="AB79" s="393">
        <v>-38.292000000000002</v>
      </c>
      <c r="AC79" s="393">
        <v>-417.76400000000001</v>
      </c>
      <c r="AD79" s="393">
        <v>-404.43400000000003</v>
      </c>
      <c r="AE79" s="393">
        <v>5937.1369999999997</v>
      </c>
      <c r="AF79" s="393">
        <v>5532.7029999999995</v>
      </c>
      <c r="AG79" s="393">
        <f t="shared" si="6"/>
        <v>5937.1369999999997</v>
      </c>
      <c r="AH79" s="393">
        <f t="shared" si="7"/>
        <v>0</v>
      </c>
      <c r="AI79" s="393">
        <f t="shared" si="8"/>
        <v>-38.292000000000002</v>
      </c>
      <c r="AK79" s="392">
        <v>0.26041666666666702</v>
      </c>
      <c r="AL79" s="393">
        <v>3736.2370000000001</v>
      </c>
      <c r="AM79" s="393">
        <v>2181.7460000000001</v>
      </c>
      <c r="AN79" s="393">
        <v>71.460999999999999</v>
      </c>
      <c r="AO79" s="393">
        <v>485.55399999999997</v>
      </c>
      <c r="AP79" s="393">
        <v>115.127</v>
      </c>
      <c r="AQ79" s="393">
        <v>0</v>
      </c>
      <c r="AR79" s="393">
        <v>0</v>
      </c>
      <c r="AS79" s="393">
        <v>123.979</v>
      </c>
      <c r="AT79" s="393">
        <v>-149.63399999999999</v>
      </c>
      <c r="AU79" s="393">
        <v>-350.06200000000001</v>
      </c>
      <c r="AV79" s="393">
        <v>-461.363</v>
      </c>
      <c r="AW79" s="393">
        <v>6214.4080000000013</v>
      </c>
      <c r="AX79" s="393">
        <v>5753.045000000001</v>
      </c>
      <c r="AY79" s="393">
        <f t="shared" si="9"/>
        <v>6214.4080000000013</v>
      </c>
      <c r="AZ79" s="393">
        <f t="shared" si="10"/>
        <v>0</v>
      </c>
      <c r="BA79" s="393">
        <f t="shared" si="11"/>
        <v>-149.63399999999999</v>
      </c>
    </row>
    <row r="80" spans="1:53" s="388" customFormat="1">
      <c r="A80" s="392">
        <v>0.27083333333333298</v>
      </c>
      <c r="B80" s="393">
        <v>3728.1289999999999</v>
      </c>
      <c r="C80" s="393">
        <v>1345.7560000000001</v>
      </c>
      <c r="D80" s="393">
        <v>0</v>
      </c>
      <c r="E80" s="393">
        <v>350.41300000000001</v>
      </c>
      <c r="F80" s="393">
        <v>90.706000000000003</v>
      </c>
      <c r="G80" s="393">
        <v>0</v>
      </c>
      <c r="H80" s="393">
        <v>30.695</v>
      </c>
      <c r="I80" s="393">
        <v>191.75200000000001</v>
      </c>
      <c r="J80" s="393">
        <v>-26.521000000000001</v>
      </c>
      <c r="K80" s="393">
        <v>0</v>
      </c>
      <c r="L80" s="393">
        <v>-354.60300000000001</v>
      </c>
      <c r="M80" s="393">
        <v>5710.9300000000012</v>
      </c>
      <c r="N80" s="393">
        <v>5356.3270000000011</v>
      </c>
      <c r="O80" s="393">
        <f t="shared" si="3"/>
        <v>5710.9300000000012</v>
      </c>
      <c r="P80" s="393">
        <f t="shared" si="4"/>
        <v>0</v>
      </c>
      <c r="Q80" s="393">
        <f t="shared" si="5"/>
        <v>-26.521000000000001</v>
      </c>
      <c r="S80" s="392">
        <v>0.27083333333333298</v>
      </c>
      <c r="T80" s="393">
        <v>3690.855</v>
      </c>
      <c r="U80" s="393">
        <v>1963.933</v>
      </c>
      <c r="V80" s="393">
        <v>40.332999999999998</v>
      </c>
      <c r="W80" s="393">
        <v>482.48</v>
      </c>
      <c r="X80" s="393">
        <v>144.43600000000001</v>
      </c>
      <c r="Y80" s="393">
        <v>0</v>
      </c>
      <c r="Z80" s="393">
        <v>27.309000000000001</v>
      </c>
      <c r="AA80" s="393">
        <v>50.923999999999999</v>
      </c>
      <c r="AB80" s="393">
        <v>-6.657</v>
      </c>
      <c r="AC80" s="393">
        <v>-417.42200000000003</v>
      </c>
      <c r="AD80" s="393">
        <v>-405.45499999999998</v>
      </c>
      <c r="AE80" s="393">
        <v>5976.1910000000007</v>
      </c>
      <c r="AF80" s="393">
        <v>5570.7360000000008</v>
      </c>
      <c r="AG80" s="393">
        <f t="shared" si="6"/>
        <v>5976.1910000000007</v>
      </c>
      <c r="AH80" s="393">
        <f t="shared" si="7"/>
        <v>0</v>
      </c>
      <c r="AI80" s="393">
        <f t="shared" si="8"/>
        <v>-6.657</v>
      </c>
      <c r="AK80" s="392">
        <v>0.27083333333333298</v>
      </c>
      <c r="AL80" s="393">
        <v>3736.1280000000002</v>
      </c>
      <c r="AM80" s="393">
        <v>2194.1729999999998</v>
      </c>
      <c r="AN80" s="393">
        <v>71.394000000000005</v>
      </c>
      <c r="AO80" s="393">
        <v>485.72500000000002</v>
      </c>
      <c r="AP80" s="393">
        <v>115.116</v>
      </c>
      <c r="AQ80" s="393">
        <v>0</v>
      </c>
      <c r="AR80" s="393">
        <v>0</v>
      </c>
      <c r="AS80" s="393">
        <v>123.075</v>
      </c>
      <c r="AT80" s="393">
        <v>-467.38200000000001</v>
      </c>
      <c r="AU80" s="393">
        <v>0</v>
      </c>
      <c r="AV80" s="393">
        <v>-462.642</v>
      </c>
      <c r="AW80" s="393">
        <v>6258.2290000000003</v>
      </c>
      <c r="AX80" s="393">
        <v>5795.5870000000004</v>
      </c>
      <c r="AY80" s="393">
        <f t="shared" si="9"/>
        <v>6258.2290000000003</v>
      </c>
      <c r="AZ80" s="393">
        <f t="shared" si="10"/>
        <v>0</v>
      </c>
      <c r="BA80" s="393">
        <f t="shared" si="11"/>
        <v>-467.38200000000001</v>
      </c>
    </row>
    <row r="81" spans="1:53" s="388" customFormat="1">
      <c r="A81" s="392">
        <v>0.28125</v>
      </c>
      <c r="B81" s="393">
        <v>3727.01</v>
      </c>
      <c r="C81" s="393">
        <v>1327.95</v>
      </c>
      <c r="D81" s="393">
        <v>0</v>
      </c>
      <c r="E81" s="393">
        <v>350.85399999999998</v>
      </c>
      <c r="F81" s="393">
        <v>90.706999999999994</v>
      </c>
      <c r="G81" s="393">
        <v>0</v>
      </c>
      <c r="H81" s="393">
        <v>30.934999999999999</v>
      </c>
      <c r="I81" s="393">
        <v>209.25899999999999</v>
      </c>
      <c r="J81" s="393">
        <v>6.6269999999999998</v>
      </c>
      <c r="K81" s="393">
        <v>0</v>
      </c>
      <c r="L81" s="393">
        <v>-353.005</v>
      </c>
      <c r="M81" s="393">
        <v>5743.3420000000015</v>
      </c>
      <c r="N81" s="393">
        <v>5390.3370000000014</v>
      </c>
      <c r="O81" s="393">
        <f t="shared" si="3"/>
        <v>5743.3420000000015</v>
      </c>
      <c r="P81" s="393">
        <f t="shared" si="4"/>
        <v>6.6269999999999998</v>
      </c>
      <c r="Q81" s="393">
        <f t="shared" si="5"/>
        <v>0</v>
      </c>
      <c r="S81" s="392">
        <v>0.28125</v>
      </c>
      <c r="T81" s="393">
        <v>3693.6350000000002</v>
      </c>
      <c r="U81" s="393">
        <v>1943.4010000000001</v>
      </c>
      <c r="V81" s="393">
        <v>40.305999999999997</v>
      </c>
      <c r="W81" s="393">
        <v>483.56599999999997</v>
      </c>
      <c r="X81" s="393">
        <v>144.374</v>
      </c>
      <c r="Y81" s="393">
        <v>0</v>
      </c>
      <c r="Z81" s="393">
        <v>29.173999999999999</v>
      </c>
      <c r="AA81" s="393">
        <v>42.390999999999998</v>
      </c>
      <c r="AB81" s="393">
        <v>-62.124000000000002</v>
      </c>
      <c r="AC81" s="393">
        <v>-304.27800000000002</v>
      </c>
      <c r="AD81" s="393">
        <v>-403.73599999999999</v>
      </c>
      <c r="AE81" s="393">
        <v>6010.4449999999988</v>
      </c>
      <c r="AF81" s="393">
        <v>5606.7089999999989</v>
      </c>
      <c r="AG81" s="393">
        <f t="shared" si="6"/>
        <v>6010.4449999999988</v>
      </c>
      <c r="AH81" s="393">
        <f t="shared" si="7"/>
        <v>0</v>
      </c>
      <c r="AI81" s="393">
        <f t="shared" si="8"/>
        <v>-62.124000000000002</v>
      </c>
      <c r="AK81" s="392">
        <v>0.28125</v>
      </c>
      <c r="AL81" s="393">
        <v>3737.7440000000001</v>
      </c>
      <c r="AM81" s="393">
        <v>2273.598</v>
      </c>
      <c r="AN81" s="393">
        <v>71.433999999999997</v>
      </c>
      <c r="AO81" s="393">
        <v>487.20299999999997</v>
      </c>
      <c r="AP81" s="393">
        <v>115.11799999999999</v>
      </c>
      <c r="AQ81" s="393">
        <v>0</v>
      </c>
      <c r="AR81" s="393">
        <v>0</v>
      </c>
      <c r="AS81" s="393">
        <v>120.29</v>
      </c>
      <c r="AT81" s="393">
        <v>-473.60700000000003</v>
      </c>
      <c r="AU81" s="393">
        <v>0</v>
      </c>
      <c r="AV81" s="393">
        <v>-471.02199999999999</v>
      </c>
      <c r="AW81" s="393">
        <v>6331.7800000000016</v>
      </c>
      <c r="AX81" s="393">
        <v>5860.7580000000016</v>
      </c>
      <c r="AY81" s="393">
        <f t="shared" si="9"/>
        <v>6331.7800000000016</v>
      </c>
      <c r="AZ81" s="393">
        <f t="shared" si="10"/>
        <v>0</v>
      </c>
      <c r="BA81" s="393">
        <f t="shared" si="11"/>
        <v>-473.60700000000003</v>
      </c>
    </row>
    <row r="82" spans="1:53" s="388" customFormat="1">
      <c r="A82" s="392">
        <v>0.29166666666666702</v>
      </c>
      <c r="B82" s="393">
        <v>3726.297</v>
      </c>
      <c r="C82" s="393">
        <v>1311.5719999999999</v>
      </c>
      <c r="D82" s="393">
        <v>0</v>
      </c>
      <c r="E82" s="393">
        <v>354.88600000000002</v>
      </c>
      <c r="F82" s="393">
        <v>108.717</v>
      </c>
      <c r="G82" s="393">
        <v>0</v>
      </c>
      <c r="H82" s="393">
        <v>34.220999999999997</v>
      </c>
      <c r="I82" s="393">
        <v>220.24700000000001</v>
      </c>
      <c r="J82" s="393">
        <v>105.947</v>
      </c>
      <c r="K82" s="393">
        <v>0</v>
      </c>
      <c r="L82" s="393">
        <v>-351.88099999999997</v>
      </c>
      <c r="M82" s="393">
        <v>5861.8869999999997</v>
      </c>
      <c r="N82" s="393">
        <v>5510.0059999999994</v>
      </c>
      <c r="O82" s="393">
        <f t="shared" si="3"/>
        <v>5861.8869999999997</v>
      </c>
      <c r="P82" s="393">
        <f t="shared" si="4"/>
        <v>105.947</v>
      </c>
      <c r="Q82" s="393">
        <f t="shared" si="5"/>
        <v>0</v>
      </c>
      <c r="S82" s="392">
        <v>0.29166666666666702</v>
      </c>
      <c r="T82" s="393">
        <v>3698.0929999999998</v>
      </c>
      <c r="U82" s="393">
        <v>1952.242</v>
      </c>
      <c r="V82" s="393">
        <v>40.372999999999998</v>
      </c>
      <c r="W82" s="393">
        <v>483.25</v>
      </c>
      <c r="X82" s="393">
        <v>155.952</v>
      </c>
      <c r="Y82" s="393">
        <v>0</v>
      </c>
      <c r="Z82" s="393">
        <v>45.204999999999998</v>
      </c>
      <c r="AA82" s="393">
        <v>40.843000000000004</v>
      </c>
      <c r="AB82" s="393">
        <v>30.614999999999998</v>
      </c>
      <c r="AC82" s="393">
        <v>-303.83800000000002</v>
      </c>
      <c r="AD82" s="393">
        <v>-405.08499999999998</v>
      </c>
      <c r="AE82" s="393">
        <v>6142.7349999999997</v>
      </c>
      <c r="AF82" s="393">
        <v>5737.65</v>
      </c>
      <c r="AG82" s="393">
        <f t="shared" si="6"/>
        <v>6142.7349999999997</v>
      </c>
      <c r="AH82" s="393">
        <f t="shared" si="7"/>
        <v>30.614999999999998</v>
      </c>
      <c r="AI82" s="393">
        <f t="shared" si="8"/>
        <v>0</v>
      </c>
      <c r="AK82" s="392">
        <v>0.29166666666666702</v>
      </c>
      <c r="AL82" s="393">
        <v>3737.9720000000002</v>
      </c>
      <c r="AM82" s="393">
        <v>2306.4810000000002</v>
      </c>
      <c r="AN82" s="393">
        <v>71.447000000000003</v>
      </c>
      <c r="AO82" s="393">
        <v>498.71800000000002</v>
      </c>
      <c r="AP82" s="393">
        <v>121.191</v>
      </c>
      <c r="AQ82" s="393">
        <v>0</v>
      </c>
      <c r="AR82" s="393">
        <v>15.147</v>
      </c>
      <c r="AS82" s="393">
        <v>124.246</v>
      </c>
      <c r="AT82" s="393">
        <v>-358.12200000000001</v>
      </c>
      <c r="AU82" s="393">
        <v>0</v>
      </c>
      <c r="AV82" s="393">
        <v>-475.38400000000001</v>
      </c>
      <c r="AW82" s="393">
        <v>6517.08</v>
      </c>
      <c r="AX82" s="393">
        <v>6041.6959999999999</v>
      </c>
      <c r="AY82" s="393">
        <f t="shared" si="9"/>
        <v>6517.08</v>
      </c>
      <c r="AZ82" s="393">
        <f t="shared" si="10"/>
        <v>0</v>
      </c>
      <c r="BA82" s="393">
        <f t="shared" si="11"/>
        <v>-358.12200000000001</v>
      </c>
    </row>
    <row r="83" spans="1:53" s="388" customFormat="1">
      <c r="A83" s="392">
        <v>0.30208333333333298</v>
      </c>
      <c r="B83" s="393">
        <v>3724.931</v>
      </c>
      <c r="C83" s="393">
        <v>1318.85</v>
      </c>
      <c r="D83" s="393">
        <v>0</v>
      </c>
      <c r="E83" s="393">
        <v>359.52100000000002</v>
      </c>
      <c r="F83" s="393">
        <v>108.876</v>
      </c>
      <c r="G83" s="393">
        <v>0</v>
      </c>
      <c r="H83" s="393">
        <v>49.892000000000003</v>
      </c>
      <c r="I83" s="393">
        <v>209.41</v>
      </c>
      <c r="J83" s="393">
        <v>170.023</v>
      </c>
      <c r="K83" s="393">
        <v>0</v>
      </c>
      <c r="L83" s="393">
        <v>-352.82299999999998</v>
      </c>
      <c r="M83" s="393">
        <v>5941.5029999999997</v>
      </c>
      <c r="N83" s="393">
        <v>5588.6799999999994</v>
      </c>
      <c r="O83" s="393">
        <f t="shared" si="3"/>
        <v>5941.5029999999997</v>
      </c>
      <c r="P83" s="393">
        <f t="shared" si="4"/>
        <v>170.023</v>
      </c>
      <c r="Q83" s="393">
        <f t="shared" si="5"/>
        <v>0</v>
      </c>
      <c r="S83" s="392">
        <v>0.30208333333333298</v>
      </c>
      <c r="T83" s="393">
        <v>3700.828</v>
      </c>
      <c r="U83" s="393">
        <v>1936.7180000000001</v>
      </c>
      <c r="V83" s="393">
        <v>40.380000000000003</v>
      </c>
      <c r="W83" s="393">
        <v>482.93799999999999</v>
      </c>
      <c r="X83" s="393">
        <v>156.08099999999999</v>
      </c>
      <c r="Y83" s="393">
        <v>0</v>
      </c>
      <c r="Z83" s="393">
        <v>82.284999999999997</v>
      </c>
      <c r="AA83" s="393">
        <v>41.207000000000001</v>
      </c>
      <c r="AB83" s="393">
        <v>84.984999999999999</v>
      </c>
      <c r="AC83" s="393">
        <v>-303.56700000000001</v>
      </c>
      <c r="AD83" s="393">
        <v>-404.37900000000002</v>
      </c>
      <c r="AE83" s="393">
        <v>6221.8550000000005</v>
      </c>
      <c r="AF83" s="393">
        <v>5817.4760000000006</v>
      </c>
      <c r="AG83" s="393">
        <f t="shared" si="6"/>
        <v>6221.8550000000005</v>
      </c>
      <c r="AH83" s="393">
        <f t="shared" si="7"/>
        <v>84.984999999999999</v>
      </c>
      <c r="AI83" s="393">
        <f t="shared" si="8"/>
        <v>0</v>
      </c>
      <c r="AK83" s="392">
        <v>0.30208333333333298</v>
      </c>
      <c r="AL83" s="393">
        <v>3737.1329999999998</v>
      </c>
      <c r="AM83" s="393">
        <v>2310.056</v>
      </c>
      <c r="AN83" s="393">
        <v>71.427000000000007</v>
      </c>
      <c r="AO83" s="393">
        <v>503.80900000000003</v>
      </c>
      <c r="AP83" s="393">
        <v>121.187</v>
      </c>
      <c r="AQ83" s="393">
        <v>0</v>
      </c>
      <c r="AR83" s="393">
        <v>20.57</v>
      </c>
      <c r="AS83" s="393">
        <v>124.123</v>
      </c>
      <c r="AT83" s="393">
        <v>-283.30599999999998</v>
      </c>
      <c r="AU83" s="393">
        <v>0</v>
      </c>
      <c r="AV83" s="393">
        <v>-476.05200000000002</v>
      </c>
      <c r="AW83" s="393">
        <v>6604.9989999999998</v>
      </c>
      <c r="AX83" s="393">
        <v>6128.9470000000001</v>
      </c>
      <c r="AY83" s="393">
        <f t="shared" si="9"/>
        <v>6604.9989999999998</v>
      </c>
      <c r="AZ83" s="393">
        <f t="shared" si="10"/>
        <v>0</v>
      </c>
      <c r="BA83" s="393">
        <f t="shared" si="11"/>
        <v>-283.30599999999998</v>
      </c>
    </row>
    <row r="84" spans="1:53" s="388" customFormat="1">
      <c r="A84" s="392">
        <v>0.3125</v>
      </c>
      <c r="B84" s="393">
        <v>3724.9459999999999</v>
      </c>
      <c r="C84" s="393">
        <v>1331.2270000000001</v>
      </c>
      <c r="D84" s="393">
        <v>0</v>
      </c>
      <c r="E84" s="393">
        <v>359.459</v>
      </c>
      <c r="F84" s="393">
        <v>108.764</v>
      </c>
      <c r="G84" s="393">
        <v>0</v>
      </c>
      <c r="H84" s="393">
        <v>82.096999999999994</v>
      </c>
      <c r="I84" s="393">
        <v>209.602</v>
      </c>
      <c r="J84" s="393">
        <v>204.16300000000001</v>
      </c>
      <c r="K84" s="393">
        <v>0</v>
      </c>
      <c r="L84" s="393">
        <v>-354.38900000000001</v>
      </c>
      <c r="M84" s="393">
        <v>6020.2579999999998</v>
      </c>
      <c r="N84" s="393">
        <v>5665.8689999999997</v>
      </c>
      <c r="O84" s="393">
        <f t="shared" si="3"/>
        <v>6020.2579999999998</v>
      </c>
      <c r="P84" s="393">
        <f t="shared" si="4"/>
        <v>204.16300000000001</v>
      </c>
      <c r="Q84" s="393">
        <f t="shared" si="5"/>
        <v>0</v>
      </c>
      <c r="S84" s="392">
        <v>0.3125</v>
      </c>
      <c r="T84" s="393">
        <v>3703.4989999999998</v>
      </c>
      <c r="U84" s="393">
        <v>1936.2819999999999</v>
      </c>
      <c r="V84" s="393">
        <v>40.326000000000001</v>
      </c>
      <c r="W84" s="393">
        <v>482.01499999999999</v>
      </c>
      <c r="X84" s="393">
        <v>155.94499999999999</v>
      </c>
      <c r="Y84" s="393">
        <v>0</v>
      </c>
      <c r="Z84" s="393">
        <v>122.08</v>
      </c>
      <c r="AA84" s="393">
        <v>41.871000000000002</v>
      </c>
      <c r="AB84" s="393">
        <v>137.226</v>
      </c>
      <c r="AC84" s="393">
        <v>-303.47300000000001</v>
      </c>
      <c r="AD84" s="393">
        <v>-405.03800000000001</v>
      </c>
      <c r="AE84" s="393">
        <v>6315.7709999999997</v>
      </c>
      <c r="AF84" s="393">
        <v>5910.7330000000002</v>
      </c>
      <c r="AG84" s="393">
        <f t="shared" si="6"/>
        <v>6315.7709999999997</v>
      </c>
      <c r="AH84" s="393">
        <f t="shared" si="7"/>
        <v>137.226</v>
      </c>
      <c r="AI84" s="393">
        <f t="shared" si="8"/>
        <v>0</v>
      </c>
      <c r="AK84" s="392">
        <v>0.3125</v>
      </c>
      <c r="AL84" s="393">
        <v>3735.4470000000001</v>
      </c>
      <c r="AM84" s="393">
        <v>2387.66</v>
      </c>
      <c r="AN84" s="393">
        <v>71.406999999999996</v>
      </c>
      <c r="AO84" s="393">
        <v>509.31700000000001</v>
      </c>
      <c r="AP84" s="393">
        <v>121.18600000000001</v>
      </c>
      <c r="AQ84" s="393">
        <v>0</v>
      </c>
      <c r="AR84" s="393">
        <v>22.06</v>
      </c>
      <c r="AS84" s="393">
        <v>122.09699999999999</v>
      </c>
      <c r="AT84" s="393">
        <v>-336.97</v>
      </c>
      <c r="AU84" s="393">
        <v>0</v>
      </c>
      <c r="AV84" s="393">
        <v>-484.30399999999997</v>
      </c>
      <c r="AW84" s="393">
        <v>6632.2039999999997</v>
      </c>
      <c r="AX84" s="393">
        <v>6147.9</v>
      </c>
      <c r="AY84" s="393">
        <f t="shared" si="9"/>
        <v>6632.2039999999997</v>
      </c>
      <c r="AZ84" s="393">
        <f t="shared" si="10"/>
        <v>0</v>
      </c>
      <c r="BA84" s="393">
        <f t="shared" si="11"/>
        <v>-336.97</v>
      </c>
    </row>
    <row r="85" spans="1:53" s="388" customFormat="1">
      <c r="A85" s="392">
        <v>0.32291666666666702</v>
      </c>
      <c r="B85" s="393">
        <v>3725.3229999999999</v>
      </c>
      <c r="C85" s="393">
        <v>1328.1310000000001</v>
      </c>
      <c r="D85" s="393">
        <v>0</v>
      </c>
      <c r="E85" s="393">
        <v>360.16699999999997</v>
      </c>
      <c r="F85" s="393">
        <v>108.72799999999999</v>
      </c>
      <c r="G85" s="393">
        <v>0</v>
      </c>
      <c r="H85" s="393">
        <v>126.92</v>
      </c>
      <c r="I85" s="393">
        <v>209.506</v>
      </c>
      <c r="J85" s="393">
        <v>297.072</v>
      </c>
      <c r="K85" s="393">
        <v>0</v>
      </c>
      <c r="L85" s="393">
        <v>-354.61099999999999</v>
      </c>
      <c r="M85" s="393">
        <v>6155.8470000000007</v>
      </c>
      <c r="N85" s="393">
        <v>5801.2360000000008</v>
      </c>
      <c r="O85" s="393">
        <f t="shared" si="3"/>
        <v>6155.8470000000007</v>
      </c>
      <c r="P85" s="393">
        <f t="shared" si="4"/>
        <v>297.072</v>
      </c>
      <c r="Q85" s="393">
        <f t="shared" si="5"/>
        <v>0</v>
      </c>
      <c r="S85" s="392">
        <v>0.32291666666666702</v>
      </c>
      <c r="T85" s="393">
        <v>3702.1990000000001</v>
      </c>
      <c r="U85" s="393">
        <v>1943.606</v>
      </c>
      <c r="V85" s="393">
        <v>40.345999999999997</v>
      </c>
      <c r="W85" s="393">
        <v>480.02800000000002</v>
      </c>
      <c r="X85" s="393">
        <v>155.875</v>
      </c>
      <c r="Y85" s="393">
        <v>0</v>
      </c>
      <c r="Z85" s="393">
        <v>162.84800000000001</v>
      </c>
      <c r="AA85" s="393">
        <v>43.631999999999998</v>
      </c>
      <c r="AB85" s="393">
        <v>184.315</v>
      </c>
      <c r="AC85" s="393">
        <v>-302.952</v>
      </c>
      <c r="AD85" s="393">
        <v>-406.15600000000001</v>
      </c>
      <c r="AE85" s="393">
        <v>6409.896999999999</v>
      </c>
      <c r="AF85" s="393">
        <v>6003.7409999999991</v>
      </c>
      <c r="AG85" s="393">
        <f t="shared" si="6"/>
        <v>6409.896999999999</v>
      </c>
      <c r="AH85" s="393">
        <f t="shared" si="7"/>
        <v>184.315</v>
      </c>
      <c r="AI85" s="393">
        <f t="shared" si="8"/>
        <v>0</v>
      </c>
      <c r="AK85" s="392">
        <v>0.32291666666666702</v>
      </c>
      <c r="AL85" s="393">
        <v>3735.8980000000001</v>
      </c>
      <c r="AM85" s="393">
        <v>2488.223</v>
      </c>
      <c r="AN85" s="393">
        <v>71.406999999999996</v>
      </c>
      <c r="AO85" s="393">
        <v>510.18200000000002</v>
      </c>
      <c r="AP85" s="393">
        <v>121.197</v>
      </c>
      <c r="AQ85" s="393">
        <v>0</v>
      </c>
      <c r="AR85" s="393">
        <v>22.859000000000002</v>
      </c>
      <c r="AS85" s="393">
        <v>128.791</v>
      </c>
      <c r="AT85" s="393">
        <v>-402.06900000000002</v>
      </c>
      <c r="AU85" s="393">
        <v>0</v>
      </c>
      <c r="AV85" s="393">
        <v>-494.92599999999999</v>
      </c>
      <c r="AW85" s="393">
        <v>6676.4880000000003</v>
      </c>
      <c r="AX85" s="393">
        <v>6181.5619999999999</v>
      </c>
      <c r="AY85" s="393">
        <f t="shared" si="9"/>
        <v>6676.4880000000003</v>
      </c>
      <c r="AZ85" s="393">
        <f t="shared" si="10"/>
        <v>0</v>
      </c>
      <c r="BA85" s="393">
        <f t="shared" si="11"/>
        <v>-402.06900000000002</v>
      </c>
    </row>
    <row r="86" spans="1:53" s="388" customFormat="1">
      <c r="A86" s="392">
        <v>0.33333333333333298</v>
      </c>
      <c r="B86" s="393">
        <v>3725.5790000000002</v>
      </c>
      <c r="C86" s="393">
        <v>1367.2850000000001</v>
      </c>
      <c r="D86" s="393">
        <v>0</v>
      </c>
      <c r="E86" s="393">
        <v>375.93</v>
      </c>
      <c r="F86" s="393">
        <v>108.36499999999999</v>
      </c>
      <c r="G86" s="393">
        <v>0</v>
      </c>
      <c r="H86" s="393">
        <v>196.322</v>
      </c>
      <c r="I86" s="393">
        <v>194.81100000000001</v>
      </c>
      <c r="J86" s="393">
        <v>363.18</v>
      </c>
      <c r="K86" s="393">
        <v>0</v>
      </c>
      <c r="L86" s="393">
        <v>-359.92099999999999</v>
      </c>
      <c r="M86" s="393">
        <v>6331.4720000000007</v>
      </c>
      <c r="N86" s="393">
        <v>5971.5510000000004</v>
      </c>
      <c r="O86" s="393">
        <f t="shared" si="3"/>
        <v>6331.4720000000007</v>
      </c>
      <c r="P86" s="393">
        <f t="shared" si="4"/>
        <v>363.18</v>
      </c>
      <c r="Q86" s="393">
        <f t="shared" si="5"/>
        <v>0</v>
      </c>
      <c r="S86" s="392">
        <v>0.33333333333333298</v>
      </c>
      <c r="T86" s="393">
        <v>3696.3429999999998</v>
      </c>
      <c r="U86" s="393">
        <v>2006.232</v>
      </c>
      <c r="V86" s="393">
        <v>40.319000000000003</v>
      </c>
      <c r="W86" s="393">
        <v>480.24200000000002</v>
      </c>
      <c r="X86" s="393">
        <v>162.298</v>
      </c>
      <c r="Y86" s="393">
        <v>0</v>
      </c>
      <c r="Z86" s="393">
        <v>202.91200000000001</v>
      </c>
      <c r="AA86" s="393">
        <v>39.372</v>
      </c>
      <c r="AB86" s="393">
        <v>123.651</v>
      </c>
      <c r="AC86" s="393">
        <v>-181.18899999999999</v>
      </c>
      <c r="AD86" s="393">
        <v>-412.09300000000002</v>
      </c>
      <c r="AE86" s="393">
        <v>6570.18</v>
      </c>
      <c r="AF86" s="393">
        <v>6158.0870000000004</v>
      </c>
      <c r="AG86" s="393">
        <f t="shared" si="6"/>
        <v>6570.18</v>
      </c>
      <c r="AH86" s="393">
        <f t="shared" si="7"/>
        <v>123.651</v>
      </c>
      <c r="AI86" s="393">
        <f t="shared" si="8"/>
        <v>0</v>
      </c>
      <c r="AK86" s="392">
        <v>0.33333333333333298</v>
      </c>
      <c r="AL86" s="393">
        <v>3736.8609999999999</v>
      </c>
      <c r="AM86" s="393">
        <v>2475.759</v>
      </c>
      <c r="AN86" s="393">
        <v>71.494</v>
      </c>
      <c r="AO86" s="393">
        <v>518.20399999999995</v>
      </c>
      <c r="AP86" s="393">
        <v>120.419</v>
      </c>
      <c r="AQ86" s="393">
        <v>0</v>
      </c>
      <c r="AR86" s="393">
        <v>23.606000000000002</v>
      </c>
      <c r="AS86" s="393">
        <v>129.11699999999999</v>
      </c>
      <c r="AT86" s="393">
        <v>-330.93099999999998</v>
      </c>
      <c r="AU86" s="393">
        <v>0</v>
      </c>
      <c r="AV86" s="393">
        <v>-494.11700000000002</v>
      </c>
      <c r="AW86" s="393">
        <v>6744.5289999999995</v>
      </c>
      <c r="AX86" s="393">
        <v>6250.4119999999994</v>
      </c>
      <c r="AY86" s="393">
        <f t="shared" si="9"/>
        <v>6744.5289999999995</v>
      </c>
      <c r="AZ86" s="393">
        <f t="shared" si="10"/>
        <v>0</v>
      </c>
      <c r="BA86" s="393">
        <f t="shared" si="11"/>
        <v>-330.93099999999998</v>
      </c>
    </row>
    <row r="87" spans="1:53" s="388" customFormat="1">
      <c r="A87" s="392">
        <v>0.34375</v>
      </c>
      <c r="B87" s="393">
        <v>3725.799</v>
      </c>
      <c r="C87" s="393">
        <v>1375.568</v>
      </c>
      <c r="D87" s="393">
        <v>0</v>
      </c>
      <c r="E87" s="393">
        <v>383.02</v>
      </c>
      <c r="F87" s="393">
        <v>108.30800000000001</v>
      </c>
      <c r="G87" s="393">
        <v>0</v>
      </c>
      <c r="H87" s="393">
        <v>270.495</v>
      </c>
      <c r="I87" s="393">
        <v>202.66900000000001</v>
      </c>
      <c r="J87" s="393">
        <v>411.392</v>
      </c>
      <c r="K87" s="393">
        <v>0</v>
      </c>
      <c r="L87" s="393">
        <v>-362.00900000000001</v>
      </c>
      <c r="M87" s="393">
        <v>6477.2510000000002</v>
      </c>
      <c r="N87" s="393">
        <v>6115.2420000000002</v>
      </c>
      <c r="O87" s="393">
        <f t="shared" si="3"/>
        <v>6477.2510000000002</v>
      </c>
      <c r="P87" s="393">
        <f t="shared" si="4"/>
        <v>411.392</v>
      </c>
      <c r="Q87" s="393">
        <f t="shared" si="5"/>
        <v>0</v>
      </c>
      <c r="S87" s="392">
        <v>0.34375</v>
      </c>
      <c r="T87" s="393">
        <v>3696.873</v>
      </c>
      <c r="U87" s="393">
        <v>1983.934</v>
      </c>
      <c r="V87" s="393">
        <v>40.332999999999998</v>
      </c>
      <c r="W87" s="393">
        <v>484.375</v>
      </c>
      <c r="X87" s="393">
        <v>162.256</v>
      </c>
      <c r="Y87" s="393">
        <v>0</v>
      </c>
      <c r="Z87" s="393">
        <v>244.666</v>
      </c>
      <c r="AA87" s="393">
        <v>38.619</v>
      </c>
      <c r="AB87" s="393">
        <v>41.841000000000001</v>
      </c>
      <c r="AC87" s="393">
        <v>0</v>
      </c>
      <c r="AD87" s="393">
        <v>-410.93700000000001</v>
      </c>
      <c r="AE87" s="393">
        <v>6692.8969999999999</v>
      </c>
      <c r="AF87" s="393">
        <v>6281.96</v>
      </c>
      <c r="AG87" s="393">
        <f t="shared" si="6"/>
        <v>6692.8969999999999</v>
      </c>
      <c r="AH87" s="393">
        <f t="shared" si="7"/>
        <v>41.841000000000001</v>
      </c>
      <c r="AI87" s="393">
        <f t="shared" si="8"/>
        <v>0</v>
      </c>
      <c r="AK87" s="392">
        <v>0.34375</v>
      </c>
      <c r="AL87" s="393">
        <v>3736.5529999999999</v>
      </c>
      <c r="AM87" s="393">
        <v>2528.7539999999999</v>
      </c>
      <c r="AN87" s="393">
        <v>71.406999999999996</v>
      </c>
      <c r="AO87" s="393">
        <v>523.87400000000002</v>
      </c>
      <c r="AP87" s="393">
        <v>120.663</v>
      </c>
      <c r="AQ87" s="393">
        <v>0</v>
      </c>
      <c r="AR87" s="393">
        <v>29.193000000000001</v>
      </c>
      <c r="AS87" s="393">
        <v>121.209</v>
      </c>
      <c r="AT87" s="393">
        <v>-258.54399999999998</v>
      </c>
      <c r="AU87" s="393">
        <v>0</v>
      </c>
      <c r="AV87" s="393">
        <v>-499.87299999999999</v>
      </c>
      <c r="AW87" s="393">
        <v>6873.1089999999995</v>
      </c>
      <c r="AX87" s="393">
        <v>6373.2359999999999</v>
      </c>
      <c r="AY87" s="393">
        <f t="shared" si="9"/>
        <v>6873.1089999999995</v>
      </c>
      <c r="AZ87" s="393">
        <f t="shared" si="10"/>
        <v>0</v>
      </c>
      <c r="BA87" s="393">
        <f t="shared" si="11"/>
        <v>-258.54399999999998</v>
      </c>
    </row>
    <row r="88" spans="1:53" s="388" customFormat="1">
      <c r="A88" s="392">
        <v>0.35416666666666702</v>
      </c>
      <c r="B88" s="393">
        <v>3726.5230000000001</v>
      </c>
      <c r="C88" s="393">
        <v>1382.152</v>
      </c>
      <c r="D88" s="393">
        <v>0</v>
      </c>
      <c r="E88" s="393">
        <v>383.245</v>
      </c>
      <c r="F88" s="393">
        <v>108.203</v>
      </c>
      <c r="G88" s="393">
        <v>0</v>
      </c>
      <c r="H88" s="393">
        <v>330.404</v>
      </c>
      <c r="I88" s="393">
        <v>190.483</v>
      </c>
      <c r="J88" s="393">
        <v>478.2</v>
      </c>
      <c r="K88" s="393">
        <v>0</v>
      </c>
      <c r="L88" s="393">
        <v>-363.20299999999997</v>
      </c>
      <c r="M88" s="393">
        <v>6599.21</v>
      </c>
      <c r="N88" s="393">
        <v>6236.0069999999996</v>
      </c>
      <c r="O88" s="393">
        <f t="shared" si="3"/>
        <v>6599.21</v>
      </c>
      <c r="P88" s="393">
        <f t="shared" si="4"/>
        <v>478.2</v>
      </c>
      <c r="Q88" s="393">
        <f t="shared" si="5"/>
        <v>0</v>
      </c>
      <c r="S88" s="392">
        <v>0.35416666666666702</v>
      </c>
      <c r="T88" s="393">
        <v>3697.489</v>
      </c>
      <c r="U88" s="393">
        <v>1977.7049999999999</v>
      </c>
      <c r="V88" s="393">
        <v>40.406999999999996</v>
      </c>
      <c r="W88" s="393">
        <v>483.50099999999998</v>
      </c>
      <c r="X88" s="393">
        <v>162.13</v>
      </c>
      <c r="Y88" s="393">
        <v>0</v>
      </c>
      <c r="Z88" s="393">
        <v>279.41699999999997</v>
      </c>
      <c r="AA88" s="393">
        <v>36.563000000000002</v>
      </c>
      <c r="AB88" s="393">
        <v>133.95400000000001</v>
      </c>
      <c r="AC88" s="393">
        <v>0</v>
      </c>
      <c r="AD88" s="393">
        <v>-410.86</v>
      </c>
      <c r="AE88" s="393">
        <v>6811.1660000000002</v>
      </c>
      <c r="AF88" s="393">
        <v>6400.3060000000005</v>
      </c>
      <c r="AG88" s="393">
        <f t="shared" si="6"/>
        <v>6811.1660000000002</v>
      </c>
      <c r="AH88" s="393">
        <f t="shared" si="7"/>
        <v>133.95400000000001</v>
      </c>
      <c r="AI88" s="393">
        <f t="shared" si="8"/>
        <v>0</v>
      </c>
      <c r="AK88" s="392">
        <v>0.35416666666666702</v>
      </c>
      <c r="AL88" s="393">
        <v>3736.11</v>
      </c>
      <c r="AM88" s="393">
        <v>2598.5360000000001</v>
      </c>
      <c r="AN88" s="393">
        <v>71.441000000000003</v>
      </c>
      <c r="AO88" s="393">
        <v>538.11400000000003</v>
      </c>
      <c r="AP88" s="393">
        <v>120.645</v>
      </c>
      <c r="AQ88" s="393">
        <v>0</v>
      </c>
      <c r="AR88" s="393">
        <v>41.796999999999997</v>
      </c>
      <c r="AS88" s="393">
        <v>124.764</v>
      </c>
      <c r="AT88" s="393">
        <v>-222.65899999999999</v>
      </c>
      <c r="AU88" s="393">
        <v>0</v>
      </c>
      <c r="AV88" s="393">
        <v>-508.07600000000002</v>
      </c>
      <c r="AW88" s="393">
        <v>7008.7480000000014</v>
      </c>
      <c r="AX88" s="393">
        <v>6500.6720000000014</v>
      </c>
      <c r="AY88" s="393">
        <f t="shared" si="9"/>
        <v>7008.7480000000014</v>
      </c>
      <c r="AZ88" s="393">
        <f t="shared" si="10"/>
        <v>0</v>
      </c>
      <c r="BA88" s="393">
        <f t="shared" si="11"/>
        <v>-222.65899999999999</v>
      </c>
    </row>
    <row r="89" spans="1:53" s="388" customFormat="1">
      <c r="A89" s="392">
        <v>0.36458333333333298</v>
      </c>
      <c r="B89" s="393">
        <v>3725.7979999999998</v>
      </c>
      <c r="C89" s="393">
        <v>1402.095</v>
      </c>
      <c r="D89" s="393">
        <v>0</v>
      </c>
      <c r="E89" s="393">
        <v>383.173</v>
      </c>
      <c r="F89" s="393">
        <v>108.125</v>
      </c>
      <c r="G89" s="393">
        <v>0</v>
      </c>
      <c r="H89" s="393">
        <v>374.28699999999998</v>
      </c>
      <c r="I89" s="393">
        <v>176.93299999999999</v>
      </c>
      <c r="J89" s="393">
        <v>539.43499999999995</v>
      </c>
      <c r="K89" s="393">
        <v>0</v>
      </c>
      <c r="L89" s="393">
        <v>-365.44499999999999</v>
      </c>
      <c r="M89" s="393">
        <v>6709.8459999999995</v>
      </c>
      <c r="N89" s="393">
        <v>6344.4009999999998</v>
      </c>
      <c r="O89" s="393">
        <f t="shared" si="3"/>
        <v>6709.8459999999995</v>
      </c>
      <c r="P89" s="393">
        <f t="shared" si="4"/>
        <v>539.43499999999995</v>
      </c>
      <c r="Q89" s="393">
        <f t="shared" si="5"/>
        <v>0</v>
      </c>
      <c r="S89" s="392">
        <v>0.36458333333333298</v>
      </c>
      <c r="T89" s="393">
        <v>3698.0059999999999</v>
      </c>
      <c r="U89" s="393">
        <v>1970.8420000000001</v>
      </c>
      <c r="V89" s="393">
        <v>40.279000000000003</v>
      </c>
      <c r="W89" s="393">
        <v>483.28</v>
      </c>
      <c r="X89" s="393">
        <v>162.03</v>
      </c>
      <c r="Y89" s="393">
        <v>0</v>
      </c>
      <c r="Z89" s="393">
        <v>306.54899999999998</v>
      </c>
      <c r="AA89" s="393">
        <v>34.936</v>
      </c>
      <c r="AB89" s="393">
        <v>225.05600000000001</v>
      </c>
      <c r="AC89" s="393">
        <v>0</v>
      </c>
      <c r="AD89" s="393">
        <v>-410.64100000000002</v>
      </c>
      <c r="AE89" s="393">
        <v>6920.9779999999992</v>
      </c>
      <c r="AF89" s="393">
        <v>6510.3369999999995</v>
      </c>
      <c r="AG89" s="393">
        <f t="shared" si="6"/>
        <v>6920.9779999999992</v>
      </c>
      <c r="AH89" s="393">
        <f t="shared" si="7"/>
        <v>225.05600000000001</v>
      </c>
      <c r="AI89" s="393">
        <f t="shared" si="8"/>
        <v>0</v>
      </c>
      <c r="AK89" s="392">
        <v>0.36458333333333298</v>
      </c>
      <c r="AL89" s="393">
        <v>3734.1309999999999</v>
      </c>
      <c r="AM89" s="393">
        <v>2627.7159999999999</v>
      </c>
      <c r="AN89" s="393">
        <v>71.474000000000004</v>
      </c>
      <c r="AO89" s="393">
        <v>542.82399999999996</v>
      </c>
      <c r="AP89" s="393">
        <v>121.158</v>
      </c>
      <c r="AQ89" s="393">
        <v>0</v>
      </c>
      <c r="AR89" s="393">
        <v>61.24</v>
      </c>
      <c r="AS89" s="393">
        <v>133.49</v>
      </c>
      <c r="AT89" s="393">
        <v>-146.703</v>
      </c>
      <c r="AU89" s="393">
        <v>0</v>
      </c>
      <c r="AV89" s="393">
        <v>-511.649</v>
      </c>
      <c r="AW89" s="393">
        <v>7145.329999999999</v>
      </c>
      <c r="AX89" s="393">
        <v>6633.6809999999987</v>
      </c>
      <c r="AY89" s="393">
        <f t="shared" si="9"/>
        <v>7145.329999999999</v>
      </c>
      <c r="AZ89" s="393">
        <f t="shared" si="10"/>
        <v>0</v>
      </c>
      <c r="BA89" s="393">
        <f t="shared" si="11"/>
        <v>-146.703</v>
      </c>
    </row>
    <row r="90" spans="1:53" s="388" customFormat="1">
      <c r="A90" s="392">
        <v>0.375</v>
      </c>
      <c r="B90" s="393">
        <v>3727.1579999999999</v>
      </c>
      <c r="C90" s="393">
        <v>1367.143</v>
      </c>
      <c r="D90" s="393">
        <v>0</v>
      </c>
      <c r="E90" s="393">
        <v>392.73500000000001</v>
      </c>
      <c r="F90" s="393">
        <v>100.381</v>
      </c>
      <c r="G90" s="393">
        <v>0</v>
      </c>
      <c r="H90" s="393">
        <v>475.63600000000002</v>
      </c>
      <c r="I90" s="393">
        <v>182.738</v>
      </c>
      <c r="J90" s="393">
        <v>547.32000000000005</v>
      </c>
      <c r="K90" s="393">
        <v>0</v>
      </c>
      <c r="L90" s="393">
        <v>-363.63499999999999</v>
      </c>
      <c r="M90" s="393">
        <v>6793.1109999999999</v>
      </c>
      <c r="N90" s="393">
        <v>6429.4759999999997</v>
      </c>
      <c r="O90" s="393">
        <f t="shared" si="3"/>
        <v>6793.1109999999999</v>
      </c>
      <c r="P90" s="393">
        <f t="shared" si="4"/>
        <v>547.32000000000005</v>
      </c>
      <c r="Q90" s="393">
        <f t="shared" si="5"/>
        <v>0</v>
      </c>
      <c r="S90" s="392">
        <v>0.375</v>
      </c>
      <c r="T90" s="393">
        <v>3699.6329999999998</v>
      </c>
      <c r="U90" s="393">
        <v>2001.3140000000001</v>
      </c>
      <c r="V90" s="393">
        <v>40.326000000000001</v>
      </c>
      <c r="W90" s="393">
        <v>476.60899999999998</v>
      </c>
      <c r="X90" s="393">
        <v>155.97200000000001</v>
      </c>
      <c r="Y90" s="393">
        <v>0</v>
      </c>
      <c r="Z90" s="393">
        <v>307.49099999999999</v>
      </c>
      <c r="AA90" s="393">
        <v>35.659999999999997</v>
      </c>
      <c r="AB90" s="393">
        <v>355.10199999999998</v>
      </c>
      <c r="AC90" s="393">
        <v>0</v>
      </c>
      <c r="AD90" s="393">
        <v>-413.10500000000002</v>
      </c>
      <c r="AE90" s="393">
        <v>7072.107</v>
      </c>
      <c r="AF90" s="393">
        <v>6659.0020000000004</v>
      </c>
      <c r="AG90" s="393">
        <f t="shared" si="6"/>
        <v>7072.107</v>
      </c>
      <c r="AH90" s="393">
        <f t="shared" si="7"/>
        <v>355.10199999999998</v>
      </c>
      <c r="AI90" s="393">
        <f t="shared" si="8"/>
        <v>0</v>
      </c>
      <c r="AK90" s="392">
        <v>0.375</v>
      </c>
      <c r="AL90" s="393">
        <v>3734.203</v>
      </c>
      <c r="AM90" s="393">
        <v>2680.8139999999999</v>
      </c>
      <c r="AN90" s="393">
        <v>71.414000000000001</v>
      </c>
      <c r="AO90" s="393">
        <v>543.73099999999999</v>
      </c>
      <c r="AP90" s="393">
        <v>130.25800000000001</v>
      </c>
      <c r="AQ90" s="393">
        <v>187.31100000000001</v>
      </c>
      <c r="AR90" s="393">
        <v>90.156999999999996</v>
      </c>
      <c r="AS90" s="393">
        <v>139.774</v>
      </c>
      <c r="AT90" s="393">
        <v>-308.41899999999998</v>
      </c>
      <c r="AU90" s="393">
        <v>0</v>
      </c>
      <c r="AV90" s="393">
        <v>-520.08100000000002</v>
      </c>
      <c r="AW90" s="393">
        <v>7269.2429999999995</v>
      </c>
      <c r="AX90" s="393">
        <v>6749.1619999999994</v>
      </c>
      <c r="AY90" s="393">
        <f t="shared" si="9"/>
        <v>7269.2429999999995</v>
      </c>
      <c r="AZ90" s="393">
        <f t="shared" si="10"/>
        <v>0</v>
      </c>
      <c r="BA90" s="393">
        <f t="shared" si="11"/>
        <v>-308.41899999999998</v>
      </c>
    </row>
    <row r="91" spans="1:53" s="388" customFormat="1">
      <c r="A91" s="392">
        <v>0.38541666666666702</v>
      </c>
      <c r="B91" s="393">
        <v>3727.3090000000002</v>
      </c>
      <c r="C91" s="393">
        <v>1386.662</v>
      </c>
      <c r="D91" s="393">
        <v>0</v>
      </c>
      <c r="E91" s="393">
        <v>402.71699999999998</v>
      </c>
      <c r="F91" s="393">
        <v>100.336</v>
      </c>
      <c r="G91" s="393">
        <v>0</v>
      </c>
      <c r="H91" s="393">
        <v>522.93899999999996</v>
      </c>
      <c r="I91" s="393">
        <v>171.85499999999999</v>
      </c>
      <c r="J91" s="393">
        <v>559.63099999999997</v>
      </c>
      <c r="K91" s="393">
        <v>0</v>
      </c>
      <c r="L91" s="393">
        <v>-366.49299999999999</v>
      </c>
      <c r="M91" s="393">
        <v>6871.4490000000005</v>
      </c>
      <c r="N91" s="393">
        <v>6504.9560000000001</v>
      </c>
      <c r="O91" s="393">
        <f t="shared" si="3"/>
        <v>6871.4490000000005</v>
      </c>
      <c r="P91" s="393">
        <f t="shared" si="4"/>
        <v>559.63099999999997</v>
      </c>
      <c r="Q91" s="393">
        <f t="shared" si="5"/>
        <v>0</v>
      </c>
      <c r="S91" s="392">
        <v>0.38541666666666702</v>
      </c>
      <c r="T91" s="393">
        <v>3699.027</v>
      </c>
      <c r="U91" s="393">
        <v>2017.6610000000001</v>
      </c>
      <c r="V91" s="393">
        <v>40.345999999999997</v>
      </c>
      <c r="W91" s="393">
        <v>477.036</v>
      </c>
      <c r="X91" s="393">
        <v>155.876</v>
      </c>
      <c r="Y91" s="393">
        <v>0</v>
      </c>
      <c r="Z91" s="393">
        <v>323.51499999999999</v>
      </c>
      <c r="AA91" s="393">
        <v>37.494</v>
      </c>
      <c r="AB91" s="393">
        <v>416.05099999999999</v>
      </c>
      <c r="AC91" s="393">
        <v>0</v>
      </c>
      <c r="AD91" s="393">
        <v>-414.827</v>
      </c>
      <c r="AE91" s="393">
        <v>7167.0060000000003</v>
      </c>
      <c r="AF91" s="393">
        <v>6752.1790000000001</v>
      </c>
      <c r="AG91" s="393">
        <f t="shared" si="6"/>
        <v>7167.0060000000003</v>
      </c>
      <c r="AH91" s="393">
        <f t="shared" si="7"/>
        <v>416.05099999999999</v>
      </c>
      <c r="AI91" s="393">
        <f t="shared" si="8"/>
        <v>0</v>
      </c>
      <c r="AK91" s="392">
        <v>0.38541666666666702</v>
      </c>
      <c r="AL91" s="393">
        <v>3735.319</v>
      </c>
      <c r="AM91" s="393">
        <v>2683.52</v>
      </c>
      <c r="AN91" s="393">
        <v>71.460999999999999</v>
      </c>
      <c r="AO91" s="393">
        <v>548.24400000000003</v>
      </c>
      <c r="AP91" s="393">
        <v>132.702</v>
      </c>
      <c r="AQ91" s="393">
        <v>193.41200000000001</v>
      </c>
      <c r="AR91" s="393">
        <v>124.265</v>
      </c>
      <c r="AS91" s="393">
        <v>137.833</v>
      </c>
      <c r="AT91" s="393">
        <v>-298.83300000000003</v>
      </c>
      <c r="AU91" s="393">
        <v>0</v>
      </c>
      <c r="AV91" s="393">
        <v>-521.21299999999997</v>
      </c>
      <c r="AW91" s="393">
        <v>7327.9230000000007</v>
      </c>
      <c r="AX91" s="393">
        <v>6806.7100000000009</v>
      </c>
      <c r="AY91" s="393">
        <f t="shared" si="9"/>
        <v>7327.9230000000007</v>
      </c>
      <c r="AZ91" s="393">
        <f t="shared" si="10"/>
        <v>0</v>
      </c>
      <c r="BA91" s="393">
        <f t="shared" si="11"/>
        <v>-298.83300000000003</v>
      </c>
    </row>
    <row r="92" spans="1:53" s="388" customFormat="1">
      <c r="A92" s="392">
        <v>0.39583333333333298</v>
      </c>
      <c r="B92" s="393">
        <v>3728.2460000000001</v>
      </c>
      <c r="C92" s="393">
        <v>1363.4929999999999</v>
      </c>
      <c r="D92" s="393">
        <v>0</v>
      </c>
      <c r="E92" s="393">
        <v>402.90300000000002</v>
      </c>
      <c r="F92" s="393">
        <v>100.259</v>
      </c>
      <c r="G92" s="393">
        <v>0</v>
      </c>
      <c r="H92" s="393">
        <v>605.47799999999995</v>
      </c>
      <c r="I92" s="393">
        <v>163.20099999999999</v>
      </c>
      <c r="J92" s="393">
        <v>671.98400000000004</v>
      </c>
      <c r="K92" s="393">
        <v>0</v>
      </c>
      <c r="L92" s="393">
        <v>-365.02499999999998</v>
      </c>
      <c r="M92" s="393">
        <v>7035.5640000000003</v>
      </c>
      <c r="N92" s="393">
        <v>6670.5390000000007</v>
      </c>
      <c r="O92" s="393">
        <f t="shared" si="3"/>
        <v>7035.5640000000003</v>
      </c>
      <c r="P92" s="393">
        <f t="shared" si="4"/>
        <v>671.98400000000004</v>
      </c>
      <c r="Q92" s="393">
        <f t="shared" si="5"/>
        <v>0</v>
      </c>
      <c r="S92" s="392">
        <v>0.39583333333333298</v>
      </c>
      <c r="T92" s="393">
        <v>3697.1880000000001</v>
      </c>
      <c r="U92" s="393">
        <v>2006.3969999999999</v>
      </c>
      <c r="V92" s="393">
        <v>40.372999999999998</v>
      </c>
      <c r="W92" s="393">
        <v>475.87299999999999</v>
      </c>
      <c r="X92" s="393">
        <v>155.77099999999999</v>
      </c>
      <c r="Y92" s="393">
        <v>0</v>
      </c>
      <c r="Z92" s="393">
        <v>349.77499999999998</v>
      </c>
      <c r="AA92" s="393">
        <v>40.908000000000001</v>
      </c>
      <c r="AB92" s="393">
        <v>509.06200000000001</v>
      </c>
      <c r="AC92" s="393">
        <v>0</v>
      </c>
      <c r="AD92" s="393">
        <v>-414.08699999999999</v>
      </c>
      <c r="AE92" s="393">
        <v>7275.3469999999988</v>
      </c>
      <c r="AF92" s="393">
        <v>6861.2599999999984</v>
      </c>
      <c r="AG92" s="393">
        <f t="shared" si="6"/>
        <v>7275.3469999999988</v>
      </c>
      <c r="AH92" s="393">
        <f t="shared" si="7"/>
        <v>509.06200000000001</v>
      </c>
      <c r="AI92" s="393">
        <f t="shared" si="8"/>
        <v>0</v>
      </c>
      <c r="AK92" s="392">
        <v>0.39583333333333298</v>
      </c>
      <c r="AL92" s="393">
        <v>3736.0189999999998</v>
      </c>
      <c r="AM92" s="393">
        <v>2684.0239999999999</v>
      </c>
      <c r="AN92" s="393">
        <v>71.367000000000004</v>
      </c>
      <c r="AO92" s="393">
        <v>544.27700000000004</v>
      </c>
      <c r="AP92" s="393">
        <v>132.565</v>
      </c>
      <c r="AQ92" s="393">
        <v>181.286</v>
      </c>
      <c r="AR92" s="393">
        <v>161.74600000000001</v>
      </c>
      <c r="AS92" s="393">
        <v>140.566</v>
      </c>
      <c r="AT92" s="393">
        <v>-228.42099999999999</v>
      </c>
      <c r="AU92" s="393">
        <v>0</v>
      </c>
      <c r="AV92" s="393">
        <v>-521.50699999999995</v>
      </c>
      <c r="AW92" s="393">
        <v>7423.4289999999992</v>
      </c>
      <c r="AX92" s="393">
        <v>6901.9219999999996</v>
      </c>
      <c r="AY92" s="393">
        <f t="shared" si="9"/>
        <v>7423.4289999999992</v>
      </c>
      <c r="AZ92" s="393">
        <f t="shared" si="10"/>
        <v>0</v>
      </c>
      <c r="BA92" s="393">
        <f t="shared" si="11"/>
        <v>-228.42099999999999</v>
      </c>
    </row>
    <row r="93" spans="1:53" s="388" customFormat="1">
      <c r="A93" s="392">
        <v>0.40625</v>
      </c>
      <c r="B93" s="393">
        <v>3729.125</v>
      </c>
      <c r="C93" s="393">
        <v>1356.454</v>
      </c>
      <c r="D93" s="393">
        <v>0</v>
      </c>
      <c r="E93" s="393">
        <v>383.221</v>
      </c>
      <c r="F93" s="393">
        <v>100.15900000000001</v>
      </c>
      <c r="G93" s="393">
        <v>0</v>
      </c>
      <c r="H93" s="393">
        <v>645.48199999999997</v>
      </c>
      <c r="I93" s="393">
        <v>153.70599999999999</v>
      </c>
      <c r="J93" s="393">
        <v>758.29600000000005</v>
      </c>
      <c r="K93" s="393">
        <v>0</v>
      </c>
      <c r="L93" s="393">
        <v>-363.61799999999999</v>
      </c>
      <c r="M93" s="393">
        <v>7126.4429999999993</v>
      </c>
      <c r="N93" s="393">
        <v>6762.8249999999989</v>
      </c>
      <c r="O93" s="393">
        <f t="shared" si="3"/>
        <v>7126.4429999999993</v>
      </c>
      <c r="P93" s="393">
        <f t="shared" si="4"/>
        <v>758.29600000000005</v>
      </c>
      <c r="Q93" s="393">
        <f t="shared" si="5"/>
        <v>0</v>
      </c>
      <c r="S93" s="392">
        <v>0.40625</v>
      </c>
      <c r="T93" s="393">
        <v>3694.5309999999999</v>
      </c>
      <c r="U93" s="393">
        <v>2023.616</v>
      </c>
      <c r="V93" s="393">
        <v>40.292000000000002</v>
      </c>
      <c r="W93" s="393">
        <v>474.44099999999997</v>
      </c>
      <c r="X93" s="393">
        <v>155.685</v>
      </c>
      <c r="Y93" s="393">
        <v>0</v>
      </c>
      <c r="Z93" s="393">
        <v>364.74400000000003</v>
      </c>
      <c r="AA93" s="393">
        <v>38.655000000000001</v>
      </c>
      <c r="AB93" s="393">
        <v>584.25800000000004</v>
      </c>
      <c r="AC93" s="393">
        <v>0</v>
      </c>
      <c r="AD93" s="393">
        <v>-415.61399999999998</v>
      </c>
      <c r="AE93" s="393">
        <v>7376.2219999999998</v>
      </c>
      <c r="AF93" s="393">
        <v>6960.6080000000002</v>
      </c>
      <c r="AG93" s="393">
        <f t="shared" si="6"/>
        <v>7376.2219999999998</v>
      </c>
      <c r="AH93" s="393">
        <f t="shared" si="7"/>
        <v>584.25800000000004</v>
      </c>
      <c r="AI93" s="393">
        <f t="shared" si="8"/>
        <v>0</v>
      </c>
      <c r="AK93" s="392">
        <v>0.40625</v>
      </c>
      <c r="AL93" s="393">
        <v>3735.9110000000001</v>
      </c>
      <c r="AM93" s="393">
        <v>2702.8029999999999</v>
      </c>
      <c r="AN93" s="393">
        <v>71.38</v>
      </c>
      <c r="AO93" s="393">
        <v>536.27499999999998</v>
      </c>
      <c r="AP93" s="393">
        <v>132.50299999999999</v>
      </c>
      <c r="AQ93" s="393">
        <v>190.291</v>
      </c>
      <c r="AR93" s="393">
        <v>205.982</v>
      </c>
      <c r="AS93" s="393">
        <v>134.39699999999999</v>
      </c>
      <c r="AT93" s="393">
        <v>-210.43899999999999</v>
      </c>
      <c r="AU93" s="393">
        <v>0</v>
      </c>
      <c r="AV93" s="393">
        <v>-523.67499999999995</v>
      </c>
      <c r="AW93" s="393">
        <v>7499.1029999999992</v>
      </c>
      <c r="AX93" s="393">
        <v>6975.427999999999</v>
      </c>
      <c r="AY93" s="393">
        <f t="shared" si="9"/>
        <v>7499.1029999999992</v>
      </c>
      <c r="AZ93" s="393">
        <f t="shared" si="10"/>
        <v>0</v>
      </c>
      <c r="BA93" s="393">
        <f t="shared" si="11"/>
        <v>-210.43899999999999</v>
      </c>
    </row>
    <row r="94" spans="1:53" s="388" customFormat="1">
      <c r="A94" s="392">
        <v>0.41666666666666702</v>
      </c>
      <c r="B94" s="393">
        <v>3728.9459999999999</v>
      </c>
      <c r="C94" s="393">
        <v>1401.366</v>
      </c>
      <c r="D94" s="393">
        <v>0</v>
      </c>
      <c r="E94" s="393">
        <v>378.94200000000001</v>
      </c>
      <c r="F94" s="393">
        <v>85.822999999999993</v>
      </c>
      <c r="G94" s="393">
        <v>61.924999999999997</v>
      </c>
      <c r="H94" s="393">
        <v>692.17399999999998</v>
      </c>
      <c r="I94" s="393">
        <v>155.38800000000001</v>
      </c>
      <c r="J94" s="393">
        <v>782.85699999999997</v>
      </c>
      <c r="K94" s="393">
        <v>0</v>
      </c>
      <c r="L94" s="393">
        <v>-369.00700000000001</v>
      </c>
      <c r="M94" s="393">
        <v>7287.4210000000003</v>
      </c>
      <c r="N94" s="393">
        <v>6918.4140000000007</v>
      </c>
      <c r="O94" s="393">
        <f t="shared" si="3"/>
        <v>7287.4210000000003</v>
      </c>
      <c r="P94" s="393">
        <f t="shared" si="4"/>
        <v>782.85699999999997</v>
      </c>
      <c r="Q94" s="393">
        <f t="shared" si="5"/>
        <v>0</v>
      </c>
      <c r="S94" s="392">
        <v>0.41666666666666702</v>
      </c>
      <c r="T94" s="393">
        <v>3692.9949999999999</v>
      </c>
      <c r="U94" s="393">
        <v>2025.741</v>
      </c>
      <c r="V94" s="393">
        <v>40.305999999999997</v>
      </c>
      <c r="W94" s="393">
        <v>452.101</v>
      </c>
      <c r="X94" s="393">
        <v>145.44</v>
      </c>
      <c r="Y94" s="393">
        <v>0</v>
      </c>
      <c r="Z94" s="393">
        <v>380.32100000000003</v>
      </c>
      <c r="AA94" s="393">
        <v>29.152000000000001</v>
      </c>
      <c r="AB94" s="393">
        <v>758.50900000000001</v>
      </c>
      <c r="AC94" s="393">
        <v>0</v>
      </c>
      <c r="AD94" s="393">
        <v>-414.61500000000001</v>
      </c>
      <c r="AE94" s="393">
        <v>7524.5649999999987</v>
      </c>
      <c r="AF94" s="393">
        <v>7109.9499999999989</v>
      </c>
      <c r="AG94" s="393">
        <f t="shared" si="6"/>
        <v>7524.5649999999987</v>
      </c>
      <c r="AH94" s="393">
        <f t="shared" si="7"/>
        <v>758.50900000000001</v>
      </c>
      <c r="AI94" s="393">
        <f t="shared" si="8"/>
        <v>0</v>
      </c>
      <c r="AK94" s="392">
        <v>0.41666666666666702</v>
      </c>
      <c r="AL94" s="393">
        <v>3735.6729999999998</v>
      </c>
      <c r="AM94" s="393">
        <v>2721.8980000000001</v>
      </c>
      <c r="AN94" s="393">
        <v>71.394000000000005</v>
      </c>
      <c r="AO94" s="393">
        <v>527.46100000000001</v>
      </c>
      <c r="AP94" s="393">
        <v>127.792</v>
      </c>
      <c r="AQ94" s="393">
        <v>358.54199999999997</v>
      </c>
      <c r="AR94" s="393">
        <v>235.739</v>
      </c>
      <c r="AS94" s="393">
        <v>147.614</v>
      </c>
      <c r="AT94" s="393">
        <v>-292.27800000000002</v>
      </c>
      <c r="AU94" s="393">
        <v>0</v>
      </c>
      <c r="AV94" s="393">
        <v>-527.79300000000001</v>
      </c>
      <c r="AW94" s="393">
        <v>7633.835</v>
      </c>
      <c r="AX94" s="393">
        <v>7106.0420000000004</v>
      </c>
      <c r="AY94" s="393">
        <f t="shared" si="9"/>
        <v>7633.835</v>
      </c>
      <c r="AZ94" s="393">
        <f t="shared" si="10"/>
        <v>0</v>
      </c>
      <c r="BA94" s="393">
        <f t="shared" si="11"/>
        <v>-292.27800000000002</v>
      </c>
    </row>
    <row r="95" spans="1:53" s="388" customFormat="1">
      <c r="A95" s="392">
        <v>0.42708333333333298</v>
      </c>
      <c r="B95" s="393">
        <v>3728.1489999999999</v>
      </c>
      <c r="C95" s="393">
        <v>1372.9570000000001</v>
      </c>
      <c r="D95" s="393">
        <v>0</v>
      </c>
      <c r="E95" s="393">
        <v>390.447</v>
      </c>
      <c r="F95" s="393">
        <v>84.980999999999995</v>
      </c>
      <c r="G95" s="393">
        <v>74.233999999999995</v>
      </c>
      <c r="H95" s="393">
        <v>715.96299999999997</v>
      </c>
      <c r="I95" s="393">
        <v>144.488</v>
      </c>
      <c r="J95" s="393">
        <v>814.23199999999997</v>
      </c>
      <c r="K95" s="393">
        <v>0</v>
      </c>
      <c r="L95" s="393">
        <v>-367.04700000000003</v>
      </c>
      <c r="M95" s="393">
        <v>7325.451</v>
      </c>
      <c r="N95" s="393">
        <v>6958.4040000000005</v>
      </c>
      <c r="O95" s="393">
        <f t="shared" si="3"/>
        <v>7325.451</v>
      </c>
      <c r="P95" s="393">
        <f t="shared" si="4"/>
        <v>814.23199999999997</v>
      </c>
      <c r="Q95" s="393">
        <f t="shared" si="5"/>
        <v>0</v>
      </c>
      <c r="S95" s="392">
        <v>0.42708333333333298</v>
      </c>
      <c r="T95" s="393">
        <v>3694.174</v>
      </c>
      <c r="U95" s="393">
        <v>2031.1189999999999</v>
      </c>
      <c r="V95" s="393">
        <v>40.353000000000002</v>
      </c>
      <c r="W95" s="393">
        <v>444.84199999999998</v>
      </c>
      <c r="X95" s="393">
        <v>144.70699999999999</v>
      </c>
      <c r="Y95" s="393">
        <v>0</v>
      </c>
      <c r="Z95" s="393">
        <v>407.86399999999998</v>
      </c>
      <c r="AA95" s="393">
        <v>23.428999999999998</v>
      </c>
      <c r="AB95" s="393">
        <v>800.76599999999996</v>
      </c>
      <c r="AC95" s="393">
        <v>0</v>
      </c>
      <c r="AD95" s="393">
        <v>-415.13200000000001</v>
      </c>
      <c r="AE95" s="393">
        <v>7587.253999999999</v>
      </c>
      <c r="AF95" s="393">
        <v>7172.1219999999994</v>
      </c>
      <c r="AG95" s="393">
        <f t="shared" si="6"/>
        <v>7587.253999999999</v>
      </c>
      <c r="AH95" s="393">
        <f t="shared" si="7"/>
        <v>800.76599999999996</v>
      </c>
      <c r="AI95" s="393">
        <f t="shared" si="8"/>
        <v>0</v>
      </c>
      <c r="AK95" s="392">
        <v>0.42708333333333298</v>
      </c>
      <c r="AL95" s="393">
        <v>3735.5619999999999</v>
      </c>
      <c r="AM95" s="393">
        <v>2718.029</v>
      </c>
      <c r="AN95" s="393">
        <v>71.433999999999997</v>
      </c>
      <c r="AO95" s="393">
        <v>522.36300000000006</v>
      </c>
      <c r="AP95" s="393">
        <v>127.596</v>
      </c>
      <c r="AQ95" s="393">
        <v>363.21499999999997</v>
      </c>
      <c r="AR95" s="393">
        <v>280.14699999999999</v>
      </c>
      <c r="AS95" s="393">
        <v>146.90100000000001</v>
      </c>
      <c r="AT95" s="393">
        <v>-351.11200000000002</v>
      </c>
      <c r="AU95" s="393">
        <v>0</v>
      </c>
      <c r="AV95" s="393">
        <v>-527.78700000000003</v>
      </c>
      <c r="AW95" s="393">
        <v>7614.1350000000002</v>
      </c>
      <c r="AX95" s="393">
        <v>7086.348</v>
      </c>
      <c r="AY95" s="393">
        <f t="shared" si="9"/>
        <v>7614.1350000000002</v>
      </c>
      <c r="AZ95" s="393">
        <f t="shared" si="10"/>
        <v>0</v>
      </c>
      <c r="BA95" s="393">
        <f t="shared" si="11"/>
        <v>-351.11200000000002</v>
      </c>
    </row>
    <row r="96" spans="1:53" s="388" customFormat="1">
      <c r="A96" s="392">
        <v>0.4375</v>
      </c>
      <c r="B96" s="393">
        <v>3722.134</v>
      </c>
      <c r="C96" s="393">
        <v>1368.018</v>
      </c>
      <c r="D96" s="393">
        <v>0</v>
      </c>
      <c r="E96" s="393">
        <v>396.976</v>
      </c>
      <c r="F96" s="393">
        <v>84.980999999999995</v>
      </c>
      <c r="G96" s="393">
        <v>127.592</v>
      </c>
      <c r="H96" s="393">
        <v>772.85599999999999</v>
      </c>
      <c r="I96" s="393">
        <v>158.548</v>
      </c>
      <c r="J96" s="393">
        <v>774.88800000000003</v>
      </c>
      <c r="K96" s="393">
        <v>0</v>
      </c>
      <c r="L96" s="393">
        <v>-368.03399999999999</v>
      </c>
      <c r="M96" s="393">
        <v>7405.9929999999986</v>
      </c>
      <c r="N96" s="393">
        <v>7037.9589999999989</v>
      </c>
      <c r="O96" s="393">
        <f t="shared" si="3"/>
        <v>7405.9929999999986</v>
      </c>
      <c r="P96" s="393">
        <f t="shared" si="4"/>
        <v>774.88800000000003</v>
      </c>
      <c r="Q96" s="393">
        <f t="shared" si="5"/>
        <v>0</v>
      </c>
      <c r="S96" s="392">
        <v>0.4375</v>
      </c>
      <c r="T96" s="393">
        <v>3694.81</v>
      </c>
      <c r="U96" s="393">
        <v>2033.835</v>
      </c>
      <c r="V96" s="393">
        <v>40.271999999999998</v>
      </c>
      <c r="W96" s="393">
        <v>443.863</v>
      </c>
      <c r="X96" s="393">
        <v>144.70699999999999</v>
      </c>
      <c r="Y96" s="393">
        <v>0</v>
      </c>
      <c r="Z96" s="393">
        <v>404.93200000000002</v>
      </c>
      <c r="AA96" s="393">
        <v>22.567</v>
      </c>
      <c r="AB96" s="393">
        <v>863.49900000000002</v>
      </c>
      <c r="AC96" s="393">
        <v>0</v>
      </c>
      <c r="AD96" s="393">
        <v>-415.30599999999998</v>
      </c>
      <c r="AE96" s="393">
        <v>7648.4850000000006</v>
      </c>
      <c r="AF96" s="393">
        <v>7233.179000000001</v>
      </c>
      <c r="AG96" s="393">
        <f t="shared" si="6"/>
        <v>7648.4850000000006</v>
      </c>
      <c r="AH96" s="393">
        <f t="shared" si="7"/>
        <v>863.49900000000002</v>
      </c>
      <c r="AI96" s="393">
        <f t="shared" si="8"/>
        <v>0</v>
      </c>
      <c r="AK96" s="392">
        <v>0.4375</v>
      </c>
      <c r="AL96" s="393">
        <v>3735.9360000000001</v>
      </c>
      <c r="AM96" s="393">
        <v>2716.4369999999999</v>
      </c>
      <c r="AN96" s="393">
        <v>71.507999999999996</v>
      </c>
      <c r="AO96" s="393">
        <v>522.976</v>
      </c>
      <c r="AP96" s="393">
        <v>127.58799999999999</v>
      </c>
      <c r="AQ96" s="393">
        <v>362.13900000000001</v>
      </c>
      <c r="AR96" s="393">
        <v>337.02699999999999</v>
      </c>
      <c r="AS96" s="393">
        <v>144.78200000000001</v>
      </c>
      <c r="AT96" s="393">
        <v>-334.19</v>
      </c>
      <c r="AU96" s="393">
        <v>0</v>
      </c>
      <c r="AV96" s="393">
        <v>-528.43299999999999</v>
      </c>
      <c r="AW96" s="393">
        <v>7684.2029999999995</v>
      </c>
      <c r="AX96" s="393">
        <v>7155.7699999999995</v>
      </c>
      <c r="AY96" s="393">
        <f t="shared" si="9"/>
        <v>7684.2029999999995</v>
      </c>
      <c r="AZ96" s="393">
        <f t="shared" si="10"/>
        <v>0</v>
      </c>
      <c r="BA96" s="393">
        <f t="shared" si="11"/>
        <v>-334.19</v>
      </c>
    </row>
    <row r="97" spans="1:53" s="388" customFormat="1">
      <c r="A97" s="392">
        <v>0.44791666666666702</v>
      </c>
      <c r="B97" s="393">
        <v>3719.45</v>
      </c>
      <c r="C97" s="393">
        <v>1368.835</v>
      </c>
      <c r="D97" s="393">
        <v>0</v>
      </c>
      <c r="E97" s="393">
        <v>379.40600000000001</v>
      </c>
      <c r="F97" s="393">
        <v>84.951999999999998</v>
      </c>
      <c r="G97" s="393">
        <v>116.346</v>
      </c>
      <c r="H97" s="393">
        <v>819.96400000000006</v>
      </c>
      <c r="I97" s="393">
        <v>165.15199999999999</v>
      </c>
      <c r="J97" s="393">
        <v>803.97500000000002</v>
      </c>
      <c r="K97" s="393">
        <v>0</v>
      </c>
      <c r="L97" s="393">
        <v>-367.447</v>
      </c>
      <c r="M97" s="393">
        <v>7458.08</v>
      </c>
      <c r="N97" s="393">
        <v>7090.6329999999998</v>
      </c>
      <c r="O97" s="393">
        <f t="shared" si="3"/>
        <v>7458.08</v>
      </c>
      <c r="P97" s="393">
        <f t="shared" si="4"/>
        <v>803.97500000000002</v>
      </c>
      <c r="Q97" s="393">
        <f t="shared" si="5"/>
        <v>0</v>
      </c>
      <c r="S97" s="392">
        <v>0.44791666666666702</v>
      </c>
      <c r="T97" s="393">
        <v>3696.2539999999999</v>
      </c>
      <c r="U97" s="393">
        <v>2027.116</v>
      </c>
      <c r="V97" s="393">
        <v>40.386000000000003</v>
      </c>
      <c r="W97" s="393">
        <v>444.98500000000001</v>
      </c>
      <c r="X97" s="393">
        <v>144.66800000000001</v>
      </c>
      <c r="Y97" s="393">
        <v>0</v>
      </c>
      <c r="Z97" s="393">
        <v>387.726</v>
      </c>
      <c r="AA97" s="393">
        <v>22.155000000000001</v>
      </c>
      <c r="AB97" s="393">
        <v>994.97699999999998</v>
      </c>
      <c r="AC97" s="393">
        <v>-45.206000000000003</v>
      </c>
      <c r="AD97" s="393">
        <v>-414.57600000000002</v>
      </c>
      <c r="AE97" s="393">
        <v>7713.0609999999988</v>
      </c>
      <c r="AF97" s="393">
        <v>7298.4849999999988</v>
      </c>
      <c r="AG97" s="393">
        <f t="shared" si="6"/>
        <v>7713.0609999999988</v>
      </c>
      <c r="AH97" s="393">
        <f t="shared" si="7"/>
        <v>994.97699999999998</v>
      </c>
      <c r="AI97" s="393">
        <f t="shared" si="8"/>
        <v>0</v>
      </c>
      <c r="AK97" s="392">
        <v>0.44791666666666702</v>
      </c>
      <c r="AL97" s="393">
        <v>3735.67</v>
      </c>
      <c r="AM97" s="393">
        <v>2710.404</v>
      </c>
      <c r="AN97" s="393">
        <v>71.447000000000003</v>
      </c>
      <c r="AO97" s="393">
        <v>522.22699999999998</v>
      </c>
      <c r="AP97" s="393">
        <v>127.569</v>
      </c>
      <c r="AQ97" s="393">
        <v>319.74200000000002</v>
      </c>
      <c r="AR97" s="393">
        <v>413.66899999999998</v>
      </c>
      <c r="AS97" s="393">
        <v>144.38800000000001</v>
      </c>
      <c r="AT97" s="393">
        <v>-338.601</v>
      </c>
      <c r="AU97" s="393">
        <v>0</v>
      </c>
      <c r="AV97" s="393">
        <v>-528.30399999999997</v>
      </c>
      <c r="AW97" s="393">
        <v>7706.5150000000012</v>
      </c>
      <c r="AX97" s="393">
        <v>7178.2110000000011</v>
      </c>
      <c r="AY97" s="393">
        <f t="shared" si="9"/>
        <v>7706.5150000000012</v>
      </c>
      <c r="AZ97" s="393">
        <f t="shared" si="10"/>
        <v>0</v>
      </c>
      <c r="BA97" s="393">
        <f t="shared" si="11"/>
        <v>-338.601</v>
      </c>
    </row>
    <row r="98" spans="1:53" s="388" customFormat="1">
      <c r="A98" s="392">
        <v>0.45833333333333298</v>
      </c>
      <c r="B98" s="393">
        <v>3714.7289999999998</v>
      </c>
      <c r="C98" s="393">
        <v>1370.7460000000001</v>
      </c>
      <c r="D98" s="393">
        <v>0</v>
      </c>
      <c r="E98" s="393">
        <v>375.08300000000003</v>
      </c>
      <c r="F98" s="393">
        <v>82.664000000000001</v>
      </c>
      <c r="G98" s="393">
        <v>148.94900000000001</v>
      </c>
      <c r="H98" s="393">
        <v>853.697</v>
      </c>
      <c r="I98" s="393">
        <v>163.054</v>
      </c>
      <c r="J98" s="393">
        <v>857.28599999999994</v>
      </c>
      <c r="K98" s="393">
        <v>0</v>
      </c>
      <c r="L98" s="393">
        <v>-367.87799999999999</v>
      </c>
      <c r="M98" s="393">
        <v>7566.2079999999996</v>
      </c>
      <c r="N98" s="393">
        <v>7198.33</v>
      </c>
      <c r="O98" s="393">
        <f t="shared" si="3"/>
        <v>7566.2079999999996</v>
      </c>
      <c r="P98" s="393">
        <f t="shared" si="4"/>
        <v>857.28599999999994</v>
      </c>
      <c r="Q98" s="393">
        <f t="shared" si="5"/>
        <v>0</v>
      </c>
      <c r="S98" s="392">
        <v>0.45833333333333298</v>
      </c>
      <c r="T98" s="393">
        <v>3696.7190000000001</v>
      </c>
      <c r="U98" s="393">
        <v>2021.2950000000001</v>
      </c>
      <c r="V98" s="393">
        <v>40.36</v>
      </c>
      <c r="W98" s="393">
        <v>445.95499999999998</v>
      </c>
      <c r="X98" s="393">
        <v>146.81200000000001</v>
      </c>
      <c r="Y98" s="393">
        <v>0</v>
      </c>
      <c r="Z98" s="393">
        <v>395.625</v>
      </c>
      <c r="AA98" s="393">
        <v>18.553999999999998</v>
      </c>
      <c r="AB98" s="393">
        <v>1113.0820000000001</v>
      </c>
      <c r="AC98" s="393">
        <v>-51.63</v>
      </c>
      <c r="AD98" s="393">
        <v>-414.22</v>
      </c>
      <c r="AE98" s="393">
        <v>7826.7719999999999</v>
      </c>
      <c r="AF98" s="393">
        <v>7412.5519999999997</v>
      </c>
      <c r="AG98" s="393">
        <f t="shared" si="6"/>
        <v>7826.7719999999999</v>
      </c>
      <c r="AH98" s="393">
        <f t="shared" si="7"/>
        <v>1113.0820000000001</v>
      </c>
      <c r="AI98" s="393">
        <f t="shared" si="8"/>
        <v>0</v>
      </c>
      <c r="AK98" s="392">
        <v>0.45833333333333298</v>
      </c>
      <c r="AL98" s="393">
        <v>3737.335</v>
      </c>
      <c r="AM98" s="393">
        <v>2672.88</v>
      </c>
      <c r="AN98" s="393">
        <v>71.501000000000005</v>
      </c>
      <c r="AO98" s="393">
        <v>518.53599999999994</v>
      </c>
      <c r="AP98" s="393">
        <v>118.17700000000001</v>
      </c>
      <c r="AQ98" s="393">
        <v>396.19799999999998</v>
      </c>
      <c r="AR98" s="393">
        <v>456.17099999999999</v>
      </c>
      <c r="AS98" s="393">
        <v>150.83099999999999</v>
      </c>
      <c r="AT98" s="393">
        <v>-403.947</v>
      </c>
      <c r="AU98" s="393">
        <v>0</v>
      </c>
      <c r="AV98" s="393">
        <v>-525.83600000000001</v>
      </c>
      <c r="AW98" s="393">
        <v>7717.6820000000007</v>
      </c>
      <c r="AX98" s="393">
        <v>7191.8460000000005</v>
      </c>
      <c r="AY98" s="393">
        <f t="shared" si="9"/>
        <v>7717.6820000000007</v>
      </c>
      <c r="AZ98" s="393">
        <f t="shared" si="10"/>
        <v>0</v>
      </c>
      <c r="BA98" s="393">
        <f t="shared" si="11"/>
        <v>-403.947</v>
      </c>
    </row>
    <row r="99" spans="1:53" s="388" customFormat="1">
      <c r="A99" s="392">
        <v>0.46875</v>
      </c>
      <c r="B99" s="393">
        <v>3716.06</v>
      </c>
      <c r="C99" s="393">
        <v>1349.5940000000001</v>
      </c>
      <c r="D99" s="393">
        <v>0</v>
      </c>
      <c r="E99" s="393">
        <v>363.69099999999997</v>
      </c>
      <c r="F99" s="393">
        <v>82.686000000000007</v>
      </c>
      <c r="G99" s="393">
        <v>208.16800000000001</v>
      </c>
      <c r="H99" s="393">
        <v>918.45600000000002</v>
      </c>
      <c r="I99" s="393">
        <v>158.91300000000001</v>
      </c>
      <c r="J99" s="393">
        <v>967.58</v>
      </c>
      <c r="K99" s="393">
        <v>0</v>
      </c>
      <c r="L99" s="393">
        <v>-366.62700000000001</v>
      </c>
      <c r="M99" s="393">
        <v>7765.1479999999992</v>
      </c>
      <c r="N99" s="393">
        <v>7398.5209999999988</v>
      </c>
      <c r="O99" s="393">
        <f t="shared" si="3"/>
        <v>7765.1479999999992</v>
      </c>
      <c r="P99" s="393">
        <f t="shared" si="4"/>
        <v>967.58</v>
      </c>
      <c r="Q99" s="393">
        <f t="shared" si="5"/>
        <v>0</v>
      </c>
      <c r="S99" s="392">
        <v>0.46875</v>
      </c>
      <c r="T99" s="393">
        <v>3696.8850000000002</v>
      </c>
      <c r="U99" s="393">
        <v>2024.778</v>
      </c>
      <c r="V99" s="393">
        <v>40.271999999999998</v>
      </c>
      <c r="W99" s="393">
        <v>447.49599999999998</v>
      </c>
      <c r="X99" s="393">
        <v>146.809</v>
      </c>
      <c r="Y99" s="393">
        <v>0</v>
      </c>
      <c r="Z99" s="393">
        <v>402.09800000000001</v>
      </c>
      <c r="AA99" s="393">
        <v>20.486999999999998</v>
      </c>
      <c r="AB99" s="393">
        <v>1174.8440000000001</v>
      </c>
      <c r="AC99" s="393">
        <v>-51.332000000000001</v>
      </c>
      <c r="AD99" s="393">
        <v>-414.73899999999998</v>
      </c>
      <c r="AE99" s="393">
        <v>7902.3370000000004</v>
      </c>
      <c r="AF99" s="393">
        <v>7487.5980000000009</v>
      </c>
      <c r="AG99" s="393">
        <f t="shared" si="6"/>
        <v>7902.3370000000004</v>
      </c>
      <c r="AH99" s="393">
        <f t="shared" si="7"/>
        <v>1174.8440000000001</v>
      </c>
      <c r="AI99" s="393">
        <f t="shared" si="8"/>
        <v>0</v>
      </c>
      <c r="AK99" s="392">
        <v>0.46875</v>
      </c>
      <c r="AL99" s="393">
        <v>3737.7570000000001</v>
      </c>
      <c r="AM99" s="393">
        <v>2654.4949999999999</v>
      </c>
      <c r="AN99" s="393">
        <v>71.441000000000003</v>
      </c>
      <c r="AO99" s="393">
        <v>524.15599999999995</v>
      </c>
      <c r="AP99" s="393">
        <v>117.70399999999999</v>
      </c>
      <c r="AQ99" s="393">
        <v>397.06099999999998</v>
      </c>
      <c r="AR99" s="393">
        <v>489.68900000000002</v>
      </c>
      <c r="AS99" s="393">
        <v>162.92400000000001</v>
      </c>
      <c r="AT99" s="393">
        <v>-369.54300000000001</v>
      </c>
      <c r="AU99" s="393">
        <v>0</v>
      </c>
      <c r="AV99" s="393">
        <v>-524.88900000000001</v>
      </c>
      <c r="AW99" s="393">
        <v>7785.6840000000002</v>
      </c>
      <c r="AX99" s="393">
        <v>7260.7950000000001</v>
      </c>
      <c r="AY99" s="393">
        <f t="shared" si="9"/>
        <v>7785.6840000000002</v>
      </c>
      <c r="AZ99" s="393">
        <f t="shared" si="10"/>
        <v>0</v>
      </c>
      <c r="BA99" s="393">
        <f t="shared" si="11"/>
        <v>-369.54300000000001</v>
      </c>
    </row>
    <row r="100" spans="1:53" s="388" customFormat="1">
      <c r="A100" s="392">
        <v>0.47916666666666702</v>
      </c>
      <c r="B100" s="393">
        <v>3715.2040000000002</v>
      </c>
      <c r="C100" s="393">
        <v>1350.0930000000001</v>
      </c>
      <c r="D100" s="393">
        <v>0</v>
      </c>
      <c r="E100" s="393">
        <v>361.78699999999998</v>
      </c>
      <c r="F100" s="393">
        <v>82.695999999999998</v>
      </c>
      <c r="G100" s="393">
        <v>213.708</v>
      </c>
      <c r="H100" s="393">
        <v>964.44200000000001</v>
      </c>
      <c r="I100" s="393">
        <v>160.476</v>
      </c>
      <c r="J100" s="393">
        <v>903.524</v>
      </c>
      <c r="K100" s="393">
        <v>0</v>
      </c>
      <c r="L100" s="393">
        <v>-367.101</v>
      </c>
      <c r="M100" s="393">
        <v>7751.93</v>
      </c>
      <c r="N100" s="393">
        <v>7384.8290000000006</v>
      </c>
      <c r="O100" s="393">
        <f t="shared" si="3"/>
        <v>7751.93</v>
      </c>
      <c r="P100" s="393">
        <f t="shared" si="4"/>
        <v>903.524</v>
      </c>
      <c r="Q100" s="393">
        <f t="shared" si="5"/>
        <v>0</v>
      </c>
      <c r="S100" s="392">
        <v>0.47916666666666702</v>
      </c>
      <c r="T100" s="393">
        <v>3695.3609999999999</v>
      </c>
      <c r="U100" s="393">
        <v>2027.78</v>
      </c>
      <c r="V100" s="393">
        <v>40.338999999999999</v>
      </c>
      <c r="W100" s="393">
        <v>445.68200000000002</v>
      </c>
      <c r="X100" s="393">
        <v>146.79300000000001</v>
      </c>
      <c r="Y100" s="393">
        <v>0</v>
      </c>
      <c r="Z100" s="393">
        <v>406.25299999999999</v>
      </c>
      <c r="AA100" s="393">
        <v>18.693000000000001</v>
      </c>
      <c r="AB100" s="393">
        <v>1220.934</v>
      </c>
      <c r="AC100" s="393">
        <v>-51.271000000000001</v>
      </c>
      <c r="AD100" s="393">
        <v>-414.87599999999998</v>
      </c>
      <c r="AE100" s="393">
        <v>7950.5639999999994</v>
      </c>
      <c r="AF100" s="393">
        <v>7535.6879999999992</v>
      </c>
      <c r="AG100" s="393">
        <f t="shared" si="6"/>
        <v>7950.5639999999994</v>
      </c>
      <c r="AH100" s="393">
        <f t="shared" si="7"/>
        <v>1220.934</v>
      </c>
      <c r="AI100" s="393">
        <f t="shared" si="8"/>
        <v>0</v>
      </c>
      <c r="AK100" s="392">
        <v>0.47916666666666702</v>
      </c>
      <c r="AL100" s="393">
        <v>3737.9029999999998</v>
      </c>
      <c r="AM100" s="393">
        <v>2645.0410000000002</v>
      </c>
      <c r="AN100" s="393">
        <v>71.466999999999999</v>
      </c>
      <c r="AO100" s="393">
        <v>524.44299999999998</v>
      </c>
      <c r="AP100" s="393">
        <v>117.702</v>
      </c>
      <c r="AQ100" s="393">
        <v>384.62</v>
      </c>
      <c r="AR100" s="393">
        <v>541.25099999999998</v>
      </c>
      <c r="AS100" s="393">
        <v>155.02699999999999</v>
      </c>
      <c r="AT100" s="393">
        <v>-371.40199999999999</v>
      </c>
      <c r="AU100" s="393">
        <v>0</v>
      </c>
      <c r="AV100" s="393">
        <v>-524.39300000000003</v>
      </c>
      <c r="AW100" s="393">
        <v>7806.0519999999997</v>
      </c>
      <c r="AX100" s="393">
        <v>7281.6589999999997</v>
      </c>
      <c r="AY100" s="393">
        <f t="shared" si="9"/>
        <v>7806.0519999999997</v>
      </c>
      <c r="AZ100" s="393">
        <f t="shared" si="10"/>
        <v>0</v>
      </c>
      <c r="BA100" s="393">
        <f t="shared" si="11"/>
        <v>-371.40199999999999</v>
      </c>
    </row>
    <row r="101" spans="1:53" s="388" customFormat="1">
      <c r="A101" s="392">
        <v>0.48958333333333298</v>
      </c>
      <c r="B101" s="393">
        <v>3710.5889999999999</v>
      </c>
      <c r="C101" s="393">
        <v>1344.9459999999999</v>
      </c>
      <c r="D101" s="393">
        <v>0</v>
      </c>
      <c r="E101" s="393">
        <v>358.98700000000002</v>
      </c>
      <c r="F101" s="393">
        <v>82.683999999999997</v>
      </c>
      <c r="G101" s="393">
        <v>169.82900000000001</v>
      </c>
      <c r="H101" s="393">
        <v>990.60599999999999</v>
      </c>
      <c r="I101" s="393">
        <v>161.58699999999999</v>
      </c>
      <c r="J101" s="393">
        <v>857.26300000000003</v>
      </c>
      <c r="K101" s="393">
        <v>0</v>
      </c>
      <c r="L101" s="393">
        <v>-365.91899999999998</v>
      </c>
      <c r="M101" s="393">
        <v>7676.4909999999991</v>
      </c>
      <c r="N101" s="393">
        <v>7310.5719999999992</v>
      </c>
      <c r="O101" s="393">
        <f t="shared" si="3"/>
        <v>7676.4909999999991</v>
      </c>
      <c r="P101" s="393">
        <f t="shared" si="4"/>
        <v>857.26300000000003</v>
      </c>
      <c r="Q101" s="393">
        <f t="shared" si="5"/>
        <v>0</v>
      </c>
      <c r="S101" s="392">
        <v>0.48958333333333298</v>
      </c>
      <c r="T101" s="393">
        <v>3695.913</v>
      </c>
      <c r="U101" s="393">
        <v>2021.2139999999999</v>
      </c>
      <c r="V101" s="393">
        <v>40.326000000000001</v>
      </c>
      <c r="W101" s="393">
        <v>441.774</v>
      </c>
      <c r="X101" s="393">
        <v>146.767</v>
      </c>
      <c r="Y101" s="393">
        <v>0</v>
      </c>
      <c r="Z101" s="393">
        <v>419.56400000000002</v>
      </c>
      <c r="AA101" s="393">
        <v>17.701000000000001</v>
      </c>
      <c r="AB101" s="393">
        <v>1158.9760000000001</v>
      </c>
      <c r="AC101" s="393">
        <v>-51.476999999999997</v>
      </c>
      <c r="AD101" s="393">
        <v>-414.303</v>
      </c>
      <c r="AE101" s="393">
        <v>7890.7580000000007</v>
      </c>
      <c r="AF101" s="393">
        <v>7476.4550000000008</v>
      </c>
      <c r="AG101" s="393">
        <f t="shared" si="6"/>
        <v>7890.7580000000007</v>
      </c>
      <c r="AH101" s="393">
        <f t="shared" si="7"/>
        <v>1158.9760000000001</v>
      </c>
      <c r="AI101" s="393">
        <f t="shared" si="8"/>
        <v>0</v>
      </c>
      <c r="AK101" s="392">
        <v>0.48958333333333298</v>
      </c>
      <c r="AL101" s="393">
        <v>3736.7710000000002</v>
      </c>
      <c r="AM101" s="393">
        <v>2630.377</v>
      </c>
      <c r="AN101" s="393">
        <v>71.447000000000003</v>
      </c>
      <c r="AO101" s="393">
        <v>523.68499999999995</v>
      </c>
      <c r="AP101" s="393">
        <v>117.684</v>
      </c>
      <c r="AQ101" s="393">
        <v>384.29399999999998</v>
      </c>
      <c r="AR101" s="393">
        <v>592.78099999999995</v>
      </c>
      <c r="AS101" s="393">
        <v>155.34899999999999</v>
      </c>
      <c r="AT101" s="393">
        <v>-358.19900000000001</v>
      </c>
      <c r="AU101" s="393">
        <v>0</v>
      </c>
      <c r="AV101" s="393">
        <v>-523.49199999999996</v>
      </c>
      <c r="AW101" s="393">
        <v>7854.1890000000012</v>
      </c>
      <c r="AX101" s="393">
        <v>7330.697000000001</v>
      </c>
      <c r="AY101" s="393">
        <f t="shared" si="9"/>
        <v>7854.1890000000012</v>
      </c>
      <c r="AZ101" s="393">
        <f t="shared" si="10"/>
        <v>0</v>
      </c>
      <c r="BA101" s="393">
        <f t="shared" si="11"/>
        <v>-358.19900000000001</v>
      </c>
    </row>
    <row r="102" spans="1:53" s="388" customFormat="1">
      <c r="A102" s="392">
        <v>0.5</v>
      </c>
      <c r="B102" s="393">
        <v>3719.221</v>
      </c>
      <c r="C102" s="393">
        <v>1249.27</v>
      </c>
      <c r="D102" s="393">
        <v>0</v>
      </c>
      <c r="E102" s="393">
        <v>343.78699999999998</v>
      </c>
      <c r="F102" s="393">
        <v>82.923000000000002</v>
      </c>
      <c r="G102" s="393">
        <v>0</v>
      </c>
      <c r="H102" s="393">
        <v>1032.4929999999999</v>
      </c>
      <c r="I102" s="393">
        <v>164.58699999999999</v>
      </c>
      <c r="J102" s="393">
        <v>1166.431</v>
      </c>
      <c r="K102" s="393">
        <v>-68.816999999999993</v>
      </c>
      <c r="L102" s="393">
        <v>-354.37</v>
      </c>
      <c r="M102" s="393">
        <v>7689.8949999999995</v>
      </c>
      <c r="N102" s="393">
        <v>7335.5249999999996</v>
      </c>
      <c r="O102" s="393">
        <f t="shared" si="3"/>
        <v>7689.8949999999995</v>
      </c>
      <c r="P102" s="393">
        <f t="shared" si="4"/>
        <v>1166.431</v>
      </c>
      <c r="Q102" s="393">
        <f t="shared" si="5"/>
        <v>0</v>
      </c>
      <c r="S102" s="392">
        <v>0.5</v>
      </c>
      <c r="T102" s="393">
        <v>3694.9720000000002</v>
      </c>
      <c r="U102" s="393">
        <v>1970.768</v>
      </c>
      <c r="V102" s="393">
        <v>40.259</v>
      </c>
      <c r="W102" s="393">
        <v>438.52699999999999</v>
      </c>
      <c r="X102" s="393">
        <v>145.66300000000001</v>
      </c>
      <c r="Y102" s="393">
        <v>0</v>
      </c>
      <c r="Z102" s="393">
        <v>423.63499999999999</v>
      </c>
      <c r="AA102" s="393">
        <v>16.170000000000002</v>
      </c>
      <c r="AB102" s="393">
        <v>1161.191</v>
      </c>
      <c r="AC102" s="393">
        <v>-3.379</v>
      </c>
      <c r="AD102" s="393">
        <v>-409.57400000000001</v>
      </c>
      <c r="AE102" s="393">
        <v>7887.8060000000005</v>
      </c>
      <c r="AF102" s="393">
        <v>7478.2320000000009</v>
      </c>
      <c r="AG102" s="393">
        <f t="shared" si="6"/>
        <v>7887.8060000000005</v>
      </c>
      <c r="AH102" s="393">
        <f t="shared" si="7"/>
        <v>1161.191</v>
      </c>
      <c r="AI102" s="393">
        <f t="shared" si="8"/>
        <v>0</v>
      </c>
      <c r="AK102" s="392">
        <v>0.5</v>
      </c>
      <c r="AL102" s="393">
        <v>3735.634</v>
      </c>
      <c r="AM102" s="393">
        <v>2640.4229999999998</v>
      </c>
      <c r="AN102" s="393">
        <v>71.400000000000006</v>
      </c>
      <c r="AO102" s="393">
        <v>525.45399999999995</v>
      </c>
      <c r="AP102" s="393">
        <v>117.863</v>
      </c>
      <c r="AQ102" s="393">
        <v>272.35599999999999</v>
      </c>
      <c r="AR102" s="393">
        <v>594.71699999999998</v>
      </c>
      <c r="AS102" s="393">
        <v>153.643</v>
      </c>
      <c r="AT102" s="393">
        <v>-312.78699999999998</v>
      </c>
      <c r="AU102" s="393">
        <v>0</v>
      </c>
      <c r="AV102" s="393">
        <v>-523.20399999999995</v>
      </c>
      <c r="AW102" s="393">
        <v>7798.7029999999986</v>
      </c>
      <c r="AX102" s="393">
        <v>7275.4989999999989</v>
      </c>
      <c r="AY102" s="393">
        <f t="shared" si="9"/>
        <v>7798.7029999999986</v>
      </c>
      <c r="AZ102" s="393">
        <f t="shared" si="10"/>
        <v>0</v>
      </c>
      <c r="BA102" s="393">
        <f t="shared" si="11"/>
        <v>-312.78699999999998</v>
      </c>
    </row>
    <row r="103" spans="1:53" s="388" customFormat="1">
      <c r="A103" s="392">
        <v>0.51041666666666696</v>
      </c>
      <c r="B103" s="393">
        <v>3721.3870000000002</v>
      </c>
      <c r="C103" s="393">
        <v>1205.617</v>
      </c>
      <c r="D103" s="393">
        <v>0</v>
      </c>
      <c r="E103" s="393">
        <v>343.64400000000001</v>
      </c>
      <c r="F103" s="393">
        <v>82.92</v>
      </c>
      <c r="G103" s="393">
        <v>0</v>
      </c>
      <c r="H103" s="393">
        <v>1099.9949999999999</v>
      </c>
      <c r="I103" s="393">
        <v>165.10599999999999</v>
      </c>
      <c r="J103" s="393">
        <v>1110.3430000000001</v>
      </c>
      <c r="K103" s="393">
        <v>-103.544</v>
      </c>
      <c r="L103" s="393">
        <v>-350.86599999999999</v>
      </c>
      <c r="M103" s="393">
        <v>7625.4679999999998</v>
      </c>
      <c r="N103" s="393">
        <v>7274.6019999999999</v>
      </c>
      <c r="O103" s="393">
        <f t="shared" si="3"/>
        <v>7625.4679999999998</v>
      </c>
      <c r="P103" s="393">
        <f t="shared" si="4"/>
        <v>1110.3430000000001</v>
      </c>
      <c r="Q103" s="393">
        <f t="shared" si="5"/>
        <v>0</v>
      </c>
      <c r="S103" s="392">
        <v>0.51041666666666696</v>
      </c>
      <c r="T103" s="393">
        <v>3695.98</v>
      </c>
      <c r="U103" s="393">
        <v>1955.231</v>
      </c>
      <c r="V103" s="393">
        <v>40.332999999999998</v>
      </c>
      <c r="W103" s="393">
        <v>449.56700000000001</v>
      </c>
      <c r="X103" s="393">
        <v>145.65</v>
      </c>
      <c r="Y103" s="393">
        <v>0</v>
      </c>
      <c r="Z103" s="393">
        <v>415.05</v>
      </c>
      <c r="AA103" s="393">
        <v>17.908999999999999</v>
      </c>
      <c r="AB103" s="393">
        <v>1105.453</v>
      </c>
      <c r="AC103" s="393">
        <v>0</v>
      </c>
      <c r="AD103" s="393">
        <v>-408.68400000000003</v>
      </c>
      <c r="AE103" s="393">
        <v>7825.1729999999989</v>
      </c>
      <c r="AF103" s="393">
        <v>7416.4889999999987</v>
      </c>
      <c r="AG103" s="393">
        <f t="shared" si="6"/>
        <v>7825.1729999999989</v>
      </c>
      <c r="AH103" s="393">
        <f t="shared" si="7"/>
        <v>1105.453</v>
      </c>
      <c r="AI103" s="393">
        <f t="shared" si="8"/>
        <v>0</v>
      </c>
      <c r="AK103" s="392">
        <v>0.51041666666666696</v>
      </c>
      <c r="AL103" s="393">
        <v>3736.2620000000002</v>
      </c>
      <c r="AM103" s="393">
        <v>2653.88</v>
      </c>
      <c r="AN103" s="393">
        <v>71.406999999999996</v>
      </c>
      <c r="AO103" s="393">
        <v>544.53899999999999</v>
      </c>
      <c r="AP103" s="393">
        <v>117.822</v>
      </c>
      <c r="AQ103" s="393">
        <v>263.26100000000002</v>
      </c>
      <c r="AR103" s="393">
        <v>554.15700000000004</v>
      </c>
      <c r="AS103" s="393">
        <v>146.089</v>
      </c>
      <c r="AT103" s="393">
        <v>-285.85000000000002</v>
      </c>
      <c r="AU103" s="393">
        <v>0</v>
      </c>
      <c r="AV103" s="393">
        <v>-524.85699999999997</v>
      </c>
      <c r="AW103" s="393">
        <v>7801.567</v>
      </c>
      <c r="AX103" s="393">
        <v>7276.71</v>
      </c>
      <c r="AY103" s="393">
        <f t="shared" si="9"/>
        <v>7801.567</v>
      </c>
      <c r="AZ103" s="393">
        <f t="shared" si="10"/>
        <v>0</v>
      </c>
      <c r="BA103" s="393">
        <f t="shared" si="11"/>
        <v>-285.85000000000002</v>
      </c>
    </row>
    <row r="104" spans="1:53" s="388" customFormat="1">
      <c r="A104" s="392">
        <v>0.52083333333333304</v>
      </c>
      <c r="B104" s="393">
        <v>3723.7950000000001</v>
      </c>
      <c r="C104" s="393">
        <v>1219.739</v>
      </c>
      <c r="D104" s="393">
        <v>0</v>
      </c>
      <c r="E104" s="393">
        <v>343.048</v>
      </c>
      <c r="F104" s="393">
        <v>82.921999999999997</v>
      </c>
      <c r="G104" s="393">
        <v>0</v>
      </c>
      <c r="H104" s="393">
        <v>1186.31</v>
      </c>
      <c r="I104" s="393">
        <v>152.61799999999999</v>
      </c>
      <c r="J104" s="393">
        <v>1092.0640000000001</v>
      </c>
      <c r="K104" s="393">
        <v>-205.86</v>
      </c>
      <c r="L104" s="393">
        <v>-353.12799999999999</v>
      </c>
      <c r="M104" s="393">
        <v>7594.6359999999995</v>
      </c>
      <c r="N104" s="393">
        <v>7241.5079999999998</v>
      </c>
      <c r="O104" s="393">
        <f t="shared" si="3"/>
        <v>7594.6359999999995</v>
      </c>
      <c r="P104" s="393">
        <f t="shared" si="4"/>
        <v>1092.0640000000001</v>
      </c>
      <c r="Q104" s="393">
        <f t="shared" si="5"/>
        <v>0</v>
      </c>
      <c r="S104" s="392">
        <v>0.52083333333333304</v>
      </c>
      <c r="T104" s="393">
        <v>3694.0630000000001</v>
      </c>
      <c r="U104" s="393">
        <v>2055.4740000000002</v>
      </c>
      <c r="V104" s="393">
        <v>40.332999999999998</v>
      </c>
      <c r="W104" s="393">
        <v>442.35199999999998</v>
      </c>
      <c r="X104" s="393">
        <v>145.636</v>
      </c>
      <c r="Y104" s="393">
        <v>64.013000000000005</v>
      </c>
      <c r="Z104" s="393">
        <v>398.959</v>
      </c>
      <c r="AA104" s="393">
        <v>16.149999999999999</v>
      </c>
      <c r="AB104" s="393">
        <v>884.81399999999996</v>
      </c>
      <c r="AC104" s="393">
        <v>0</v>
      </c>
      <c r="AD104" s="393">
        <v>-417.78199999999998</v>
      </c>
      <c r="AE104" s="393">
        <v>7741.7939999999999</v>
      </c>
      <c r="AF104" s="393">
        <v>7324.0119999999997</v>
      </c>
      <c r="AG104" s="393">
        <f t="shared" si="6"/>
        <v>7741.7939999999999</v>
      </c>
      <c r="AH104" s="393">
        <f t="shared" si="7"/>
        <v>884.81399999999996</v>
      </c>
      <c r="AI104" s="393">
        <f t="shared" si="8"/>
        <v>0</v>
      </c>
      <c r="AK104" s="392">
        <v>0.52083333333333304</v>
      </c>
      <c r="AL104" s="393">
        <v>3735.866</v>
      </c>
      <c r="AM104" s="393">
        <v>2675.578</v>
      </c>
      <c r="AN104" s="393">
        <v>71.433999999999997</v>
      </c>
      <c r="AO104" s="393">
        <v>547.23900000000003</v>
      </c>
      <c r="AP104" s="393">
        <v>117.68600000000001</v>
      </c>
      <c r="AQ104" s="393">
        <v>262.34300000000002</v>
      </c>
      <c r="AR104" s="393">
        <v>529.03099999999995</v>
      </c>
      <c r="AS104" s="393">
        <v>142.47999999999999</v>
      </c>
      <c r="AT104" s="393">
        <v>-328.86099999999999</v>
      </c>
      <c r="AU104" s="393">
        <v>0</v>
      </c>
      <c r="AV104" s="393">
        <v>-526.81600000000003</v>
      </c>
      <c r="AW104" s="393">
        <v>7752.7959999999994</v>
      </c>
      <c r="AX104" s="393">
        <v>7225.98</v>
      </c>
      <c r="AY104" s="393">
        <f t="shared" si="9"/>
        <v>7752.7959999999994</v>
      </c>
      <c r="AZ104" s="393">
        <f t="shared" si="10"/>
        <v>0</v>
      </c>
      <c r="BA104" s="393">
        <f t="shared" si="11"/>
        <v>-328.86099999999999</v>
      </c>
    </row>
    <row r="105" spans="1:53" s="388" customFormat="1">
      <c r="A105" s="392">
        <v>0.53125</v>
      </c>
      <c r="B105" s="393">
        <v>3724.6509999999998</v>
      </c>
      <c r="C105" s="393">
        <v>1259.1310000000001</v>
      </c>
      <c r="D105" s="393">
        <v>0</v>
      </c>
      <c r="E105" s="393">
        <v>342.541</v>
      </c>
      <c r="F105" s="393">
        <v>82.918000000000006</v>
      </c>
      <c r="G105" s="393">
        <v>0</v>
      </c>
      <c r="H105" s="393">
        <v>1303.4760000000001</v>
      </c>
      <c r="I105" s="393">
        <v>141.89699999999999</v>
      </c>
      <c r="J105" s="393">
        <v>948.56500000000005</v>
      </c>
      <c r="K105" s="393">
        <v>-213.3</v>
      </c>
      <c r="L105" s="393">
        <v>-358.16300000000001</v>
      </c>
      <c r="M105" s="393">
        <v>7589.8789999999999</v>
      </c>
      <c r="N105" s="393">
        <v>7231.7160000000003</v>
      </c>
      <c r="O105" s="393">
        <f t="shared" si="3"/>
        <v>7589.8789999999999</v>
      </c>
      <c r="P105" s="393">
        <f t="shared" si="4"/>
        <v>948.56500000000005</v>
      </c>
      <c r="Q105" s="393">
        <f t="shared" si="5"/>
        <v>0</v>
      </c>
      <c r="S105" s="392">
        <v>0.53125</v>
      </c>
      <c r="T105" s="393">
        <v>3694.0709999999999</v>
      </c>
      <c r="U105" s="393">
        <v>2138.154</v>
      </c>
      <c r="V105" s="393">
        <v>40.286000000000001</v>
      </c>
      <c r="W105" s="393">
        <v>468.87299999999999</v>
      </c>
      <c r="X105" s="393">
        <v>145.64099999999999</v>
      </c>
      <c r="Y105" s="393">
        <v>47.191000000000003</v>
      </c>
      <c r="Z105" s="393">
        <v>393.68099999999998</v>
      </c>
      <c r="AA105" s="393">
        <v>14.933</v>
      </c>
      <c r="AB105" s="393">
        <v>792.59</v>
      </c>
      <c r="AC105" s="393">
        <v>0</v>
      </c>
      <c r="AD105" s="393">
        <v>-426.27100000000002</v>
      </c>
      <c r="AE105" s="393">
        <v>7735.4199999999992</v>
      </c>
      <c r="AF105" s="393">
        <v>7309.1489999999994</v>
      </c>
      <c r="AG105" s="393">
        <f t="shared" si="6"/>
        <v>7735.4199999999992</v>
      </c>
      <c r="AH105" s="393">
        <f t="shared" si="7"/>
        <v>792.59</v>
      </c>
      <c r="AI105" s="393">
        <f t="shared" si="8"/>
        <v>0</v>
      </c>
      <c r="AK105" s="392">
        <v>0.53125</v>
      </c>
      <c r="AL105" s="393">
        <v>3736.1439999999998</v>
      </c>
      <c r="AM105" s="393">
        <v>2669.047</v>
      </c>
      <c r="AN105" s="393">
        <v>71.414000000000001</v>
      </c>
      <c r="AO105" s="393">
        <v>545.70399999999995</v>
      </c>
      <c r="AP105" s="393">
        <v>117.666</v>
      </c>
      <c r="AQ105" s="393">
        <v>271.32900000000001</v>
      </c>
      <c r="AR105" s="393">
        <v>518.00800000000004</v>
      </c>
      <c r="AS105" s="393">
        <v>138.89699999999999</v>
      </c>
      <c r="AT105" s="393">
        <v>-263.07400000000001</v>
      </c>
      <c r="AU105" s="393">
        <v>0</v>
      </c>
      <c r="AV105" s="393">
        <v>-525.976</v>
      </c>
      <c r="AW105" s="393">
        <v>7805.1349999999993</v>
      </c>
      <c r="AX105" s="393">
        <v>7279.1589999999997</v>
      </c>
      <c r="AY105" s="393">
        <f t="shared" si="9"/>
        <v>7805.1349999999993</v>
      </c>
      <c r="AZ105" s="393">
        <f t="shared" si="10"/>
        <v>0</v>
      </c>
      <c r="BA105" s="393">
        <f t="shared" si="11"/>
        <v>-263.07400000000001</v>
      </c>
    </row>
    <row r="106" spans="1:53" s="388" customFormat="1">
      <c r="A106" s="392">
        <v>0.54166666666666696</v>
      </c>
      <c r="B106" s="393">
        <v>3724.3040000000001</v>
      </c>
      <c r="C106" s="393">
        <v>1276.713</v>
      </c>
      <c r="D106" s="393">
        <v>0</v>
      </c>
      <c r="E106" s="393">
        <v>334.01100000000002</v>
      </c>
      <c r="F106" s="393">
        <v>84.89</v>
      </c>
      <c r="G106" s="393">
        <v>0</v>
      </c>
      <c r="H106" s="393">
        <v>1374.596</v>
      </c>
      <c r="I106" s="393">
        <v>136.82900000000001</v>
      </c>
      <c r="J106" s="393">
        <v>959.42600000000004</v>
      </c>
      <c r="K106" s="393">
        <v>-270.94200000000001</v>
      </c>
      <c r="L106" s="393">
        <v>-360.13400000000001</v>
      </c>
      <c r="M106" s="393">
        <v>7619.8270000000011</v>
      </c>
      <c r="N106" s="393">
        <v>7259.6930000000011</v>
      </c>
      <c r="O106" s="393">
        <f t="shared" si="3"/>
        <v>7619.8270000000011</v>
      </c>
      <c r="P106" s="393">
        <f t="shared" si="4"/>
        <v>959.42600000000004</v>
      </c>
      <c r="Q106" s="393">
        <f t="shared" si="5"/>
        <v>0</v>
      </c>
      <c r="S106" s="392">
        <v>0.54166666666666696</v>
      </c>
      <c r="T106" s="393">
        <v>3694.8870000000002</v>
      </c>
      <c r="U106" s="393">
        <v>2220.0250000000001</v>
      </c>
      <c r="V106" s="393">
        <v>40.366</v>
      </c>
      <c r="W106" s="393">
        <v>443.73099999999999</v>
      </c>
      <c r="X106" s="393">
        <v>145.90100000000001</v>
      </c>
      <c r="Y106" s="393">
        <v>0</v>
      </c>
      <c r="Z106" s="393">
        <v>363.03699999999998</v>
      </c>
      <c r="AA106" s="393">
        <v>14.686999999999999</v>
      </c>
      <c r="AB106" s="393">
        <v>866.42899999999997</v>
      </c>
      <c r="AC106" s="393">
        <v>0</v>
      </c>
      <c r="AD106" s="393">
        <v>-431.36700000000002</v>
      </c>
      <c r="AE106" s="393">
        <v>7789.0630000000001</v>
      </c>
      <c r="AF106" s="393">
        <v>7357.6959999999999</v>
      </c>
      <c r="AG106" s="393">
        <f t="shared" si="6"/>
        <v>7789.0630000000001</v>
      </c>
      <c r="AH106" s="393">
        <f t="shared" si="7"/>
        <v>866.42899999999997</v>
      </c>
      <c r="AI106" s="393">
        <f t="shared" si="8"/>
        <v>0</v>
      </c>
      <c r="AK106" s="392">
        <v>0.54166666666666696</v>
      </c>
      <c r="AL106" s="393">
        <v>3737.2089999999998</v>
      </c>
      <c r="AM106" s="393">
        <v>2680.096</v>
      </c>
      <c r="AN106" s="393">
        <v>71.406999999999996</v>
      </c>
      <c r="AO106" s="393">
        <v>546.15899999999999</v>
      </c>
      <c r="AP106" s="393">
        <v>118.79900000000001</v>
      </c>
      <c r="AQ106" s="393">
        <v>88.406000000000006</v>
      </c>
      <c r="AR106" s="393">
        <v>491.24400000000003</v>
      </c>
      <c r="AS106" s="393">
        <v>150.291</v>
      </c>
      <c r="AT106" s="393">
        <v>15.374000000000001</v>
      </c>
      <c r="AU106" s="393">
        <v>0</v>
      </c>
      <c r="AV106" s="393">
        <v>-524.76599999999996</v>
      </c>
      <c r="AW106" s="393">
        <v>7898.9849999999997</v>
      </c>
      <c r="AX106" s="393">
        <v>7374.2190000000001</v>
      </c>
      <c r="AY106" s="393">
        <f t="shared" si="9"/>
        <v>7898.9849999999997</v>
      </c>
      <c r="AZ106" s="393">
        <f t="shared" si="10"/>
        <v>15.374000000000001</v>
      </c>
      <c r="BA106" s="393">
        <f t="shared" si="11"/>
        <v>0</v>
      </c>
    </row>
    <row r="107" spans="1:53" s="388" customFormat="1">
      <c r="A107" s="392">
        <v>0.55208333333333304</v>
      </c>
      <c r="B107" s="393">
        <v>3724.1109999999999</v>
      </c>
      <c r="C107" s="393">
        <v>1271.7660000000001</v>
      </c>
      <c r="D107" s="393">
        <v>0</v>
      </c>
      <c r="E107" s="393">
        <v>334.15</v>
      </c>
      <c r="F107" s="393">
        <v>84.873999999999995</v>
      </c>
      <c r="G107" s="393">
        <v>0</v>
      </c>
      <c r="H107" s="393">
        <v>1304.606</v>
      </c>
      <c r="I107" s="393">
        <v>136.29400000000001</v>
      </c>
      <c r="J107" s="393">
        <v>957.31700000000001</v>
      </c>
      <c r="K107" s="393">
        <v>-304.58999999999997</v>
      </c>
      <c r="L107" s="393">
        <v>-358.89699999999999</v>
      </c>
      <c r="M107" s="393">
        <v>7508.5279999999993</v>
      </c>
      <c r="N107" s="393">
        <v>7149.6309999999994</v>
      </c>
      <c r="O107" s="393">
        <f t="shared" si="3"/>
        <v>7508.5279999999993</v>
      </c>
      <c r="P107" s="393">
        <f t="shared" si="4"/>
        <v>957.31700000000001</v>
      </c>
      <c r="Q107" s="393">
        <f t="shared" si="5"/>
        <v>0</v>
      </c>
      <c r="S107" s="392">
        <v>0.55208333333333304</v>
      </c>
      <c r="T107" s="393">
        <v>3694.165</v>
      </c>
      <c r="U107" s="393">
        <v>2277.3440000000001</v>
      </c>
      <c r="V107" s="393">
        <v>40.36</v>
      </c>
      <c r="W107" s="393">
        <v>438.822</v>
      </c>
      <c r="X107" s="393">
        <v>145.88</v>
      </c>
      <c r="Y107" s="393">
        <v>0</v>
      </c>
      <c r="Z107" s="393">
        <v>314.10000000000002</v>
      </c>
      <c r="AA107" s="393">
        <v>13.949</v>
      </c>
      <c r="AB107" s="393">
        <v>838.72400000000005</v>
      </c>
      <c r="AC107" s="393">
        <v>0</v>
      </c>
      <c r="AD107" s="393">
        <v>-435.50200000000001</v>
      </c>
      <c r="AE107" s="393">
        <v>7763.3440000000001</v>
      </c>
      <c r="AF107" s="393">
        <v>7327.8419999999996</v>
      </c>
      <c r="AG107" s="393">
        <f t="shared" si="6"/>
        <v>7763.3440000000001</v>
      </c>
      <c r="AH107" s="393">
        <f t="shared" si="7"/>
        <v>838.72400000000005</v>
      </c>
      <c r="AI107" s="393">
        <f t="shared" si="8"/>
        <v>0</v>
      </c>
      <c r="AK107" s="392">
        <v>0.55208333333333304</v>
      </c>
      <c r="AL107" s="393">
        <v>3736.4609999999998</v>
      </c>
      <c r="AM107" s="393">
        <v>2675.9639999999999</v>
      </c>
      <c r="AN107" s="393">
        <v>71.427000000000007</v>
      </c>
      <c r="AO107" s="393">
        <v>545.08500000000004</v>
      </c>
      <c r="AP107" s="393">
        <v>118.75700000000001</v>
      </c>
      <c r="AQ107" s="393">
        <v>84.539000000000001</v>
      </c>
      <c r="AR107" s="393">
        <v>465.78300000000002</v>
      </c>
      <c r="AS107" s="393">
        <v>155.583</v>
      </c>
      <c r="AT107" s="393">
        <v>69.641999999999996</v>
      </c>
      <c r="AU107" s="393">
        <v>0</v>
      </c>
      <c r="AV107" s="393">
        <v>-523.90899999999999</v>
      </c>
      <c r="AW107" s="393">
        <v>7923.2409999999982</v>
      </c>
      <c r="AX107" s="393">
        <v>7399.3319999999985</v>
      </c>
      <c r="AY107" s="393">
        <f t="shared" si="9"/>
        <v>7923.2409999999982</v>
      </c>
      <c r="AZ107" s="393">
        <f t="shared" si="10"/>
        <v>69.641999999999996</v>
      </c>
      <c r="BA107" s="393">
        <f t="shared" si="11"/>
        <v>0</v>
      </c>
    </row>
    <row r="108" spans="1:53" s="388" customFormat="1">
      <c r="A108" s="392">
        <v>0.5625</v>
      </c>
      <c r="B108" s="393">
        <v>3723.73</v>
      </c>
      <c r="C108" s="393">
        <v>1237.3420000000001</v>
      </c>
      <c r="D108" s="393">
        <v>0</v>
      </c>
      <c r="E108" s="393">
        <v>333.41300000000001</v>
      </c>
      <c r="F108" s="393">
        <v>84.866</v>
      </c>
      <c r="G108" s="393">
        <v>0</v>
      </c>
      <c r="H108" s="393">
        <v>1393.5429999999999</v>
      </c>
      <c r="I108" s="393">
        <v>138.49</v>
      </c>
      <c r="J108" s="393">
        <v>870.52499999999998</v>
      </c>
      <c r="K108" s="393">
        <v>-304.08100000000002</v>
      </c>
      <c r="L108" s="393">
        <v>-356.38499999999999</v>
      </c>
      <c r="M108" s="393">
        <v>7477.8279999999995</v>
      </c>
      <c r="N108" s="393">
        <v>7121.4429999999993</v>
      </c>
      <c r="O108" s="393">
        <f t="shared" si="3"/>
        <v>7477.8279999999995</v>
      </c>
      <c r="P108" s="393">
        <f t="shared" si="4"/>
        <v>870.52499999999998</v>
      </c>
      <c r="Q108" s="393">
        <f t="shared" si="5"/>
        <v>0</v>
      </c>
      <c r="S108" s="392">
        <v>0.5625</v>
      </c>
      <c r="T108" s="393">
        <v>3694.6880000000001</v>
      </c>
      <c r="U108" s="393">
        <v>2316.7800000000002</v>
      </c>
      <c r="V108" s="393">
        <v>40.338999999999999</v>
      </c>
      <c r="W108" s="393">
        <v>439.70600000000002</v>
      </c>
      <c r="X108" s="393">
        <v>145.86500000000001</v>
      </c>
      <c r="Y108" s="393">
        <v>0</v>
      </c>
      <c r="Z108" s="393">
        <v>295.64400000000001</v>
      </c>
      <c r="AA108" s="393">
        <v>12.157999999999999</v>
      </c>
      <c r="AB108" s="393">
        <v>725.72199999999998</v>
      </c>
      <c r="AC108" s="393">
        <v>0</v>
      </c>
      <c r="AD108" s="393">
        <v>-438.83</v>
      </c>
      <c r="AE108" s="393">
        <v>7670.902000000001</v>
      </c>
      <c r="AF108" s="393">
        <v>7232.072000000001</v>
      </c>
      <c r="AG108" s="393">
        <f t="shared" si="6"/>
        <v>7670.902000000001</v>
      </c>
      <c r="AH108" s="393">
        <f t="shared" si="7"/>
        <v>725.72199999999998</v>
      </c>
      <c r="AI108" s="393">
        <f t="shared" si="8"/>
        <v>0</v>
      </c>
      <c r="AK108" s="392">
        <v>0.5625</v>
      </c>
      <c r="AL108" s="393">
        <v>3737.0749999999998</v>
      </c>
      <c r="AM108" s="393">
        <v>2670.0610000000001</v>
      </c>
      <c r="AN108" s="393">
        <v>71.400000000000006</v>
      </c>
      <c r="AO108" s="393">
        <v>537.495</v>
      </c>
      <c r="AP108" s="393">
        <v>118.765</v>
      </c>
      <c r="AQ108" s="393">
        <v>83.334000000000003</v>
      </c>
      <c r="AR108" s="393">
        <v>418.62700000000001</v>
      </c>
      <c r="AS108" s="393">
        <v>151.49700000000001</v>
      </c>
      <c r="AT108" s="393">
        <v>126.81699999999999</v>
      </c>
      <c r="AU108" s="393">
        <v>0</v>
      </c>
      <c r="AV108" s="393">
        <v>-522.19399999999996</v>
      </c>
      <c r="AW108" s="393">
        <v>7915.0710000000008</v>
      </c>
      <c r="AX108" s="393">
        <v>7392.8770000000004</v>
      </c>
      <c r="AY108" s="393">
        <f t="shared" si="9"/>
        <v>7915.0710000000008</v>
      </c>
      <c r="AZ108" s="393">
        <f t="shared" si="10"/>
        <v>126.81699999999999</v>
      </c>
      <c r="BA108" s="393">
        <f t="shared" si="11"/>
        <v>0</v>
      </c>
    </row>
    <row r="109" spans="1:53" s="388" customFormat="1">
      <c r="A109" s="392">
        <v>0.57291666666666696</v>
      </c>
      <c r="B109" s="393">
        <v>3721.886</v>
      </c>
      <c r="C109" s="393">
        <v>1223.5450000000001</v>
      </c>
      <c r="D109" s="393">
        <v>0</v>
      </c>
      <c r="E109" s="393">
        <v>334.476</v>
      </c>
      <c r="F109" s="393">
        <v>84.855999999999995</v>
      </c>
      <c r="G109" s="393">
        <v>0</v>
      </c>
      <c r="H109" s="393">
        <v>1456.595</v>
      </c>
      <c r="I109" s="393">
        <v>124.60899999999999</v>
      </c>
      <c r="J109" s="393">
        <v>872.62599999999998</v>
      </c>
      <c r="K109" s="393">
        <v>-348.05500000000001</v>
      </c>
      <c r="L109" s="393">
        <v>-355.48099999999999</v>
      </c>
      <c r="M109" s="393">
        <v>7470.5380000000005</v>
      </c>
      <c r="N109" s="393">
        <v>7115.0570000000007</v>
      </c>
      <c r="O109" s="393">
        <f t="shared" si="3"/>
        <v>7470.5380000000005</v>
      </c>
      <c r="P109" s="393">
        <f t="shared" si="4"/>
        <v>872.62599999999998</v>
      </c>
      <c r="Q109" s="393">
        <f t="shared" si="5"/>
        <v>0</v>
      </c>
      <c r="S109" s="392">
        <v>0.57291666666666696</v>
      </c>
      <c r="T109" s="393">
        <v>3694.174</v>
      </c>
      <c r="U109" s="393">
        <v>2349.7750000000001</v>
      </c>
      <c r="V109" s="393">
        <v>40.353000000000002</v>
      </c>
      <c r="W109" s="393">
        <v>441.334</v>
      </c>
      <c r="X109" s="393">
        <v>145.86099999999999</v>
      </c>
      <c r="Y109" s="393">
        <v>0</v>
      </c>
      <c r="Z109" s="393">
        <v>260.85199999999998</v>
      </c>
      <c r="AA109" s="393">
        <v>12.388</v>
      </c>
      <c r="AB109" s="393">
        <v>694.50400000000002</v>
      </c>
      <c r="AC109" s="393">
        <v>0</v>
      </c>
      <c r="AD109" s="393">
        <v>-441.34</v>
      </c>
      <c r="AE109" s="393">
        <v>7639.241</v>
      </c>
      <c r="AF109" s="393">
        <v>7197.9009999999998</v>
      </c>
      <c r="AG109" s="393">
        <f t="shared" si="6"/>
        <v>7639.241</v>
      </c>
      <c r="AH109" s="393">
        <f t="shared" si="7"/>
        <v>694.50400000000002</v>
      </c>
      <c r="AI109" s="393">
        <f t="shared" si="8"/>
        <v>0</v>
      </c>
      <c r="AK109" s="392">
        <v>0.57291666666666696</v>
      </c>
      <c r="AL109" s="393">
        <v>3736.971</v>
      </c>
      <c r="AM109" s="393">
        <v>2672.39</v>
      </c>
      <c r="AN109" s="393">
        <v>71.367000000000004</v>
      </c>
      <c r="AO109" s="393">
        <v>537.09500000000003</v>
      </c>
      <c r="AP109" s="393">
        <v>118.75700000000001</v>
      </c>
      <c r="AQ109" s="393">
        <v>91.683999999999997</v>
      </c>
      <c r="AR109" s="393">
        <v>378.108</v>
      </c>
      <c r="AS109" s="393">
        <v>143.53200000000001</v>
      </c>
      <c r="AT109" s="393">
        <v>122.706</v>
      </c>
      <c r="AU109" s="393">
        <v>0</v>
      </c>
      <c r="AV109" s="393">
        <v>-521.82899999999995</v>
      </c>
      <c r="AW109" s="393">
        <v>7872.6100000000006</v>
      </c>
      <c r="AX109" s="393">
        <v>7350.7810000000009</v>
      </c>
      <c r="AY109" s="393">
        <f t="shared" si="9"/>
        <v>7872.6100000000006</v>
      </c>
      <c r="AZ109" s="393">
        <f t="shared" si="10"/>
        <v>122.706</v>
      </c>
      <c r="BA109" s="393">
        <f t="shared" si="11"/>
        <v>0</v>
      </c>
    </row>
    <row r="110" spans="1:53" s="388" customFormat="1">
      <c r="A110" s="392">
        <v>0.58333333333333304</v>
      </c>
      <c r="B110" s="393">
        <v>3720.761</v>
      </c>
      <c r="C110" s="393">
        <v>1255.1479999999999</v>
      </c>
      <c r="D110" s="393">
        <v>0</v>
      </c>
      <c r="E110" s="393">
        <v>336.37700000000001</v>
      </c>
      <c r="F110" s="393">
        <v>85.42</v>
      </c>
      <c r="G110" s="393">
        <v>0</v>
      </c>
      <c r="H110" s="393">
        <v>1478.9480000000001</v>
      </c>
      <c r="I110" s="393">
        <v>114.764</v>
      </c>
      <c r="J110" s="393">
        <v>803.10799999999995</v>
      </c>
      <c r="K110" s="393">
        <v>-303.35000000000002</v>
      </c>
      <c r="L110" s="393">
        <v>-358.786</v>
      </c>
      <c r="M110" s="393">
        <v>7491.1760000000004</v>
      </c>
      <c r="N110" s="393">
        <v>7132.39</v>
      </c>
      <c r="O110" s="393">
        <f t="shared" si="3"/>
        <v>7491.1760000000004</v>
      </c>
      <c r="P110" s="393">
        <f t="shared" si="4"/>
        <v>803.10799999999995</v>
      </c>
      <c r="Q110" s="393">
        <f t="shared" si="5"/>
        <v>0</v>
      </c>
      <c r="S110" s="392">
        <v>0.58333333333333304</v>
      </c>
      <c r="T110" s="393">
        <v>3694.2829999999999</v>
      </c>
      <c r="U110" s="393">
        <v>2396.413</v>
      </c>
      <c r="V110" s="393">
        <v>40.319000000000003</v>
      </c>
      <c r="W110" s="393">
        <v>456.60399999999998</v>
      </c>
      <c r="X110" s="393">
        <v>147.77000000000001</v>
      </c>
      <c r="Y110" s="393">
        <v>0</v>
      </c>
      <c r="Z110" s="393">
        <v>228.70500000000001</v>
      </c>
      <c r="AA110" s="393">
        <v>11.151</v>
      </c>
      <c r="AB110" s="393">
        <v>663.35599999999999</v>
      </c>
      <c r="AC110" s="393">
        <v>0</v>
      </c>
      <c r="AD110" s="393">
        <v>-445.84300000000002</v>
      </c>
      <c r="AE110" s="393">
        <v>7638.6010000000006</v>
      </c>
      <c r="AF110" s="393">
        <v>7192.7580000000007</v>
      </c>
      <c r="AG110" s="393">
        <f t="shared" si="6"/>
        <v>7638.6010000000006</v>
      </c>
      <c r="AH110" s="393">
        <f t="shared" si="7"/>
        <v>663.35599999999999</v>
      </c>
      <c r="AI110" s="393">
        <f t="shared" si="8"/>
        <v>0</v>
      </c>
      <c r="AK110" s="392">
        <v>0.58333333333333304</v>
      </c>
      <c r="AL110" s="393">
        <v>3737.761</v>
      </c>
      <c r="AM110" s="393">
        <v>2633.4920000000002</v>
      </c>
      <c r="AN110" s="393">
        <v>71.352999999999994</v>
      </c>
      <c r="AO110" s="393">
        <v>534.77</v>
      </c>
      <c r="AP110" s="393">
        <v>117.386</v>
      </c>
      <c r="AQ110" s="393">
        <v>302.21499999999997</v>
      </c>
      <c r="AR110" s="393">
        <v>329.81099999999998</v>
      </c>
      <c r="AS110" s="393">
        <v>157.197</v>
      </c>
      <c r="AT110" s="393">
        <v>19.553000000000001</v>
      </c>
      <c r="AU110" s="393">
        <v>0</v>
      </c>
      <c r="AV110" s="393">
        <v>-519.77800000000002</v>
      </c>
      <c r="AW110" s="393">
        <v>7903.5380000000005</v>
      </c>
      <c r="AX110" s="393">
        <v>7383.76</v>
      </c>
      <c r="AY110" s="393">
        <f t="shared" si="9"/>
        <v>7903.5380000000005</v>
      </c>
      <c r="AZ110" s="393">
        <f t="shared" si="10"/>
        <v>19.553000000000001</v>
      </c>
      <c r="BA110" s="393">
        <f t="shared" si="11"/>
        <v>0</v>
      </c>
    </row>
    <row r="111" spans="1:53" s="388" customFormat="1">
      <c r="A111" s="392">
        <v>0.59375</v>
      </c>
      <c r="B111" s="393">
        <v>3720.6930000000002</v>
      </c>
      <c r="C111" s="393">
        <v>1238.9349999999999</v>
      </c>
      <c r="D111" s="393">
        <v>0</v>
      </c>
      <c r="E111" s="393">
        <v>335.78399999999999</v>
      </c>
      <c r="F111" s="393">
        <v>85.411000000000001</v>
      </c>
      <c r="G111" s="393">
        <v>0</v>
      </c>
      <c r="H111" s="393">
        <v>1407.6179999999999</v>
      </c>
      <c r="I111" s="393">
        <v>115.947</v>
      </c>
      <c r="J111" s="393">
        <v>748.96900000000005</v>
      </c>
      <c r="K111" s="393">
        <v>-303.19200000000001</v>
      </c>
      <c r="L111" s="393">
        <v>-356.404</v>
      </c>
      <c r="M111" s="393">
        <v>7350.1650000000009</v>
      </c>
      <c r="N111" s="393">
        <v>6993.7610000000004</v>
      </c>
      <c r="O111" s="393">
        <f t="shared" si="3"/>
        <v>7350.1650000000009</v>
      </c>
      <c r="P111" s="393">
        <f t="shared" si="4"/>
        <v>748.96900000000005</v>
      </c>
      <c r="Q111" s="393">
        <f t="shared" si="5"/>
        <v>0</v>
      </c>
      <c r="S111" s="392">
        <v>0.59375</v>
      </c>
      <c r="T111" s="393">
        <v>3694.6460000000002</v>
      </c>
      <c r="U111" s="393">
        <v>2451.9639999999999</v>
      </c>
      <c r="V111" s="393">
        <v>40.412999999999997</v>
      </c>
      <c r="W111" s="393">
        <v>461.04599999999999</v>
      </c>
      <c r="X111" s="393">
        <v>147.75800000000001</v>
      </c>
      <c r="Y111" s="393">
        <v>52.774999999999999</v>
      </c>
      <c r="Z111" s="393">
        <v>199.06800000000001</v>
      </c>
      <c r="AA111" s="393">
        <v>12.717000000000001</v>
      </c>
      <c r="AB111" s="393">
        <v>503.077</v>
      </c>
      <c r="AC111" s="393">
        <v>0</v>
      </c>
      <c r="AD111" s="393">
        <v>-451.33</v>
      </c>
      <c r="AE111" s="393">
        <v>7563.4639999999999</v>
      </c>
      <c r="AF111" s="393">
        <v>7112.134</v>
      </c>
      <c r="AG111" s="393">
        <f t="shared" si="6"/>
        <v>7563.4639999999999</v>
      </c>
      <c r="AH111" s="393">
        <f t="shared" si="7"/>
        <v>503.077</v>
      </c>
      <c r="AI111" s="393">
        <f t="shared" si="8"/>
        <v>0</v>
      </c>
      <c r="AK111" s="392">
        <v>0.59375</v>
      </c>
      <c r="AL111" s="393">
        <v>3738.77</v>
      </c>
      <c r="AM111" s="393">
        <v>2648.384</v>
      </c>
      <c r="AN111" s="393">
        <v>71.414000000000001</v>
      </c>
      <c r="AO111" s="393">
        <v>531.68899999999996</v>
      </c>
      <c r="AP111" s="393">
        <v>117.367</v>
      </c>
      <c r="AQ111" s="393">
        <v>313.45800000000003</v>
      </c>
      <c r="AR111" s="393">
        <v>283.52499999999998</v>
      </c>
      <c r="AS111" s="393">
        <v>149.41800000000001</v>
      </c>
      <c r="AT111" s="393">
        <v>38.47</v>
      </c>
      <c r="AU111" s="393">
        <v>0</v>
      </c>
      <c r="AV111" s="393">
        <v>-520.59699999999998</v>
      </c>
      <c r="AW111" s="393">
        <v>7892.4949999999999</v>
      </c>
      <c r="AX111" s="393">
        <v>7371.8980000000001</v>
      </c>
      <c r="AY111" s="393">
        <f t="shared" si="9"/>
        <v>7892.4949999999999</v>
      </c>
      <c r="AZ111" s="393">
        <f t="shared" si="10"/>
        <v>38.47</v>
      </c>
      <c r="BA111" s="393">
        <f t="shared" si="11"/>
        <v>0</v>
      </c>
    </row>
    <row r="112" spans="1:53" s="388" customFormat="1">
      <c r="A112" s="392">
        <v>0.60416666666666696</v>
      </c>
      <c r="B112" s="393">
        <v>3720.6289999999999</v>
      </c>
      <c r="C112" s="393">
        <v>1224.972</v>
      </c>
      <c r="D112" s="393">
        <v>0</v>
      </c>
      <c r="E112" s="393">
        <v>333.791</v>
      </c>
      <c r="F112" s="393">
        <v>85.38</v>
      </c>
      <c r="G112" s="393">
        <v>0</v>
      </c>
      <c r="H112" s="393">
        <v>1394.9010000000001</v>
      </c>
      <c r="I112" s="393">
        <v>121.46299999999999</v>
      </c>
      <c r="J112" s="393">
        <v>724.428</v>
      </c>
      <c r="K112" s="393">
        <v>-302.22899999999998</v>
      </c>
      <c r="L112" s="393">
        <v>-354.83699999999999</v>
      </c>
      <c r="M112" s="393">
        <v>7303.3349999999991</v>
      </c>
      <c r="N112" s="393">
        <v>6948.4979999999996</v>
      </c>
      <c r="O112" s="393">
        <f t="shared" si="3"/>
        <v>7303.3349999999991</v>
      </c>
      <c r="P112" s="393">
        <f t="shared" si="4"/>
        <v>724.428</v>
      </c>
      <c r="Q112" s="393">
        <f t="shared" si="5"/>
        <v>0</v>
      </c>
      <c r="S112" s="392">
        <v>0.60416666666666696</v>
      </c>
      <c r="T112" s="393">
        <v>3692.6860000000001</v>
      </c>
      <c r="U112" s="393">
        <v>2490.3879999999999</v>
      </c>
      <c r="V112" s="393">
        <v>40.393000000000001</v>
      </c>
      <c r="W112" s="393">
        <v>456.96800000000002</v>
      </c>
      <c r="X112" s="393">
        <v>147.744</v>
      </c>
      <c r="Y112" s="393">
        <v>369.161</v>
      </c>
      <c r="Z112" s="393">
        <v>168.44200000000001</v>
      </c>
      <c r="AA112" s="393">
        <v>13.085000000000001</v>
      </c>
      <c r="AB112" s="393">
        <v>141.88999999999999</v>
      </c>
      <c r="AC112" s="393">
        <v>0</v>
      </c>
      <c r="AD112" s="393">
        <v>-457.98200000000003</v>
      </c>
      <c r="AE112" s="393">
        <v>7520.7570000000005</v>
      </c>
      <c r="AF112" s="393">
        <v>7062.7750000000005</v>
      </c>
      <c r="AG112" s="393">
        <f t="shared" si="6"/>
        <v>7520.7570000000005</v>
      </c>
      <c r="AH112" s="393">
        <f t="shared" si="7"/>
        <v>141.88999999999999</v>
      </c>
      <c r="AI112" s="393">
        <f t="shared" si="8"/>
        <v>0</v>
      </c>
      <c r="AK112" s="392">
        <v>0.60416666666666696</v>
      </c>
      <c r="AL112" s="393">
        <v>3738.4949999999999</v>
      </c>
      <c r="AM112" s="393">
        <v>2652.2570000000001</v>
      </c>
      <c r="AN112" s="393">
        <v>71.433999999999997</v>
      </c>
      <c r="AO112" s="393">
        <v>536.55899999999997</v>
      </c>
      <c r="AP112" s="393">
        <v>117.355</v>
      </c>
      <c r="AQ112" s="393">
        <v>324.49799999999999</v>
      </c>
      <c r="AR112" s="393">
        <v>223.73500000000001</v>
      </c>
      <c r="AS112" s="393">
        <v>147.10599999999999</v>
      </c>
      <c r="AT112" s="393">
        <v>53.65</v>
      </c>
      <c r="AU112" s="393">
        <v>0</v>
      </c>
      <c r="AV112" s="393">
        <v>-520.50400000000002</v>
      </c>
      <c r="AW112" s="393">
        <v>7865.088999999999</v>
      </c>
      <c r="AX112" s="393">
        <v>7344.5849999999991</v>
      </c>
      <c r="AY112" s="393">
        <f t="shared" si="9"/>
        <v>7865.088999999999</v>
      </c>
      <c r="AZ112" s="393">
        <f t="shared" si="10"/>
        <v>53.65</v>
      </c>
      <c r="BA112" s="393">
        <f t="shared" si="11"/>
        <v>0</v>
      </c>
    </row>
    <row r="113" spans="1:53" s="388" customFormat="1">
      <c r="A113" s="392">
        <v>0.61458333333333304</v>
      </c>
      <c r="B113" s="393">
        <v>3720.7020000000002</v>
      </c>
      <c r="C113" s="393">
        <v>1186.646</v>
      </c>
      <c r="D113" s="393">
        <v>0</v>
      </c>
      <c r="E113" s="393">
        <v>335.351</v>
      </c>
      <c r="F113" s="393">
        <v>85.376000000000005</v>
      </c>
      <c r="G113" s="393">
        <v>0</v>
      </c>
      <c r="H113" s="393">
        <v>1345.8520000000001</v>
      </c>
      <c r="I113" s="393">
        <v>127.886</v>
      </c>
      <c r="J113" s="393">
        <v>712.46299999999997</v>
      </c>
      <c r="K113" s="393">
        <v>-301.99099999999999</v>
      </c>
      <c r="L113" s="393">
        <v>-350.68200000000002</v>
      </c>
      <c r="M113" s="393">
        <v>7212.2849999999999</v>
      </c>
      <c r="N113" s="393">
        <v>6861.6030000000001</v>
      </c>
      <c r="O113" s="393">
        <f t="shared" si="3"/>
        <v>7212.2849999999999</v>
      </c>
      <c r="P113" s="393">
        <f t="shared" si="4"/>
        <v>712.46299999999997</v>
      </c>
      <c r="Q113" s="393">
        <f t="shared" si="5"/>
        <v>0</v>
      </c>
      <c r="S113" s="392">
        <v>0.61458333333333304</v>
      </c>
      <c r="T113" s="393">
        <v>3691.6239999999998</v>
      </c>
      <c r="U113" s="393">
        <v>2531.607</v>
      </c>
      <c r="V113" s="393">
        <v>40.345999999999997</v>
      </c>
      <c r="W113" s="393">
        <v>455.82299999999998</v>
      </c>
      <c r="X113" s="393">
        <v>151.822</v>
      </c>
      <c r="Y113" s="393">
        <v>461.58</v>
      </c>
      <c r="Z113" s="393">
        <v>146.58500000000001</v>
      </c>
      <c r="AA113" s="393">
        <v>14.009</v>
      </c>
      <c r="AB113" s="393">
        <v>-14.647</v>
      </c>
      <c r="AC113" s="393">
        <v>0</v>
      </c>
      <c r="AD113" s="393">
        <v>-462.45499999999998</v>
      </c>
      <c r="AE113" s="393">
        <v>7478.7489999999998</v>
      </c>
      <c r="AF113" s="393">
        <v>7016.2939999999999</v>
      </c>
      <c r="AG113" s="393">
        <f t="shared" si="6"/>
        <v>7478.7489999999998</v>
      </c>
      <c r="AH113" s="393">
        <f t="shared" si="7"/>
        <v>0</v>
      </c>
      <c r="AI113" s="393">
        <f t="shared" si="8"/>
        <v>-14.647</v>
      </c>
      <c r="AK113" s="392">
        <v>0.61458333333333304</v>
      </c>
      <c r="AL113" s="393">
        <v>3737.306</v>
      </c>
      <c r="AM113" s="393">
        <v>2665.0549999999998</v>
      </c>
      <c r="AN113" s="393">
        <v>71.513999999999996</v>
      </c>
      <c r="AO113" s="393">
        <v>531.66700000000003</v>
      </c>
      <c r="AP113" s="393">
        <v>117.289</v>
      </c>
      <c r="AQ113" s="393">
        <v>326.11900000000003</v>
      </c>
      <c r="AR113" s="393">
        <v>174.47800000000001</v>
      </c>
      <c r="AS113" s="393">
        <v>158.298</v>
      </c>
      <c r="AT113" s="393">
        <v>70.456999999999994</v>
      </c>
      <c r="AU113" s="393">
        <v>0</v>
      </c>
      <c r="AV113" s="393">
        <v>-520.99599999999998</v>
      </c>
      <c r="AW113" s="393">
        <v>7852.183</v>
      </c>
      <c r="AX113" s="393">
        <v>7331.1869999999999</v>
      </c>
      <c r="AY113" s="393">
        <f t="shared" si="9"/>
        <v>7852.183</v>
      </c>
      <c r="AZ113" s="393">
        <f t="shared" si="10"/>
        <v>70.456999999999994</v>
      </c>
      <c r="BA113" s="393">
        <f t="shared" si="11"/>
        <v>0</v>
      </c>
    </row>
    <row r="114" spans="1:53" s="388" customFormat="1">
      <c r="A114" s="392">
        <v>0.625</v>
      </c>
      <c r="B114" s="393">
        <v>3719.7779999999998</v>
      </c>
      <c r="C114" s="393">
        <v>1149.2539999999999</v>
      </c>
      <c r="D114" s="393">
        <v>0</v>
      </c>
      <c r="E114" s="393">
        <v>336.46600000000001</v>
      </c>
      <c r="F114" s="393">
        <v>84.531999999999996</v>
      </c>
      <c r="G114" s="393">
        <v>0</v>
      </c>
      <c r="H114" s="393">
        <v>1171.6379999999999</v>
      </c>
      <c r="I114" s="393">
        <v>98.537999999999997</v>
      </c>
      <c r="J114" s="393">
        <v>686.06799999999998</v>
      </c>
      <c r="K114" s="393">
        <v>-120.79300000000001</v>
      </c>
      <c r="L114" s="393">
        <v>-344.80700000000002</v>
      </c>
      <c r="M114" s="393">
        <v>7125.4809999999998</v>
      </c>
      <c r="N114" s="393">
        <v>6780.674</v>
      </c>
      <c r="O114" s="393">
        <f t="shared" si="3"/>
        <v>7125.4809999999998</v>
      </c>
      <c r="P114" s="393">
        <f t="shared" si="4"/>
        <v>686.06799999999998</v>
      </c>
      <c r="Q114" s="393">
        <f t="shared" si="5"/>
        <v>0</v>
      </c>
      <c r="S114" s="392">
        <v>0.625</v>
      </c>
      <c r="T114" s="393">
        <v>3691.71</v>
      </c>
      <c r="U114" s="393">
        <v>2637.4319999999998</v>
      </c>
      <c r="V114" s="393">
        <v>40.338999999999999</v>
      </c>
      <c r="W114" s="393">
        <v>461.06900000000002</v>
      </c>
      <c r="X114" s="393">
        <v>196.93</v>
      </c>
      <c r="Y114" s="393">
        <v>624.80600000000004</v>
      </c>
      <c r="Z114" s="393">
        <v>127.71299999999999</v>
      </c>
      <c r="AA114" s="393">
        <v>14.586</v>
      </c>
      <c r="AB114" s="393">
        <v>-333.00900000000001</v>
      </c>
      <c r="AC114" s="393">
        <v>0</v>
      </c>
      <c r="AD114" s="393">
        <v>-474.42700000000002</v>
      </c>
      <c r="AE114" s="393">
        <v>7461.576</v>
      </c>
      <c r="AF114" s="393">
        <v>6987.1490000000003</v>
      </c>
      <c r="AG114" s="393">
        <f t="shared" si="6"/>
        <v>7461.576</v>
      </c>
      <c r="AH114" s="393">
        <f t="shared" si="7"/>
        <v>0</v>
      </c>
      <c r="AI114" s="393">
        <f t="shared" si="8"/>
        <v>-333.00900000000001</v>
      </c>
      <c r="AK114" s="392">
        <v>0.625</v>
      </c>
      <c r="AL114" s="393">
        <v>3736.154</v>
      </c>
      <c r="AM114" s="393">
        <v>2712.8029999999999</v>
      </c>
      <c r="AN114" s="393">
        <v>71.406999999999996</v>
      </c>
      <c r="AO114" s="393">
        <v>520.53499999999997</v>
      </c>
      <c r="AP114" s="393">
        <v>122.97499999999999</v>
      </c>
      <c r="AQ114" s="393">
        <v>456.59300000000002</v>
      </c>
      <c r="AR114" s="393">
        <v>121.25700000000001</v>
      </c>
      <c r="AS114" s="393">
        <v>146.489</v>
      </c>
      <c r="AT114" s="393">
        <v>-46.106999999999999</v>
      </c>
      <c r="AU114" s="393">
        <v>0</v>
      </c>
      <c r="AV114" s="393">
        <v>-526.03700000000003</v>
      </c>
      <c r="AW114" s="393">
        <v>7842.1059999999998</v>
      </c>
      <c r="AX114" s="393">
        <v>7316.0689999999995</v>
      </c>
      <c r="AY114" s="393">
        <f t="shared" si="9"/>
        <v>7842.1059999999998</v>
      </c>
      <c r="AZ114" s="393">
        <f t="shared" si="10"/>
        <v>0</v>
      </c>
      <c r="BA114" s="393">
        <f t="shared" si="11"/>
        <v>-46.106999999999999</v>
      </c>
    </row>
    <row r="115" spans="1:53" s="388" customFormat="1">
      <c r="A115" s="392">
        <v>0.63541666666666696</v>
      </c>
      <c r="B115" s="393">
        <v>3720.3670000000002</v>
      </c>
      <c r="C115" s="393">
        <v>1142.499</v>
      </c>
      <c r="D115" s="393">
        <v>0</v>
      </c>
      <c r="E115" s="393">
        <v>338.39299999999997</v>
      </c>
      <c r="F115" s="393">
        <v>84.53</v>
      </c>
      <c r="G115" s="393">
        <v>0</v>
      </c>
      <c r="H115" s="393">
        <v>1037.444</v>
      </c>
      <c r="I115" s="393">
        <v>101.238</v>
      </c>
      <c r="J115" s="393">
        <v>638.577</v>
      </c>
      <c r="K115" s="393">
        <v>0</v>
      </c>
      <c r="L115" s="393">
        <v>-342.89</v>
      </c>
      <c r="M115" s="393">
        <v>7063.0480000000007</v>
      </c>
      <c r="N115" s="393">
        <v>6720.1580000000004</v>
      </c>
      <c r="O115" s="393">
        <f t="shared" si="3"/>
        <v>7063.0480000000007</v>
      </c>
      <c r="P115" s="393">
        <f t="shared" si="4"/>
        <v>638.577</v>
      </c>
      <c r="Q115" s="393">
        <f t="shared" si="5"/>
        <v>0</v>
      </c>
      <c r="S115" s="392">
        <v>0.63541666666666696</v>
      </c>
      <c r="T115" s="393">
        <v>3694.27</v>
      </c>
      <c r="U115" s="393">
        <v>2715.7779999999998</v>
      </c>
      <c r="V115" s="393">
        <v>40.326000000000001</v>
      </c>
      <c r="W115" s="393">
        <v>466.33199999999999</v>
      </c>
      <c r="X115" s="393">
        <v>200.834</v>
      </c>
      <c r="Y115" s="393">
        <v>594.96299999999997</v>
      </c>
      <c r="Z115" s="393">
        <v>101.709</v>
      </c>
      <c r="AA115" s="393">
        <v>15.323</v>
      </c>
      <c r="AB115" s="393">
        <v>-436.25299999999999</v>
      </c>
      <c r="AC115" s="393">
        <v>0</v>
      </c>
      <c r="AD115" s="393">
        <v>-481.173</v>
      </c>
      <c r="AE115" s="393">
        <v>7393.2820000000002</v>
      </c>
      <c r="AF115" s="393">
        <v>6912.1090000000004</v>
      </c>
      <c r="AG115" s="393">
        <f t="shared" si="6"/>
        <v>7393.2820000000002</v>
      </c>
      <c r="AH115" s="393">
        <f t="shared" si="7"/>
        <v>0</v>
      </c>
      <c r="AI115" s="393">
        <f t="shared" si="8"/>
        <v>-436.25299999999999</v>
      </c>
      <c r="AK115" s="392">
        <v>0.63541666666666696</v>
      </c>
      <c r="AL115" s="393">
        <v>3736.413</v>
      </c>
      <c r="AM115" s="393">
        <v>2731.4609999999998</v>
      </c>
      <c r="AN115" s="393">
        <v>71.501000000000005</v>
      </c>
      <c r="AO115" s="393">
        <v>522.60299999999995</v>
      </c>
      <c r="AP115" s="393">
        <v>123.32</v>
      </c>
      <c r="AQ115" s="393">
        <v>482.517</v>
      </c>
      <c r="AR115" s="393">
        <v>78.492999999999995</v>
      </c>
      <c r="AS115" s="393">
        <v>158.09</v>
      </c>
      <c r="AT115" s="393">
        <v>-31.882999999999999</v>
      </c>
      <c r="AU115" s="393">
        <v>0</v>
      </c>
      <c r="AV115" s="393">
        <v>-527.98199999999997</v>
      </c>
      <c r="AW115" s="393">
        <v>7872.5150000000003</v>
      </c>
      <c r="AX115" s="393">
        <v>7344.5330000000004</v>
      </c>
      <c r="AY115" s="393">
        <f t="shared" si="9"/>
        <v>7872.5150000000003</v>
      </c>
      <c r="AZ115" s="393">
        <f t="shared" si="10"/>
        <v>0</v>
      </c>
      <c r="BA115" s="393">
        <f t="shared" si="11"/>
        <v>-31.882999999999999</v>
      </c>
    </row>
    <row r="116" spans="1:53" s="388" customFormat="1">
      <c r="A116" s="392">
        <v>0.64583333333333304</v>
      </c>
      <c r="B116" s="393">
        <v>3718.779</v>
      </c>
      <c r="C116" s="393">
        <v>1155.4590000000001</v>
      </c>
      <c r="D116" s="393">
        <v>0</v>
      </c>
      <c r="E116" s="393">
        <v>337.61</v>
      </c>
      <c r="F116" s="393">
        <v>84.504000000000005</v>
      </c>
      <c r="G116" s="393">
        <v>0</v>
      </c>
      <c r="H116" s="393">
        <v>913.69600000000003</v>
      </c>
      <c r="I116" s="393">
        <v>99.784999999999997</v>
      </c>
      <c r="J116" s="393">
        <v>631.37800000000004</v>
      </c>
      <c r="K116" s="393">
        <v>0</v>
      </c>
      <c r="L116" s="393">
        <v>-342.72800000000001</v>
      </c>
      <c r="M116" s="393">
        <v>6941.2109999999993</v>
      </c>
      <c r="N116" s="393">
        <v>6598.4829999999993</v>
      </c>
      <c r="O116" s="393">
        <f t="shared" si="3"/>
        <v>6941.2109999999993</v>
      </c>
      <c r="P116" s="393">
        <f t="shared" si="4"/>
        <v>631.37800000000004</v>
      </c>
      <c r="Q116" s="393">
        <f t="shared" si="5"/>
        <v>0</v>
      </c>
      <c r="S116" s="392">
        <v>0.64583333333333304</v>
      </c>
      <c r="T116" s="393">
        <v>3696.29</v>
      </c>
      <c r="U116" s="393">
        <v>2739.826</v>
      </c>
      <c r="V116" s="393">
        <v>40.332999999999998</v>
      </c>
      <c r="W116" s="393">
        <v>466.34399999999999</v>
      </c>
      <c r="X116" s="393">
        <v>200.839</v>
      </c>
      <c r="Y116" s="393">
        <v>560.851</v>
      </c>
      <c r="Z116" s="393">
        <v>74.747</v>
      </c>
      <c r="AA116" s="393">
        <v>12.378</v>
      </c>
      <c r="AB116" s="393">
        <v>-412.71499999999997</v>
      </c>
      <c r="AC116" s="393">
        <v>0</v>
      </c>
      <c r="AD116" s="393">
        <v>-482.58499999999998</v>
      </c>
      <c r="AE116" s="393">
        <v>7378.8929999999991</v>
      </c>
      <c r="AF116" s="393">
        <v>6896.3079999999991</v>
      </c>
      <c r="AG116" s="393">
        <f t="shared" si="6"/>
        <v>7378.8929999999991</v>
      </c>
      <c r="AH116" s="393">
        <f t="shared" si="7"/>
        <v>0</v>
      </c>
      <c r="AI116" s="393">
        <f t="shared" si="8"/>
        <v>-412.71499999999997</v>
      </c>
      <c r="AK116" s="392">
        <v>0.64583333333333304</v>
      </c>
      <c r="AL116" s="393">
        <v>3737.0039999999999</v>
      </c>
      <c r="AM116" s="393">
        <v>2732.9740000000002</v>
      </c>
      <c r="AN116" s="393">
        <v>71.466999999999999</v>
      </c>
      <c r="AO116" s="393">
        <v>522.00099999999998</v>
      </c>
      <c r="AP116" s="393">
        <v>123.253</v>
      </c>
      <c r="AQ116" s="393">
        <v>490.32</v>
      </c>
      <c r="AR116" s="393">
        <v>45.256</v>
      </c>
      <c r="AS116" s="393">
        <v>167.15899999999999</v>
      </c>
      <c r="AT116" s="393">
        <v>24.605</v>
      </c>
      <c r="AU116" s="393">
        <v>0</v>
      </c>
      <c r="AV116" s="393">
        <v>-527.89300000000003</v>
      </c>
      <c r="AW116" s="393">
        <v>7914.0389999999989</v>
      </c>
      <c r="AX116" s="393">
        <v>7386.1459999999988</v>
      </c>
      <c r="AY116" s="393">
        <f t="shared" si="9"/>
        <v>7914.0389999999989</v>
      </c>
      <c r="AZ116" s="393">
        <f t="shared" si="10"/>
        <v>24.605</v>
      </c>
      <c r="BA116" s="393">
        <f t="shared" si="11"/>
        <v>0</v>
      </c>
    </row>
    <row r="117" spans="1:53" s="388" customFormat="1">
      <c r="A117" s="392">
        <v>0.65625</v>
      </c>
      <c r="B117" s="393">
        <v>3720.002</v>
      </c>
      <c r="C117" s="393">
        <v>1155.7809999999999</v>
      </c>
      <c r="D117" s="393">
        <v>0</v>
      </c>
      <c r="E117" s="393">
        <v>338.04500000000002</v>
      </c>
      <c r="F117" s="393">
        <v>84.494</v>
      </c>
      <c r="G117" s="393">
        <v>0</v>
      </c>
      <c r="H117" s="393">
        <v>826.43899999999996</v>
      </c>
      <c r="I117" s="393">
        <v>99.286000000000001</v>
      </c>
      <c r="J117" s="393">
        <v>622.995</v>
      </c>
      <c r="K117" s="393">
        <v>0</v>
      </c>
      <c r="L117" s="393">
        <v>-341.92399999999998</v>
      </c>
      <c r="M117" s="393">
        <v>6847.0419999999995</v>
      </c>
      <c r="N117" s="393">
        <v>6505.1179999999995</v>
      </c>
      <c r="O117" s="393">
        <f t="shared" si="3"/>
        <v>6847.0419999999995</v>
      </c>
      <c r="P117" s="393">
        <f t="shared" si="4"/>
        <v>622.995</v>
      </c>
      <c r="Q117" s="393">
        <f t="shared" si="5"/>
        <v>0</v>
      </c>
      <c r="S117" s="392">
        <v>0.65625</v>
      </c>
      <c r="T117" s="393">
        <v>3695.4580000000001</v>
      </c>
      <c r="U117" s="393">
        <v>2845.9520000000002</v>
      </c>
      <c r="V117" s="393">
        <v>40.353000000000002</v>
      </c>
      <c r="W117" s="393">
        <v>465.90199999999999</v>
      </c>
      <c r="X117" s="393">
        <v>205.202</v>
      </c>
      <c r="Y117" s="393">
        <v>570.01400000000001</v>
      </c>
      <c r="Z117" s="393">
        <v>53.219000000000001</v>
      </c>
      <c r="AA117" s="393">
        <v>11.705</v>
      </c>
      <c r="AB117" s="393">
        <v>-547.03300000000002</v>
      </c>
      <c r="AC117" s="393">
        <v>0</v>
      </c>
      <c r="AD117" s="393">
        <v>-491.90100000000001</v>
      </c>
      <c r="AE117" s="393">
        <v>7340.7719999999999</v>
      </c>
      <c r="AF117" s="393">
        <v>6848.8710000000001</v>
      </c>
      <c r="AG117" s="393">
        <f t="shared" si="6"/>
        <v>7340.7719999999999</v>
      </c>
      <c r="AH117" s="393">
        <f t="shared" si="7"/>
        <v>0</v>
      </c>
      <c r="AI117" s="393">
        <f t="shared" si="8"/>
        <v>-547.03300000000002</v>
      </c>
      <c r="AK117" s="392">
        <v>0.65625</v>
      </c>
      <c r="AL117" s="393">
        <v>3737.6419999999998</v>
      </c>
      <c r="AM117" s="393">
        <v>2739.5160000000001</v>
      </c>
      <c r="AN117" s="393">
        <v>71.373999999999995</v>
      </c>
      <c r="AO117" s="393">
        <v>523.62199999999996</v>
      </c>
      <c r="AP117" s="393">
        <v>130.05000000000001</v>
      </c>
      <c r="AQ117" s="393">
        <v>485.46300000000002</v>
      </c>
      <c r="AR117" s="393">
        <v>28.251999999999999</v>
      </c>
      <c r="AS117" s="393">
        <v>158.23699999999999</v>
      </c>
      <c r="AT117" s="393">
        <v>88.870999999999995</v>
      </c>
      <c r="AU117" s="393">
        <v>0</v>
      </c>
      <c r="AV117" s="393">
        <v>-528.33199999999999</v>
      </c>
      <c r="AW117" s="393">
        <v>7963.027</v>
      </c>
      <c r="AX117" s="393">
        <v>7434.6949999999997</v>
      </c>
      <c r="AY117" s="393">
        <f t="shared" si="9"/>
        <v>7963.027</v>
      </c>
      <c r="AZ117" s="393">
        <f t="shared" si="10"/>
        <v>88.870999999999995</v>
      </c>
      <c r="BA117" s="393">
        <f t="shared" si="11"/>
        <v>0</v>
      </c>
    </row>
    <row r="118" spans="1:53" s="388" customFormat="1">
      <c r="A118" s="392">
        <v>0.66666666666666696</v>
      </c>
      <c r="B118" s="393">
        <v>3720.489</v>
      </c>
      <c r="C118" s="393">
        <v>1168.7460000000001</v>
      </c>
      <c r="D118" s="393">
        <v>0</v>
      </c>
      <c r="E118" s="393">
        <v>351.16699999999997</v>
      </c>
      <c r="F118" s="393">
        <v>85.909000000000006</v>
      </c>
      <c r="G118" s="393">
        <v>11.244999999999999</v>
      </c>
      <c r="H118" s="393">
        <v>730.84500000000003</v>
      </c>
      <c r="I118" s="393">
        <v>99.792000000000002</v>
      </c>
      <c r="J118" s="393">
        <v>641.19100000000003</v>
      </c>
      <c r="K118" s="393">
        <v>0</v>
      </c>
      <c r="L118" s="393">
        <v>-343.10300000000001</v>
      </c>
      <c r="M118" s="393">
        <v>6809.3840000000009</v>
      </c>
      <c r="N118" s="393">
        <v>6466.2810000000009</v>
      </c>
      <c r="O118" s="393">
        <f t="shared" si="3"/>
        <v>6809.3840000000009</v>
      </c>
      <c r="P118" s="393">
        <f t="shared" si="4"/>
        <v>641.19100000000003</v>
      </c>
      <c r="Q118" s="393">
        <f t="shared" si="5"/>
        <v>0</v>
      </c>
      <c r="S118" s="392">
        <v>0.66666666666666696</v>
      </c>
      <c r="T118" s="393">
        <v>3694.8919999999998</v>
      </c>
      <c r="U118" s="393">
        <v>2848.0590000000002</v>
      </c>
      <c r="V118" s="393">
        <v>40.345999999999997</v>
      </c>
      <c r="W118" s="393">
        <v>466.94099999999997</v>
      </c>
      <c r="X118" s="393">
        <v>260.49400000000003</v>
      </c>
      <c r="Y118" s="393">
        <v>564.60699999999997</v>
      </c>
      <c r="Z118" s="393">
        <v>37.173000000000002</v>
      </c>
      <c r="AA118" s="393">
        <v>14.569000000000001</v>
      </c>
      <c r="AB118" s="393">
        <v>-533.74900000000002</v>
      </c>
      <c r="AC118" s="393">
        <v>0</v>
      </c>
      <c r="AD118" s="393">
        <v>-492.33300000000003</v>
      </c>
      <c r="AE118" s="393">
        <v>7393.3319999999994</v>
      </c>
      <c r="AF118" s="393">
        <v>6900.9989999999998</v>
      </c>
      <c r="AG118" s="393">
        <f t="shared" si="6"/>
        <v>7393.3319999999994</v>
      </c>
      <c r="AH118" s="393">
        <f t="shared" si="7"/>
        <v>0</v>
      </c>
      <c r="AI118" s="393">
        <f t="shared" si="8"/>
        <v>-533.74900000000002</v>
      </c>
      <c r="AK118" s="392">
        <v>0.66666666666666696</v>
      </c>
      <c r="AL118" s="393">
        <v>3738.7040000000002</v>
      </c>
      <c r="AM118" s="393">
        <v>2764.663</v>
      </c>
      <c r="AN118" s="393">
        <v>71.433999999999997</v>
      </c>
      <c r="AO118" s="393">
        <v>539.99699999999996</v>
      </c>
      <c r="AP118" s="393">
        <v>220.87899999999999</v>
      </c>
      <c r="AQ118" s="393">
        <v>622.06600000000003</v>
      </c>
      <c r="AR118" s="393">
        <v>22.919</v>
      </c>
      <c r="AS118" s="393">
        <v>156.501</v>
      </c>
      <c r="AT118" s="393">
        <v>-72.733999999999995</v>
      </c>
      <c r="AU118" s="393">
        <v>0</v>
      </c>
      <c r="AV118" s="393">
        <v>-534.29200000000003</v>
      </c>
      <c r="AW118" s="393">
        <v>8064.4290000000001</v>
      </c>
      <c r="AX118" s="393">
        <v>7530.1369999999997</v>
      </c>
      <c r="AY118" s="393">
        <f t="shared" si="9"/>
        <v>8064.4290000000001</v>
      </c>
      <c r="AZ118" s="393">
        <f t="shared" si="10"/>
        <v>0</v>
      </c>
      <c r="BA118" s="393">
        <f t="shared" si="11"/>
        <v>-72.733999999999995</v>
      </c>
    </row>
    <row r="119" spans="1:53" s="388" customFormat="1">
      <c r="A119" s="392">
        <v>0.67708333333333304</v>
      </c>
      <c r="B119" s="393">
        <v>3720.8519999999999</v>
      </c>
      <c r="C119" s="393">
        <v>1177.164</v>
      </c>
      <c r="D119" s="393">
        <v>0</v>
      </c>
      <c r="E119" s="393">
        <v>354.66699999999997</v>
      </c>
      <c r="F119" s="393">
        <v>85.902000000000001</v>
      </c>
      <c r="G119" s="393">
        <v>46.115000000000002</v>
      </c>
      <c r="H119" s="393">
        <v>629.54100000000005</v>
      </c>
      <c r="I119" s="393">
        <v>94.626000000000005</v>
      </c>
      <c r="J119" s="393">
        <v>648.24699999999996</v>
      </c>
      <c r="K119" s="393">
        <v>0</v>
      </c>
      <c r="L119" s="393">
        <v>-343.46699999999998</v>
      </c>
      <c r="M119" s="393">
        <v>6757.1140000000005</v>
      </c>
      <c r="N119" s="393">
        <v>6413.6470000000008</v>
      </c>
      <c r="O119" s="393">
        <f t="shared" ref="O119:O149" si="12">M119</f>
        <v>6757.1140000000005</v>
      </c>
      <c r="P119" s="393">
        <f t="shared" ref="P119:P149" si="13">IF(J119&lt;0,0,J119)</f>
        <v>648.24699999999996</v>
      </c>
      <c r="Q119" s="393">
        <f t="shared" ref="Q119:Q149" si="14">IF(J119&lt;0,J119,0)</f>
        <v>0</v>
      </c>
      <c r="S119" s="392">
        <v>0.67708333333333304</v>
      </c>
      <c r="T119" s="393">
        <v>3695.0650000000001</v>
      </c>
      <c r="U119" s="393">
        <v>2908.43</v>
      </c>
      <c r="V119" s="393">
        <v>40.313000000000002</v>
      </c>
      <c r="W119" s="393">
        <v>468.04399999999998</v>
      </c>
      <c r="X119" s="393">
        <v>267.863</v>
      </c>
      <c r="Y119" s="393">
        <v>531.68499999999995</v>
      </c>
      <c r="Z119" s="393">
        <v>29.689</v>
      </c>
      <c r="AA119" s="393">
        <v>12.837</v>
      </c>
      <c r="AB119" s="393">
        <v>-484.661</v>
      </c>
      <c r="AC119" s="393">
        <v>0</v>
      </c>
      <c r="AD119" s="393">
        <v>-497.358</v>
      </c>
      <c r="AE119" s="393">
        <v>7469.2650000000003</v>
      </c>
      <c r="AF119" s="393">
        <v>6971.9070000000002</v>
      </c>
      <c r="AG119" s="393">
        <f t="shared" ref="AG119:AG149" si="15">AE119</f>
        <v>7469.2650000000003</v>
      </c>
      <c r="AH119" s="393">
        <f t="shared" ref="AH119:AH149" si="16">IF(AB119&lt;0,0,AB119)</f>
        <v>0</v>
      </c>
      <c r="AI119" s="393">
        <f t="shared" ref="AI119:AI149" si="17">IF(AB119&lt;0,AB119,0)</f>
        <v>-484.661</v>
      </c>
      <c r="AK119" s="392">
        <v>0.67708333333333304</v>
      </c>
      <c r="AL119" s="393">
        <v>3738.6320000000001</v>
      </c>
      <c r="AM119" s="393">
        <v>2776.3389999999999</v>
      </c>
      <c r="AN119" s="393">
        <v>71.494</v>
      </c>
      <c r="AO119" s="393">
        <v>546.98099999999999</v>
      </c>
      <c r="AP119" s="393">
        <v>232.18899999999999</v>
      </c>
      <c r="AQ119" s="393">
        <v>635.64099999999996</v>
      </c>
      <c r="AR119" s="393">
        <v>22.715</v>
      </c>
      <c r="AS119" s="393">
        <v>162.37299999999999</v>
      </c>
      <c r="AT119" s="393">
        <v>87.061000000000007</v>
      </c>
      <c r="AU119" s="393">
        <v>0</v>
      </c>
      <c r="AV119" s="393">
        <v>-536.22299999999996</v>
      </c>
      <c r="AW119" s="393">
        <v>8273.4249999999993</v>
      </c>
      <c r="AX119" s="393">
        <v>7737.2019999999993</v>
      </c>
      <c r="AY119" s="393">
        <f t="shared" ref="AY119:AY149" si="18">AW119</f>
        <v>8273.4249999999993</v>
      </c>
      <c r="AZ119" s="393">
        <f t="shared" ref="AZ119:AZ149" si="19">IF(AT119&lt;0,0,AT119)</f>
        <v>87.061000000000007</v>
      </c>
      <c r="BA119" s="393">
        <f t="shared" ref="BA119:BA149" si="20">IF(AT119&lt;0,AT119,0)</f>
        <v>0</v>
      </c>
    </row>
    <row r="120" spans="1:53" s="388" customFormat="1">
      <c r="A120" s="392">
        <v>0.6875</v>
      </c>
      <c r="B120" s="393">
        <v>3721.4009999999998</v>
      </c>
      <c r="C120" s="393">
        <v>1161.914</v>
      </c>
      <c r="D120" s="393">
        <v>0</v>
      </c>
      <c r="E120" s="393">
        <v>354.89100000000002</v>
      </c>
      <c r="F120" s="393">
        <v>85.897000000000006</v>
      </c>
      <c r="G120" s="393">
        <v>39.286000000000001</v>
      </c>
      <c r="H120" s="393">
        <v>543.55399999999997</v>
      </c>
      <c r="I120" s="393">
        <v>94.908000000000001</v>
      </c>
      <c r="J120" s="393">
        <v>762.904</v>
      </c>
      <c r="K120" s="393">
        <v>0</v>
      </c>
      <c r="L120" s="393">
        <v>-341.00700000000001</v>
      </c>
      <c r="M120" s="393">
        <v>6764.7549999999992</v>
      </c>
      <c r="N120" s="393">
        <v>6423.7479999999996</v>
      </c>
      <c r="O120" s="393">
        <f t="shared" si="12"/>
        <v>6764.7549999999992</v>
      </c>
      <c r="P120" s="393">
        <f t="shared" si="13"/>
        <v>762.904</v>
      </c>
      <c r="Q120" s="393">
        <f t="shared" si="14"/>
        <v>0</v>
      </c>
      <c r="S120" s="392">
        <v>0.6875</v>
      </c>
      <c r="T120" s="393">
        <v>3692.9369999999999</v>
      </c>
      <c r="U120" s="393">
        <v>2984.2649999999999</v>
      </c>
      <c r="V120" s="393">
        <v>40.372999999999998</v>
      </c>
      <c r="W120" s="393">
        <v>468.35599999999999</v>
      </c>
      <c r="X120" s="393">
        <v>267.87299999999999</v>
      </c>
      <c r="Y120" s="393">
        <v>543.14</v>
      </c>
      <c r="Z120" s="393">
        <v>28.17</v>
      </c>
      <c r="AA120" s="393">
        <v>12.086</v>
      </c>
      <c r="AB120" s="393">
        <v>-509.40600000000001</v>
      </c>
      <c r="AC120" s="393">
        <v>0</v>
      </c>
      <c r="AD120" s="393">
        <v>-504.20100000000002</v>
      </c>
      <c r="AE120" s="393">
        <v>7527.793999999999</v>
      </c>
      <c r="AF120" s="393">
        <v>7023.5929999999989</v>
      </c>
      <c r="AG120" s="393">
        <f t="shared" si="15"/>
        <v>7527.793999999999</v>
      </c>
      <c r="AH120" s="393">
        <f t="shared" si="16"/>
        <v>0</v>
      </c>
      <c r="AI120" s="393">
        <f t="shared" si="17"/>
        <v>-509.40600000000001</v>
      </c>
      <c r="AK120" s="392">
        <v>0.6875</v>
      </c>
      <c r="AL120" s="393">
        <v>3736.989</v>
      </c>
      <c r="AM120" s="393">
        <v>2780.605</v>
      </c>
      <c r="AN120" s="393">
        <v>71.474000000000004</v>
      </c>
      <c r="AO120" s="393">
        <v>548.49400000000003</v>
      </c>
      <c r="AP120" s="393">
        <v>231.86500000000001</v>
      </c>
      <c r="AQ120" s="393">
        <v>604.36900000000003</v>
      </c>
      <c r="AR120" s="393">
        <v>22.818999999999999</v>
      </c>
      <c r="AS120" s="393">
        <v>162.01</v>
      </c>
      <c r="AT120" s="393">
        <v>229.99299999999999</v>
      </c>
      <c r="AU120" s="393">
        <v>0</v>
      </c>
      <c r="AV120" s="393">
        <v>-536.26700000000005</v>
      </c>
      <c r="AW120" s="393">
        <v>8388.6180000000004</v>
      </c>
      <c r="AX120" s="393">
        <v>7852.3510000000006</v>
      </c>
      <c r="AY120" s="393">
        <f t="shared" si="18"/>
        <v>8388.6180000000004</v>
      </c>
      <c r="AZ120" s="393">
        <f t="shared" si="19"/>
        <v>229.99299999999999</v>
      </c>
      <c r="BA120" s="393">
        <f t="shared" si="20"/>
        <v>0</v>
      </c>
    </row>
    <row r="121" spans="1:53" s="388" customFormat="1">
      <c r="A121" s="392">
        <v>0.69791666666666696</v>
      </c>
      <c r="B121" s="393">
        <v>3719.66</v>
      </c>
      <c r="C121" s="393">
        <v>1172.6279999999999</v>
      </c>
      <c r="D121" s="393">
        <v>0</v>
      </c>
      <c r="E121" s="393">
        <v>355.68</v>
      </c>
      <c r="F121" s="393">
        <v>85.893000000000001</v>
      </c>
      <c r="G121" s="393">
        <v>41.216999999999999</v>
      </c>
      <c r="H121" s="393">
        <v>460.14699999999999</v>
      </c>
      <c r="I121" s="393">
        <v>91.236000000000004</v>
      </c>
      <c r="J121" s="393">
        <v>819.87099999999998</v>
      </c>
      <c r="K121" s="393">
        <v>0</v>
      </c>
      <c r="L121" s="393">
        <v>-341.12299999999999</v>
      </c>
      <c r="M121" s="393">
        <v>6746.3319999999994</v>
      </c>
      <c r="N121" s="393">
        <v>6405.2089999999998</v>
      </c>
      <c r="O121" s="393">
        <f t="shared" si="12"/>
        <v>6746.3319999999994</v>
      </c>
      <c r="P121" s="393">
        <f t="shared" si="13"/>
        <v>819.87099999999998</v>
      </c>
      <c r="Q121" s="393">
        <f t="shared" si="14"/>
        <v>0</v>
      </c>
      <c r="S121" s="392">
        <v>0.69791666666666696</v>
      </c>
      <c r="T121" s="393">
        <v>3693.24</v>
      </c>
      <c r="U121" s="393">
        <v>3003.7910000000002</v>
      </c>
      <c r="V121" s="393">
        <v>40.372999999999998</v>
      </c>
      <c r="W121" s="393">
        <v>468.95400000000001</v>
      </c>
      <c r="X121" s="393">
        <v>274.11700000000002</v>
      </c>
      <c r="Y121" s="393">
        <v>523.755</v>
      </c>
      <c r="Z121" s="393">
        <v>28.824999999999999</v>
      </c>
      <c r="AA121" s="393">
        <v>11.91</v>
      </c>
      <c r="AB121" s="393">
        <v>-443.84199999999998</v>
      </c>
      <c r="AC121" s="393">
        <v>0</v>
      </c>
      <c r="AD121" s="393">
        <v>-505.82799999999997</v>
      </c>
      <c r="AE121" s="393">
        <v>7601.1229999999996</v>
      </c>
      <c r="AF121" s="393">
        <v>7095.2950000000001</v>
      </c>
      <c r="AG121" s="393">
        <f t="shared" si="15"/>
        <v>7601.1229999999996</v>
      </c>
      <c r="AH121" s="393">
        <f t="shared" si="16"/>
        <v>0</v>
      </c>
      <c r="AI121" s="393">
        <f t="shared" si="17"/>
        <v>-443.84199999999998</v>
      </c>
      <c r="AK121" s="392">
        <v>0.69791666666666696</v>
      </c>
      <c r="AL121" s="393">
        <v>3738.5320000000002</v>
      </c>
      <c r="AM121" s="393">
        <v>2779.721</v>
      </c>
      <c r="AN121" s="393">
        <v>71.441000000000003</v>
      </c>
      <c r="AO121" s="393">
        <v>550.46799999999996</v>
      </c>
      <c r="AP121" s="393">
        <v>235.13399999999999</v>
      </c>
      <c r="AQ121" s="393">
        <v>623.27</v>
      </c>
      <c r="AR121" s="393">
        <v>7.4729999999999999</v>
      </c>
      <c r="AS121" s="393">
        <v>167.059</v>
      </c>
      <c r="AT121" s="393">
        <v>186.79900000000001</v>
      </c>
      <c r="AU121" s="393">
        <v>0</v>
      </c>
      <c r="AV121" s="393">
        <v>-536.47900000000004</v>
      </c>
      <c r="AW121" s="393">
        <v>8359.8970000000008</v>
      </c>
      <c r="AX121" s="393">
        <v>7823.4180000000006</v>
      </c>
      <c r="AY121" s="393">
        <f t="shared" si="18"/>
        <v>8359.8970000000008</v>
      </c>
      <c r="AZ121" s="393">
        <f t="shared" si="19"/>
        <v>186.79900000000001</v>
      </c>
      <c r="BA121" s="393">
        <f t="shared" si="20"/>
        <v>0</v>
      </c>
    </row>
    <row r="122" spans="1:53" s="388" customFormat="1">
      <c r="A122" s="392">
        <v>0.70833333333333304</v>
      </c>
      <c r="B122" s="393">
        <v>3719.9989999999998</v>
      </c>
      <c r="C122" s="393">
        <v>1199.1369999999999</v>
      </c>
      <c r="D122" s="393">
        <v>0</v>
      </c>
      <c r="E122" s="393">
        <v>353.24099999999999</v>
      </c>
      <c r="F122" s="393">
        <v>94.828000000000003</v>
      </c>
      <c r="G122" s="393">
        <v>93.305000000000007</v>
      </c>
      <c r="H122" s="393">
        <v>376.30099999999999</v>
      </c>
      <c r="I122" s="393">
        <v>98.884</v>
      </c>
      <c r="J122" s="393">
        <v>790.99900000000002</v>
      </c>
      <c r="K122" s="393">
        <v>0</v>
      </c>
      <c r="L122" s="393">
        <v>-343.589</v>
      </c>
      <c r="M122" s="393">
        <v>6726.6940000000004</v>
      </c>
      <c r="N122" s="393">
        <v>6383.1050000000005</v>
      </c>
      <c r="O122" s="393">
        <f t="shared" si="12"/>
        <v>6726.6940000000004</v>
      </c>
      <c r="P122" s="393">
        <f t="shared" si="13"/>
        <v>790.99900000000002</v>
      </c>
      <c r="Q122" s="393">
        <f t="shared" si="14"/>
        <v>0</v>
      </c>
      <c r="S122" s="392">
        <v>0.70833333333333304</v>
      </c>
      <c r="T122" s="393">
        <v>3692.0790000000002</v>
      </c>
      <c r="U122" s="393">
        <v>3021.1729999999998</v>
      </c>
      <c r="V122" s="393">
        <v>40.332999999999998</v>
      </c>
      <c r="W122" s="393">
        <v>469.57600000000002</v>
      </c>
      <c r="X122" s="393">
        <v>546.06399999999996</v>
      </c>
      <c r="Y122" s="393">
        <v>566.79100000000005</v>
      </c>
      <c r="Z122" s="393">
        <v>28.533000000000001</v>
      </c>
      <c r="AA122" s="393">
        <v>13.026</v>
      </c>
      <c r="AB122" s="393">
        <v>-663.30100000000004</v>
      </c>
      <c r="AC122" s="393">
        <v>0</v>
      </c>
      <c r="AD122" s="393">
        <v>-510.33600000000001</v>
      </c>
      <c r="AE122" s="393">
        <v>7714.2739999999985</v>
      </c>
      <c r="AF122" s="393">
        <v>7203.9379999999983</v>
      </c>
      <c r="AG122" s="393">
        <f t="shared" si="15"/>
        <v>7714.2739999999985</v>
      </c>
      <c r="AH122" s="393">
        <f t="shared" si="16"/>
        <v>0</v>
      </c>
      <c r="AI122" s="393">
        <f t="shared" si="17"/>
        <v>-663.30100000000004</v>
      </c>
      <c r="AK122" s="392">
        <v>0.70833333333333304</v>
      </c>
      <c r="AL122" s="393">
        <v>3737.127</v>
      </c>
      <c r="AM122" s="393">
        <v>2786.8</v>
      </c>
      <c r="AN122" s="393">
        <v>71.414000000000001</v>
      </c>
      <c r="AO122" s="393">
        <v>551.91899999999998</v>
      </c>
      <c r="AP122" s="393">
        <v>278.91500000000002</v>
      </c>
      <c r="AQ122" s="393">
        <v>536.66800000000001</v>
      </c>
      <c r="AR122" s="393">
        <v>0</v>
      </c>
      <c r="AS122" s="393">
        <v>173.14</v>
      </c>
      <c r="AT122" s="393">
        <v>204.93600000000001</v>
      </c>
      <c r="AU122" s="393">
        <v>0</v>
      </c>
      <c r="AV122" s="393">
        <v>-536.54899999999998</v>
      </c>
      <c r="AW122" s="393">
        <v>8340.9189999999999</v>
      </c>
      <c r="AX122" s="393">
        <v>7804.37</v>
      </c>
      <c r="AY122" s="393">
        <f t="shared" si="18"/>
        <v>8340.9189999999999</v>
      </c>
      <c r="AZ122" s="393">
        <f t="shared" si="19"/>
        <v>204.93600000000001</v>
      </c>
      <c r="BA122" s="393">
        <f t="shared" si="20"/>
        <v>0</v>
      </c>
    </row>
    <row r="123" spans="1:53" s="388" customFormat="1">
      <c r="A123" s="392">
        <v>0.71875</v>
      </c>
      <c r="B123" s="393">
        <v>3718.9580000000001</v>
      </c>
      <c r="C123" s="393">
        <v>1229.6400000000001</v>
      </c>
      <c r="D123" s="393">
        <v>0</v>
      </c>
      <c r="E123" s="393">
        <v>353.80799999999999</v>
      </c>
      <c r="F123" s="393">
        <v>95.826999999999998</v>
      </c>
      <c r="G123" s="393">
        <v>118.47499999999999</v>
      </c>
      <c r="H123" s="393">
        <v>301.58499999999998</v>
      </c>
      <c r="I123" s="393">
        <v>111.20699999999999</v>
      </c>
      <c r="J123" s="393">
        <v>763.85400000000004</v>
      </c>
      <c r="K123" s="393">
        <v>0</v>
      </c>
      <c r="L123" s="393">
        <v>-346.274</v>
      </c>
      <c r="M123" s="393">
        <v>6693.3540000000012</v>
      </c>
      <c r="N123" s="393">
        <v>6347.0800000000008</v>
      </c>
      <c r="O123" s="393">
        <f t="shared" si="12"/>
        <v>6693.3540000000012</v>
      </c>
      <c r="P123" s="393">
        <f t="shared" si="13"/>
        <v>763.85400000000004</v>
      </c>
      <c r="Q123" s="393">
        <f t="shared" si="14"/>
        <v>0</v>
      </c>
      <c r="S123" s="392">
        <v>0.71875</v>
      </c>
      <c r="T123" s="393">
        <v>3696.3649999999998</v>
      </c>
      <c r="U123" s="393">
        <v>3054.7919999999999</v>
      </c>
      <c r="V123" s="393">
        <v>40.332999999999998</v>
      </c>
      <c r="W123" s="393">
        <v>474.92700000000002</v>
      </c>
      <c r="X123" s="393">
        <v>593.61199999999997</v>
      </c>
      <c r="Y123" s="393">
        <v>540.81899999999996</v>
      </c>
      <c r="Z123" s="393">
        <v>7.77</v>
      </c>
      <c r="AA123" s="393">
        <v>13.973000000000001</v>
      </c>
      <c r="AB123" s="393">
        <v>-743.34500000000003</v>
      </c>
      <c r="AC123" s="393">
        <v>0</v>
      </c>
      <c r="AD123" s="393">
        <v>-513.67100000000005</v>
      </c>
      <c r="AE123" s="393">
        <v>7679.2459999999983</v>
      </c>
      <c r="AF123" s="393">
        <v>7165.574999999998</v>
      </c>
      <c r="AG123" s="393">
        <f t="shared" si="15"/>
        <v>7679.2459999999983</v>
      </c>
      <c r="AH123" s="393">
        <f t="shared" si="16"/>
        <v>0</v>
      </c>
      <c r="AI123" s="393">
        <f t="shared" si="17"/>
        <v>-743.34500000000003</v>
      </c>
      <c r="AK123" s="392">
        <v>0.71875</v>
      </c>
      <c r="AL123" s="393">
        <v>3737.5970000000002</v>
      </c>
      <c r="AM123" s="393">
        <v>2783.3829999999998</v>
      </c>
      <c r="AN123" s="393">
        <v>71.441000000000003</v>
      </c>
      <c r="AO123" s="393">
        <v>556.50900000000001</v>
      </c>
      <c r="AP123" s="393">
        <v>284.36599999999999</v>
      </c>
      <c r="AQ123" s="393">
        <v>518.73199999999997</v>
      </c>
      <c r="AR123" s="393">
        <v>0</v>
      </c>
      <c r="AS123" s="393">
        <v>172.72900000000001</v>
      </c>
      <c r="AT123" s="393">
        <v>31.591999999999999</v>
      </c>
      <c r="AU123" s="393">
        <v>0</v>
      </c>
      <c r="AV123" s="393">
        <v>-536.28899999999999</v>
      </c>
      <c r="AW123" s="393">
        <v>8156.3489999999993</v>
      </c>
      <c r="AX123" s="393">
        <v>7620.0599999999995</v>
      </c>
      <c r="AY123" s="393">
        <f t="shared" si="18"/>
        <v>8156.3489999999993</v>
      </c>
      <c r="AZ123" s="393">
        <f t="shared" si="19"/>
        <v>31.591999999999999</v>
      </c>
      <c r="BA123" s="393">
        <f t="shared" si="20"/>
        <v>0</v>
      </c>
    </row>
    <row r="124" spans="1:53" s="388" customFormat="1">
      <c r="A124" s="392">
        <v>0.72916666666666696</v>
      </c>
      <c r="B124" s="393">
        <v>3718.6080000000002</v>
      </c>
      <c r="C124" s="393">
        <v>1246.1500000000001</v>
      </c>
      <c r="D124" s="393">
        <v>0</v>
      </c>
      <c r="E124" s="393">
        <v>349.00700000000001</v>
      </c>
      <c r="F124" s="393">
        <v>95.754999999999995</v>
      </c>
      <c r="G124" s="393">
        <v>107.405</v>
      </c>
      <c r="H124" s="393">
        <v>212.22</v>
      </c>
      <c r="I124" s="393">
        <v>112.858</v>
      </c>
      <c r="J124" s="393">
        <v>857.57100000000003</v>
      </c>
      <c r="K124" s="393">
        <v>0</v>
      </c>
      <c r="L124" s="393">
        <v>-346.56799999999998</v>
      </c>
      <c r="M124" s="393">
        <v>6699.5739999999996</v>
      </c>
      <c r="N124" s="393">
        <v>6353.0059999999994</v>
      </c>
      <c r="O124" s="393">
        <f t="shared" si="12"/>
        <v>6699.5739999999996</v>
      </c>
      <c r="P124" s="393">
        <f t="shared" si="13"/>
        <v>857.57100000000003</v>
      </c>
      <c r="Q124" s="393">
        <f t="shared" si="14"/>
        <v>0</v>
      </c>
      <c r="S124" s="392">
        <v>0.72916666666666696</v>
      </c>
      <c r="T124" s="393">
        <v>3709.1480000000001</v>
      </c>
      <c r="U124" s="393">
        <v>3069.6590000000001</v>
      </c>
      <c r="V124" s="393">
        <v>40.345999999999997</v>
      </c>
      <c r="W124" s="393">
        <v>483.55</v>
      </c>
      <c r="X124" s="393">
        <v>593.88699999999994</v>
      </c>
      <c r="Y124" s="393">
        <v>534.11</v>
      </c>
      <c r="Z124" s="393">
        <v>0</v>
      </c>
      <c r="AA124" s="393">
        <v>12.8</v>
      </c>
      <c r="AB124" s="393">
        <v>-752.38699999999994</v>
      </c>
      <c r="AC124" s="393">
        <v>0</v>
      </c>
      <c r="AD124" s="393">
        <v>-515.93200000000002</v>
      </c>
      <c r="AE124" s="393">
        <v>7691.1130000000003</v>
      </c>
      <c r="AF124" s="393">
        <v>7175.1810000000005</v>
      </c>
      <c r="AG124" s="393">
        <f t="shared" si="15"/>
        <v>7691.1130000000003</v>
      </c>
      <c r="AH124" s="393">
        <f t="shared" si="16"/>
        <v>0</v>
      </c>
      <c r="AI124" s="393">
        <f t="shared" si="17"/>
        <v>-752.38699999999994</v>
      </c>
      <c r="AK124" s="392">
        <v>0.72916666666666696</v>
      </c>
      <c r="AL124" s="393">
        <v>3737.864</v>
      </c>
      <c r="AM124" s="393">
        <v>2775.511</v>
      </c>
      <c r="AN124" s="393">
        <v>71.414000000000001</v>
      </c>
      <c r="AO124" s="393">
        <v>557.21900000000005</v>
      </c>
      <c r="AP124" s="393">
        <v>284.34399999999999</v>
      </c>
      <c r="AQ124" s="393">
        <v>515.27300000000002</v>
      </c>
      <c r="AR124" s="393">
        <v>0</v>
      </c>
      <c r="AS124" s="393">
        <v>164.761</v>
      </c>
      <c r="AT124" s="393">
        <v>-96.626999999999995</v>
      </c>
      <c r="AU124" s="393">
        <v>0</v>
      </c>
      <c r="AV124" s="393">
        <v>-535.36900000000003</v>
      </c>
      <c r="AW124" s="393">
        <v>8009.759</v>
      </c>
      <c r="AX124" s="393">
        <v>7474.39</v>
      </c>
      <c r="AY124" s="393">
        <f t="shared" si="18"/>
        <v>8009.759</v>
      </c>
      <c r="AZ124" s="393">
        <f t="shared" si="19"/>
        <v>0</v>
      </c>
      <c r="BA124" s="393">
        <f t="shared" si="20"/>
        <v>-96.626999999999995</v>
      </c>
    </row>
    <row r="125" spans="1:53" s="388" customFormat="1">
      <c r="A125" s="392">
        <v>0.73958333333333304</v>
      </c>
      <c r="B125" s="393">
        <v>3718.56</v>
      </c>
      <c r="C125" s="393">
        <v>1272.1969999999999</v>
      </c>
      <c r="D125" s="393">
        <v>0</v>
      </c>
      <c r="E125" s="393">
        <v>356.71699999999998</v>
      </c>
      <c r="F125" s="393">
        <v>99.667000000000002</v>
      </c>
      <c r="G125" s="393">
        <v>113.90900000000001</v>
      </c>
      <c r="H125" s="393">
        <v>127.479</v>
      </c>
      <c r="I125" s="393">
        <v>109.602</v>
      </c>
      <c r="J125" s="393">
        <v>914.06600000000003</v>
      </c>
      <c r="K125" s="393">
        <v>0</v>
      </c>
      <c r="L125" s="393">
        <v>-348.75400000000002</v>
      </c>
      <c r="M125" s="393">
        <v>6712.1969999999992</v>
      </c>
      <c r="N125" s="393">
        <v>6363.4429999999993</v>
      </c>
      <c r="O125" s="393">
        <f t="shared" si="12"/>
        <v>6712.1969999999992</v>
      </c>
      <c r="P125" s="393">
        <f t="shared" si="13"/>
        <v>914.06600000000003</v>
      </c>
      <c r="Q125" s="393">
        <f t="shared" si="14"/>
        <v>0</v>
      </c>
      <c r="S125" s="392">
        <v>0.73958333333333304</v>
      </c>
      <c r="T125" s="393">
        <v>3711.6869999999999</v>
      </c>
      <c r="U125" s="393">
        <v>3081.68</v>
      </c>
      <c r="V125" s="393">
        <v>40.345999999999997</v>
      </c>
      <c r="W125" s="393">
        <v>486.00200000000001</v>
      </c>
      <c r="X125" s="393">
        <v>593.90599999999995</v>
      </c>
      <c r="Y125" s="393">
        <v>532.45699999999999</v>
      </c>
      <c r="Z125" s="393">
        <v>0</v>
      </c>
      <c r="AA125" s="393">
        <v>14.554</v>
      </c>
      <c r="AB125" s="393">
        <v>-786.697</v>
      </c>
      <c r="AC125" s="393">
        <v>0</v>
      </c>
      <c r="AD125" s="393">
        <v>-517.27800000000002</v>
      </c>
      <c r="AE125" s="393">
        <v>7673.9349999999995</v>
      </c>
      <c r="AF125" s="393">
        <v>7156.6569999999992</v>
      </c>
      <c r="AG125" s="393">
        <f t="shared" si="15"/>
        <v>7673.9349999999995</v>
      </c>
      <c r="AH125" s="393">
        <f t="shared" si="16"/>
        <v>0</v>
      </c>
      <c r="AI125" s="393">
        <f t="shared" si="17"/>
        <v>-786.697</v>
      </c>
      <c r="AK125" s="392">
        <v>0.73958333333333304</v>
      </c>
      <c r="AL125" s="393">
        <v>3737.65</v>
      </c>
      <c r="AM125" s="393">
        <v>2759.9059999999999</v>
      </c>
      <c r="AN125" s="393">
        <v>71.421000000000006</v>
      </c>
      <c r="AO125" s="393">
        <v>557.36300000000006</v>
      </c>
      <c r="AP125" s="393">
        <v>280.529</v>
      </c>
      <c r="AQ125" s="393">
        <v>421.56900000000002</v>
      </c>
      <c r="AR125" s="393">
        <v>0</v>
      </c>
      <c r="AS125" s="393">
        <v>165.696</v>
      </c>
      <c r="AT125" s="393">
        <v>-198.364</v>
      </c>
      <c r="AU125" s="393">
        <v>0</v>
      </c>
      <c r="AV125" s="393">
        <v>-532.577</v>
      </c>
      <c r="AW125" s="393">
        <v>7795.7700000000013</v>
      </c>
      <c r="AX125" s="393">
        <v>7263.1930000000011</v>
      </c>
      <c r="AY125" s="393">
        <f t="shared" si="18"/>
        <v>7795.7700000000013</v>
      </c>
      <c r="AZ125" s="393">
        <f t="shared" si="19"/>
        <v>0</v>
      </c>
      <c r="BA125" s="393">
        <f t="shared" si="20"/>
        <v>-198.364</v>
      </c>
    </row>
    <row r="126" spans="1:53" s="388" customFormat="1">
      <c r="A126" s="392">
        <v>0.75</v>
      </c>
      <c r="B126" s="393">
        <v>3719.2449999999999</v>
      </c>
      <c r="C126" s="393">
        <v>1279.3240000000001</v>
      </c>
      <c r="D126" s="393">
        <v>0</v>
      </c>
      <c r="E126" s="393">
        <v>380.26799999999997</v>
      </c>
      <c r="F126" s="393">
        <v>142.09399999999999</v>
      </c>
      <c r="G126" s="393">
        <v>382.28300000000002</v>
      </c>
      <c r="H126" s="393">
        <v>72.515000000000001</v>
      </c>
      <c r="I126" s="393">
        <v>106.19799999999999</v>
      </c>
      <c r="J126" s="393">
        <v>722.48800000000006</v>
      </c>
      <c r="K126" s="393">
        <v>0</v>
      </c>
      <c r="L126" s="393">
        <v>-353.96899999999999</v>
      </c>
      <c r="M126" s="393">
        <v>6804.4150000000009</v>
      </c>
      <c r="N126" s="393">
        <v>6450.4460000000008</v>
      </c>
      <c r="O126" s="393">
        <f t="shared" si="12"/>
        <v>6804.4150000000009</v>
      </c>
      <c r="P126" s="393">
        <f t="shared" si="13"/>
        <v>722.48800000000006</v>
      </c>
      <c r="Q126" s="393">
        <f t="shared" si="14"/>
        <v>0</v>
      </c>
      <c r="S126" s="392">
        <v>0.75</v>
      </c>
      <c r="T126" s="393">
        <v>3712.9659999999999</v>
      </c>
      <c r="U126" s="393">
        <v>3103.471</v>
      </c>
      <c r="V126" s="393">
        <v>40.345999999999997</v>
      </c>
      <c r="W126" s="393">
        <v>501.70100000000002</v>
      </c>
      <c r="X126" s="393">
        <v>598.62699999999995</v>
      </c>
      <c r="Y126" s="393">
        <v>564.83000000000004</v>
      </c>
      <c r="Z126" s="393">
        <v>0</v>
      </c>
      <c r="AA126" s="393">
        <v>15.222</v>
      </c>
      <c r="AB126" s="393">
        <v>-791.42100000000005</v>
      </c>
      <c r="AC126" s="393">
        <v>0</v>
      </c>
      <c r="AD126" s="393">
        <v>-520.56299999999999</v>
      </c>
      <c r="AE126" s="393">
        <v>7745.7419999999984</v>
      </c>
      <c r="AF126" s="393">
        <v>7225.1789999999983</v>
      </c>
      <c r="AG126" s="393">
        <f t="shared" si="15"/>
        <v>7745.7419999999984</v>
      </c>
      <c r="AH126" s="393">
        <f t="shared" si="16"/>
        <v>0</v>
      </c>
      <c r="AI126" s="393">
        <f t="shared" si="17"/>
        <v>-791.42100000000005</v>
      </c>
      <c r="AK126" s="392">
        <v>0.75</v>
      </c>
      <c r="AL126" s="393">
        <v>3735.6329999999998</v>
      </c>
      <c r="AM126" s="393">
        <v>2774.6860000000001</v>
      </c>
      <c r="AN126" s="393">
        <v>71.406999999999996</v>
      </c>
      <c r="AO126" s="393">
        <v>552.40099999999995</v>
      </c>
      <c r="AP126" s="393">
        <v>224.113</v>
      </c>
      <c r="AQ126" s="393">
        <v>88.363</v>
      </c>
      <c r="AR126" s="393">
        <v>0</v>
      </c>
      <c r="AS126" s="393">
        <v>182.87299999999999</v>
      </c>
      <c r="AT126" s="393">
        <v>-10.053000000000001</v>
      </c>
      <c r="AU126" s="393">
        <v>0</v>
      </c>
      <c r="AV126" s="393">
        <v>-529.38</v>
      </c>
      <c r="AW126" s="393">
        <v>7619.4229999999998</v>
      </c>
      <c r="AX126" s="393">
        <v>7090.0429999999997</v>
      </c>
      <c r="AY126" s="393">
        <f t="shared" si="18"/>
        <v>7619.4229999999998</v>
      </c>
      <c r="AZ126" s="393">
        <f t="shared" si="19"/>
        <v>0</v>
      </c>
      <c r="BA126" s="393">
        <f t="shared" si="20"/>
        <v>-10.053000000000001</v>
      </c>
    </row>
    <row r="127" spans="1:53" s="388" customFormat="1">
      <c r="A127" s="392">
        <v>0.76041666666666696</v>
      </c>
      <c r="B127" s="393">
        <v>3718.5529999999999</v>
      </c>
      <c r="C127" s="393">
        <v>1308.9949999999999</v>
      </c>
      <c r="D127" s="393">
        <v>0</v>
      </c>
      <c r="E127" s="393">
        <v>393.09</v>
      </c>
      <c r="F127" s="393">
        <v>147.05199999999999</v>
      </c>
      <c r="G127" s="393">
        <v>367.28500000000003</v>
      </c>
      <c r="H127" s="393">
        <v>42.744999999999997</v>
      </c>
      <c r="I127" s="393">
        <v>98.546999999999997</v>
      </c>
      <c r="J127" s="393">
        <v>878.13300000000004</v>
      </c>
      <c r="K127" s="393">
        <v>0</v>
      </c>
      <c r="L127" s="393">
        <v>-357.02</v>
      </c>
      <c r="M127" s="393">
        <v>6954.3999999999987</v>
      </c>
      <c r="N127" s="393">
        <v>6597.3799999999992</v>
      </c>
      <c r="O127" s="393">
        <f t="shared" si="12"/>
        <v>6954.3999999999987</v>
      </c>
      <c r="P127" s="393">
        <f t="shared" si="13"/>
        <v>878.13300000000004</v>
      </c>
      <c r="Q127" s="393">
        <f t="shared" si="14"/>
        <v>0</v>
      </c>
      <c r="S127" s="392">
        <v>0.76041666666666696</v>
      </c>
      <c r="T127" s="393">
        <v>3713.6909999999998</v>
      </c>
      <c r="U127" s="393">
        <v>3143.855</v>
      </c>
      <c r="V127" s="393">
        <v>40.326000000000001</v>
      </c>
      <c r="W127" s="393">
        <v>507.64</v>
      </c>
      <c r="X127" s="393">
        <v>598.96600000000001</v>
      </c>
      <c r="Y127" s="393">
        <v>558.55600000000004</v>
      </c>
      <c r="Z127" s="393">
        <v>0</v>
      </c>
      <c r="AA127" s="393">
        <v>16.878</v>
      </c>
      <c r="AB127" s="393">
        <v>-794.99800000000005</v>
      </c>
      <c r="AC127" s="393">
        <v>0</v>
      </c>
      <c r="AD127" s="393">
        <v>-524.48500000000001</v>
      </c>
      <c r="AE127" s="393">
        <v>7784.9140000000025</v>
      </c>
      <c r="AF127" s="393">
        <v>7260.4290000000028</v>
      </c>
      <c r="AG127" s="393">
        <f t="shared" si="15"/>
        <v>7784.9140000000025</v>
      </c>
      <c r="AH127" s="393">
        <f t="shared" si="16"/>
        <v>0</v>
      </c>
      <c r="AI127" s="393">
        <f t="shared" si="17"/>
        <v>-794.99800000000005</v>
      </c>
      <c r="AK127" s="392">
        <v>0.76041666666666696</v>
      </c>
      <c r="AL127" s="393">
        <v>3736.51</v>
      </c>
      <c r="AM127" s="393">
        <v>2756.3530000000001</v>
      </c>
      <c r="AN127" s="393">
        <v>71.466999999999999</v>
      </c>
      <c r="AO127" s="393">
        <v>538.78300000000002</v>
      </c>
      <c r="AP127" s="393">
        <v>217.494</v>
      </c>
      <c r="AQ127" s="393">
        <v>82.168999999999997</v>
      </c>
      <c r="AR127" s="393">
        <v>0</v>
      </c>
      <c r="AS127" s="393">
        <v>184.58799999999999</v>
      </c>
      <c r="AT127" s="393">
        <v>-158.34299999999999</v>
      </c>
      <c r="AU127" s="393">
        <v>0</v>
      </c>
      <c r="AV127" s="393">
        <v>-526.69299999999998</v>
      </c>
      <c r="AW127" s="393">
        <v>7429.0209999999997</v>
      </c>
      <c r="AX127" s="393">
        <v>6902.3279999999995</v>
      </c>
      <c r="AY127" s="393">
        <f t="shared" si="18"/>
        <v>7429.0209999999997</v>
      </c>
      <c r="AZ127" s="393">
        <f t="shared" si="19"/>
        <v>0</v>
      </c>
      <c r="BA127" s="393">
        <f t="shared" si="20"/>
        <v>-158.34299999999999</v>
      </c>
    </row>
    <row r="128" spans="1:53" s="388" customFormat="1">
      <c r="A128" s="392">
        <v>0.77083333333333304</v>
      </c>
      <c r="B128" s="393">
        <v>3719.1750000000002</v>
      </c>
      <c r="C128" s="393">
        <v>1389.069</v>
      </c>
      <c r="D128" s="393">
        <v>0</v>
      </c>
      <c r="E128" s="393">
        <v>396.79899999999998</v>
      </c>
      <c r="F128" s="393">
        <v>146.95500000000001</v>
      </c>
      <c r="G128" s="393">
        <v>358.20299999999997</v>
      </c>
      <c r="H128" s="393">
        <v>33.488999999999997</v>
      </c>
      <c r="I128" s="393">
        <v>92.055999999999997</v>
      </c>
      <c r="J128" s="393">
        <v>968.89200000000005</v>
      </c>
      <c r="K128" s="393">
        <v>0</v>
      </c>
      <c r="L128" s="393">
        <v>-364.90600000000001</v>
      </c>
      <c r="M128" s="393">
        <v>7104.6379999999999</v>
      </c>
      <c r="N128" s="393">
        <v>6739.732</v>
      </c>
      <c r="O128" s="393">
        <f t="shared" si="12"/>
        <v>7104.6379999999999</v>
      </c>
      <c r="P128" s="393">
        <f t="shared" si="13"/>
        <v>968.89200000000005</v>
      </c>
      <c r="Q128" s="393">
        <f t="shared" si="14"/>
        <v>0</v>
      </c>
      <c r="S128" s="392">
        <v>0.77083333333333304</v>
      </c>
      <c r="T128" s="393">
        <v>3712.78</v>
      </c>
      <c r="U128" s="393">
        <v>3165.0810000000001</v>
      </c>
      <c r="V128" s="393">
        <v>40.286000000000001</v>
      </c>
      <c r="W128" s="393">
        <v>508.76799999999997</v>
      </c>
      <c r="X128" s="393">
        <v>599.17899999999997</v>
      </c>
      <c r="Y128" s="393">
        <v>567.66899999999998</v>
      </c>
      <c r="Z128" s="393">
        <v>0</v>
      </c>
      <c r="AA128" s="393">
        <v>15.148</v>
      </c>
      <c r="AB128" s="393">
        <v>-845.28899999999999</v>
      </c>
      <c r="AC128" s="393">
        <v>0</v>
      </c>
      <c r="AD128" s="393">
        <v>-526.49900000000002</v>
      </c>
      <c r="AE128" s="393">
        <v>7763.6220000000003</v>
      </c>
      <c r="AF128" s="393">
        <v>7237.1230000000005</v>
      </c>
      <c r="AG128" s="393">
        <f t="shared" si="15"/>
        <v>7763.6220000000003</v>
      </c>
      <c r="AH128" s="393">
        <f t="shared" si="16"/>
        <v>0</v>
      </c>
      <c r="AI128" s="393">
        <f t="shared" si="17"/>
        <v>-845.28899999999999</v>
      </c>
      <c r="AK128" s="392">
        <v>0.77083333333333304</v>
      </c>
      <c r="AL128" s="393">
        <v>3737.58</v>
      </c>
      <c r="AM128" s="393">
        <v>2733.078</v>
      </c>
      <c r="AN128" s="393">
        <v>71.540999999999997</v>
      </c>
      <c r="AO128" s="393">
        <v>539.46299999999997</v>
      </c>
      <c r="AP128" s="393">
        <v>217.49799999999999</v>
      </c>
      <c r="AQ128" s="393">
        <v>87.837999999999994</v>
      </c>
      <c r="AR128" s="393">
        <v>0</v>
      </c>
      <c r="AS128" s="393">
        <v>179.57599999999999</v>
      </c>
      <c r="AT128" s="393">
        <v>-275.17700000000002</v>
      </c>
      <c r="AU128" s="393">
        <v>0</v>
      </c>
      <c r="AV128" s="393">
        <v>-524.37099999999998</v>
      </c>
      <c r="AW128" s="393">
        <v>7291.396999999999</v>
      </c>
      <c r="AX128" s="393">
        <v>6767.0259999999989</v>
      </c>
      <c r="AY128" s="393">
        <f t="shared" si="18"/>
        <v>7291.396999999999</v>
      </c>
      <c r="AZ128" s="393">
        <f t="shared" si="19"/>
        <v>0</v>
      </c>
      <c r="BA128" s="393">
        <f t="shared" si="20"/>
        <v>-275.17700000000002</v>
      </c>
    </row>
    <row r="129" spans="1:53" s="388" customFormat="1">
      <c r="A129" s="392">
        <v>0.78125</v>
      </c>
      <c r="B129" s="393">
        <v>3719.0160000000001</v>
      </c>
      <c r="C129" s="393">
        <v>1446.5329999999999</v>
      </c>
      <c r="D129" s="393">
        <v>0</v>
      </c>
      <c r="E129" s="393">
        <v>397.95299999999997</v>
      </c>
      <c r="F129" s="393">
        <v>159.501</v>
      </c>
      <c r="G129" s="393">
        <v>343.22300000000001</v>
      </c>
      <c r="H129" s="393">
        <v>33.161999999999999</v>
      </c>
      <c r="I129" s="393">
        <v>96.8</v>
      </c>
      <c r="J129" s="393">
        <v>1017.78</v>
      </c>
      <c r="K129" s="393">
        <v>0</v>
      </c>
      <c r="L129" s="393">
        <v>-370.62799999999999</v>
      </c>
      <c r="M129" s="393">
        <v>7213.9680000000008</v>
      </c>
      <c r="N129" s="393">
        <v>6843.3400000000011</v>
      </c>
      <c r="O129" s="393">
        <f t="shared" si="12"/>
        <v>7213.9680000000008</v>
      </c>
      <c r="P129" s="393">
        <f t="shared" si="13"/>
        <v>1017.78</v>
      </c>
      <c r="Q129" s="393">
        <f t="shared" si="14"/>
        <v>0</v>
      </c>
      <c r="S129" s="392">
        <v>0.78125</v>
      </c>
      <c r="T129" s="393">
        <v>3719.0039999999999</v>
      </c>
      <c r="U129" s="393">
        <v>3164.8359999999998</v>
      </c>
      <c r="V129" s="393">
        <v>40.292000000000002</v>
      </c>
      <c r="W129" s="393">
        <v>508.91899999999998</v>
      </c>
      <c r="X129" s="393">
        <v>598.81899999999996</v>
      </c>
      <c r="Y129" s="393">
        <v>555.68499999999995</v>
      </c>
      <c r="Z129" s="393">
        <v>0</v>
      </c>
      <c r="AA129" s="393">
        <v>14.151</v>
      </c>
      <c r="AB129" s="393">
        <v>-887.92899999999997</v>
      </c>
      <c r="AC129" s="393">
        <v>0</v>
      </c>
      <c r="AD129" s="393">
        <v>-526.65899999999999</v>
      </c>
      <c r="AE129" s="393">
        <v>7713.777</v>
      </c>
      <c r="AF129" s="393">
        <v>7187.1180000000004</v>
      </c>
      <c r="AG129" s="393">
        <f t="shared" si="15"/>
        <v>7713.777</v>
      </c>
      <c r="AH129" s="393">
        <f t="shared" si="16"/>
        <v>0</v>
      </c>
      <c r="AI129" s="393">
        <f t="shared" si="17"/>
        <v>-887.92899999999997</v>
      </c>
      <c r="AK129" s="392">
        <v>0.78125</v>
      </c>
      <c r="AL129" s="393">
        <v>3738.9929999999999</v>
      </c>
      <c r="AM129" s="393">
        <v>2726.9189999999999</v>
      </c>
      <c r="AN129" s="393">
        <v>71.406999999999996</v>
      </c>
      <c r="AO129" s="393">
        <v>537.52099999999996</v>
      </c>
      <c r="AP129" s="393">
        <v>212.18899999999999</v>
      </c>
      <c r="AQ129" s="393">
        <v>28.611999999999998</v>
      </c>
      <c r="AR129" s="393">
        <v>0</v>
      </c>
      <c r="AS129" s="393">
        <v>183.56</v>
      </c>
      <c r="AT129" s="393">
        <v>-342.89800000000002</v>
      </c>
      <c r="AU129" s="393">
        <v>0</v>
      </c>
      <c r="AV129" s="393">
        <v>-522.98500000000001</v>
      </c>
      <c r="AW129" s="393">
        <v>7156.3030000000008</v>
      </c>
      <c r="AX129" s="393">
        <v>6633.3180000000011</v>
      </c>
      <c r="AY129" s="393">
        <f t="shared" si="18"/>
        <v>7156.3030000000008</v>
      </c>
      <c r="AZ129" s="393">
        <f t="shared" si="19"/>
        <v>0</v>
      </c>
      <c r="BA129" s="393">
        <f t="shared" si="20"/>
        <v>-342.89800000000002</v>
      </c>
    </row>
    <row r="130" spans="1:53" s="388" customFormat="1">
      <c r="A130" s="392">
        <v>0.79166666666666696</v>
      </c>
      <c r="B130" s="393">
        <v>3720.7220000000002</v>
      </c>
      <c r="C130" s="393">
        <v>1453.9169999999999</v>
      </c>
      <c r="D130" s="393">
        <v>0</v>
      </c>
      <c r="E130" s="393">
        <v>412.40699999999998</v>
      </c>
      <c r="F130" s="393">
        <v>300.80700000000002</v>
      </c>
      <c r="G130" s="393">
        <v>434.608</v>
      </c>
      <c r="H130" s="393">
        <v>42.280999999999999</v>
      </c>
      <c r="I130" s="393">
        <v>104.84</v>
      </c>
      <c r="J130" s="393">
        <v>817.93100000000004</v>
      </c>
      <c r="K130" s="393">
        <v>0</v>
      </c>
      <c r="L130" s="393">
        <v>-374.84300000000002</v>
      </c>
      <c r="M130" s="393">
        <v>7287.5130000000008</v>
      </c>
      <c r="N130" s="393">
        <v>6912.670000000001</v>
      </c>
      <c r="O130" s="393">
        <f t="shared" si="12"/>
        <v>7287.5130000000008</v>
      </c>
      <c r="P130" s="393">
        <f t="shared" si="13"/>
        <v>817.93100000000004</v>
      </c>
      <c r="Q130" s="393">
        <f t="shared" si="14"/>
        <v>0</v>
      </c>
      <c r="S130" s="392">
        <v>0.79166666666666696</v>
      </c>
      <c r="T130" s="393">
        <v>3722.7020000000002</v>
      </c>
      <c r="U130" s="393">
        <v>3160.7040000000002</v>
      </c>
      <c r="V130" s="393">
        <v>40.319000000000003</v>
      </c>
      <c r="W130" s="393">
        <v>508.70400000000001</v>
      </c>
      <c r="X130" s="393">
        <v>591.98400000000004</v>
      </c>
      <c r="Y130" s="393">
        <v>570.19799999999998</v>
      </c>
      <c r="Z130" s="393">
        <v>0</v>
      </c>
      <c r="AA130" s="393">
        <v>14.073</v>
      </c>
      <c r="AB130" s="393">
        <v>-911.38199999999995</v>
      </c>
      <c r="AC130" s="393">
        <v>0</v>
      </c>
      <c r="AD130" s="393">
        <v>-526.59699999999998</v>
      </c>
      <c r="AE130" s="393">
        <v>7697.3020000000015</v>
      </c>
      <c r="AF130" s="393">
        <v>7170.7050000000017</v>
      </c>
      <c r="AG130" s="393">
        <f t="shared" si="15"/>
        <v>7697.3020000000015</v>
      </c>
      <c r="AH130" s="393">
        <f t="shared" si="16"/>
        <v>0</v>
      </c>
      <c r="AI130" s="393">
        <f t="shared" si="17"/>
        <v>-911.38199999999995</v>
      </c>
      <c r="AK130" s="392">
        <v>0.79166666666666696</v>
      </c>
      <c r="AL130" s="393">
        <v>3738.5160000000001</v>
      </c>
      <c r="AM130" s="393">
        <v>2706.732</v>
      </c>
      <c r="AN130" s="393">
        <v>71.447000000000003</v>
      </c>
      <c r="AO130" s="393">
        <v>515.98099999999999</v>
      </c>
      <c r="AP130" s="393">
        <v>161.63800000000001</v>
      </c>
      <c r="AQ130" s="393">
        <v>0</v>
      </c>
      <c r="AR130" s="393">
        <v>0</v>
      </c>
      <c r="AS130" s="393">
        <v>180.328</v>
      </c>
      <c r="AT130" s="393">
        <v>-316.089</v>
      </c>
      <c r="AU130" s="393">
        <v>0</v>
      </c>
      <c r="AV130" s="393">
        <v>-518.85500000000002</v>
      </c>
      <c r="AW130" s="393">
        <v>7058.5529999999999</v>
      </c>
      <c r="AX130" s="393">
        <v>6539.6980000000003</v>
      </c>
      <c r="AY130" s="393">
        <f t="shared" si="18"/>
        <v>7058.5529999999999</v>
      </c>
      <c r="AZ130" s="393">
        <f t="shared" si="19"/>
        <v>0</v>
      </c>
      <c r="BA130" s="393">
        <f t="shared" si="20"/>
        <v>-316.089</v>
      </c>
    </row>
    <row r="131" spans="1:53" s="388" customFormat="1">
      <c r="A131" s="392">
        <v>0.80208333333333304</v>
      </c>
      <c r="B131" s="393">
        <v>3722.1129999999998</v>
      </c>
      <c r="C131" s="393">
        <v>1464.491</v>
      </c>
      <c r="D131" s="393">
        <v>0</v>
      </c>
      <c r="E131" s="393">
        <v>415.67200000000003</v>
      </c>
      <c r="F131" s="393">
        <v>319.07799999999997</v>
      </c>
      <c r="G131" s="393">
        <v>461.44900000000001</v>
      </c>
      <c r="H131" s="393">
        <v>0</v>
      </c>
      <c r="I131" s="393">
        <v>103.886</v>
      </c>
      <c r="J131" s="393">
        <v>781.16200000000003</v>
      </c>
      <c r="K131" s="393">
        <v>0</v>
      </c>
      <c r="L131" s="393">
        <v>-376.19200000000001</v>
      </c>
      <c r="M131" s="393">
        <v>7267.8509999999997</v>
      </c>
      <c r="N131" s="393">
        <v>6891.6589999999997</v>
      </c>
      <c r="O131" s="393">
        <f t="shared" si="12"/>
        <v>7267.8509999999997</v>
      </c>
      <c r="P131" s="393">
        <f t="shared" si="13"/>
        <v>781.16200000000003</v>
      </c>
      <c r="Q131" s="393">
        <f t="shared" si="14"/>
        <v>0</v>
      </c>
      <c r="S131" s="392">
        <v>0.80208333333333304</v>
      </c>
      <c r="T131" s="393">
        <v>3719.8339999999998</v>
      </c>
      <c r="U131" s="393">
        <v>3156.6570000000002</v>
      </c>
      <c r="V131" s="393">
        <v>40.332999999999998</v>
      </c>
      <c r="W131" s="393">
        <v>510.54399999999998</v>
      </c>
      <c r="X131" s="393">
        <v>590.76</v>
      </c>
      <c r="Y131" s="393">
        <v>563.678</v>
      </c>
      <c r="Z131" s="393">
        <v>0</v>
      </c>
      <c r="AA131" s="393">
        <v>16.544</v>
      </c>
      <c r="AB131" s="393">
        <v>-902.58299999999997</v>
      </c>
      <c r="AC131" s="393">
        <v>0</v>
      </c>
      <c r="AD131" s="393">
        <v>-526.10699999999997</v>
      </c>
      <c r="AE131" s="393">
        <v>7695.7670000000007</v>
      </c>
      <c r="AF131" s="393">
        <v>7169.6600000000008</v>
      </c>
      <c r="AG131" s="393">
        <f t="shared" si="15"/>
        <v>7695.7670000000007</v>
      </c>
      <c r="AH131" s="393">
        <f t="shared" si="16"/>
        <v>0</v>
      </c>
      <c r="AI131" s="393">
        <f t="shared" si="17"/>
        <v>-902.58299999999997</v>
      </c>
      <c r="AK131" s="392">
        <v>0.80208333333333304</v>
      </c>
      <c r="AL131" s="393">
        <v>3738.0920000000001</v>
      </c>
      <c r="AM131" s="393">
        <v>2584.9609999999998</v>
      </c>
      <c r="AN131" s="393">
        <v>71.427000000000007</v>
      </c>
      <c r="AO131" s="393">
        <v>511.517</v>
      </c>
      <c r="AP131" s="393">
        <v>162.857</v>
      </c>
      <c r="AQ131" s="393">
        <v>0</v>
      </c>
      <c r="AR131" s="393">
        <v>0</v>
      </c>
      <c r="AS131" s="393">
        <v>173.69900000000001</v>
      </c>
      <c r="AT131" s="393">
        <v>-316.04700000000003</v>
      </c>
      <c r="AU131" s="393">
        <v>0</v>
      </c>
      <c r="AV131" s="393">
        <v>-505.86500000000001</v>
      </c>
      <c r="AW131" s="393">
        <v>6926.5059999999994</v>
      </c>
      <c r="AX131" s="393">
        <v>6420.6409999999996</v>
      </c>
      <c r="AY131" s="393">
        <f t="shared" si="18"/>
        <v>6926.5059999999994</v>
      </c>
      <c r="AZ131" s="393">
        <f t="shared" si="19"/>
        <v>0</v>
      </c>
      <c r="BA131" s="393">
        <f t="shared" si="20"/>
        <v>-316.04700000000003</v>
      </c>
    </row>
    <row r="132" spans="1:53" s="388" customFormat="1">
      <c r="A132" s="392">
        <v>0.8125</v>
      </c>
      <c r="B132" s="393">
        <v>3723.4749999999999</v>
      </c>
      <c r="C132" s="393">
        <v>1475.97</v>
      </c>
      <c r="D132" s="393">
        <v>0</v>
      </c>
      <c r="E132" s="393">
        <v>430.06700000000001</v>
      </c>
      <c r="F132" s="393">
        <v>319.178</v>
      </c>
      <c r="G132" s="393">
        <v>459.24299999999999</v>
      </c>
      <c r="H132" s="393">
        <v>0</v>
      </c>
      <c r="I132" s="393">
        <v>115.407</v>
      </c>
      <c r="J132" s="393">
        <v>753.31600000000003</v>
      </c>
      <c r="K132" s="393">
        <v>0</v>
      </c>
      <c r="L132" s="393">
        <v>-378.28899999999999</v>
      </c>
      <c r="M132" s="393">
        <v>7276.6559999999999</v>
      </c>
      <c r="N132" s="393">
        <v>6898.3670000000002</v>
      </c>
      <c r="O132" s="393">
        <f t="shared" si="12"/>
        <v>7276.6559999999999</v>
      </c>
      <c r="P132" s="393">
        <f t="shared" si="13"/>
        <v>753.31600000000003</v>
      </c>
      <c r="Q132" s="393">
        <f t="shared" si="14"/>
        <v>0</v>
      </c>
      <c r="S132" s="392">
        <v>0.8125</v>
      </c>
      <c r="T132" s="393">
        <v>3722.1379999999999</v>
      </c>
      <c r="U132" s="393">
        <v>3154.9690000000001</v>
      </c>
      <c r="V132" s="393">
        <v>40.319000000000003</v>
      </c>
      <c r="W132" s="393">
        <v>510.42</v>
      </c>
      <c r="X132" s="393">
        <v>591.05899999999997</v>
      </c>
      <c r="Y132" s="393">
        <v>555.91099999999994</v>
      </c>
      <c r="Z132" s="393">
        <v>0</v>
      </c>
      <c r="AA132" s="393">
        <v>16.475000000000001</v>
      </c>
      <c r="AB132" s="393">
        <v>-924.928</v>
      </c>
      <c r="AC132" s="393">
        <v>0</v>
      </c>
      <c r="AD132" s="393">
        <v>-525.97900000000004</v>
      </c>
      <c r="AE132" s="393">
        <v>7666.3630000000012</v>
      </c>
      <c r="AF132" s="393">
        <v>7140.3840000000009</v>
      </c>
      <c r="AG132" s="393">
        <f t="shared" si="15"/>
        <v>7666.3630000000012</v>
      </c>
      <c r="AH132" s="393">
        <f t="shared" si="16"/>
        <v>0</v>
      </c>
      <c r="AI132" s="393">
        <f t="shared" si="17"/>
        <v>-924.928</v>
      </c>
      <c r="AK132" s="392">
        <v>0.8125</v>
      </c>
      <c r="AL132" s="393">
        <v>3736.5230000000001</v>
      </c>
      <c r="AM132" s="393">
        <v>2629.1390000000001</v>
      </c>
      <c r="AN132" s="393">
        <v>71.414000000000001</v>
      </c>
      <c r="AO132" s="393">
        <v>509.03300000000002</v>
      </c>
      <c r="AP132" s="393">
        <v>162.971</v>
      </c>
      <c r="AQ132" s="393">
        <v>0</v>
      </c>
      <c r="AR132" s="393">
        <v>0</v>
      </c>
      <c r="AS132" s="393">
        <v>167.089</v>
      </c>
      <c r="AT132" s="393">
        <v>-381.87</v>
      </c>
      <c r="AU132" s="393">
        <v>0</v>
      </c>
      <c r="AV132" s="393">
        <v>-510.14600000000002</v>
      </c>
      <c r="AW132" s="393">
        <v>6894.299</v>
      </c>
      <c r="AX132" s="393">
        <v>6384.1530000000002</v>
      </c>
      <c r="AY132" s="393">
        <f t="shared" si="18"/>
        <v>6894.299</v>
      </c>
      <c r="AZ132" s="393">
        <f t="shared" si="19"/>
        <v>0</v>
      </c>
      <c r="BA132" s="393">
        <f t="shared" si="20"/>
        <v>-381.87</v>
      </c>
    </row>
    <row r="133" spans="1:53" s="388" customFormat="1">
      <c r="A133" s="392">
        <v>0.82291666666666696</v>
      </c>
      <c r="B133" s="393">
        <v>3724.1759999999999</v>
      </c>
      <c r="C133" s="393">
        <v>1477.45</v>
      </c>
      <c r="D133" s="393">
        <v>0</v>
      </c>
      <c r="E133" s="393">
        <v>420.697</v>
      </c>
      <c r="F133" s="393">
        <v>312.06599999999997</v>
      </c>
      <c r="G133" s="393">
        <v>484.53899999999999</v>
      </c>
      <c r="H133" s="393">
        <v>0</v>
      </c>
      <c r="I133" s="393">
        <v>121.97199999999999</v>
      </c>
      <c r="J133" s="393">
        <v>702.01800000000003</v>
      </c>
      <c r="K133" s="393">
        <v>0</v>
      </c>
      <c r="L133" s="393">
        <v>-378.30099999999999</v>
      </c>
      <c r="M133" s="393">
        <v>7242.9179999999997</v>
      </c>
      <c r="N133" s="393">
        <v>6864.6169999999993</v>
      </c>
      <c r="O133" s="393">
        <f t="shared" si="12"/>
        <v>7242.9179999999997</v>
      </c>
      <c r="P133" s="393">
        <f t="shared" si="13"/>
        <v>702.01800000000003</v>
      </c>
      <c r="Q133" s="393">
        <f t="shared" si="14"/>
        <v>0</v>
      </c>
      <c r="S133" s="392">
        <v>0.82291666666666696</v>
      </c>
      <c r="T133" s="393">
        <v>3719.2260000000001</v>
      </c>
      <c r="U133" s="393">
        <v>3155.2130000000002</v>
      </c>
      <c r="V133" s="393">
        <v>40.372999999999998</v>
      </c>
      <c r="W133" s="393">
        <v>508.47199999999998</v>
      </c>
      <c r="X133" s="393">
        <v>579.16899999999998</v>
      </c>
      <c r="Y133" s="393">
        <v>572.12099999999998</v>
      </c>
      <c r="Z133" s="393">
        <v>0</v>
      </c>
      <c r="AA133" s="393">
        <v>16.635000000000002</v>
      </c>
      <c r="AB133" s="393">
        <v>-948.38699999999994</v>
      </c>
      <c r="AC133" s="393">
        <v>0</v>
      </c>
      <c r="AD133" s="393">
        <v>-525.84299999999996</v>
      </c>
      <c r="AE133" s="393">
        <v>7642.8219999999992</v>
      </c>
      <c r="AF133" s="393">
        <v>7116.9789999999994</v>
      </c>
      <c r="AG133" s="393">
        <f t="shared" si="15"/>
        <v>7642.8219999999992</v>
      </c>
      <c r="AH133" s="393">
        <f t="shared" si="16"/>
        <v>0</v>
      </c>
      <c r="AI133" s="393">
        <f t="shared" si="17"/>
        <v>-948.38699999999994</v>
      </c>
      <c r="AK133" s="392">
        <v>0.82291666666666696</v>
      </c>
      <c r="AL133" s="393">
        <v>3736.4639999999999</v>
      </c>
      <c r="AM133" s="393">
        <v>2634.261</v>
      </c>
      <c r="AN133" s="393">
        <v>71.427000000000007</v>
      </c>
      <c r="AO133" s="393">
        <v>514.36300000000006</v>
      </c>
      <c r="AP133" s="393">
        <v>162.86600000000001</v>
      </c>
      <c r="AQ133" s="393">
        <v>0</v>
      </c>
      <c r="AR133" s="393">
        <v>0</v>
      </c>
      <c r="AS133" s="393">
        <v>163.19300000000001</v>
      </c>
      <c r="AT133" s="393">
        <v>-405.339</v>
      </c>
      <c r="AU133" s="393">
        <v>0</v>
      </c>
      <c r="AV133" s="393">
        <v>-510.90100000000001</v>
      </c>
      <c r="AW133" s="393">
        <v>6877.2350000000006</v>
      </c>
      <c r="AX133" s="393">
        <v>6366.3340000000007</v>
      </c>
      <c r="AY133" s="393">
        <f t="shared" si="18"/>
        <v>6877.2350000000006</v>
      </c>
      <c r="AZ133" s="393">
        <f t="shared" si="19"/>
        <v>0</v>
      </c>
      <c r="BA133" s="393">
        <f t="shared" si="20"/>
        <v>-405.339</v>
      </c>
    </row>
    <row r="134" spans="1:53" s="388" customFormat="1">
      <c r="A134" s="392">
        <v>0.83333333333333304</v>
      </c>
      <c r="B134" s="393">
        <v>3725.1559999999999</v>
      </c>
      <c r="C134" s="393">
        <v>1483.4870000000001</v>
      </c>
      <c r="D134" s="393">
        <v>0</v>
      </c>
      <c r="E134" s="393">
        <v>404.27199999999999</v>
      </c>
      <c r="F134" s="393">
        <v>214.72399999999999</v>
      </c>
      <c r="G134" s="393">
        <v>464.19400000000002</v>
      </c>
      <c r="H134" s="393">
        <v>0</v>
      </c>
      <c r="I134" s="393">
        <v>134.011</v>
      </c>
      <c r="J134" s="393">
        <v>757.71600000000001</v>
      </c>
      <c r="K134" s="393">
        <v>0</v>
      </c>
      <c r="L134" s="393">
        <v>-377.07799999999997</v>
      </c>
      <c r="M134" s="393">
        <v>7183.5600000000013</v>
      </c>
      <c r="N134" s="393">
        <v>6806.4820000000018</v>
      </c>
      <c r="O134" s="393">
        <f t="shared" si="12"/>
        <v>7183.5600000000013</v>
      </c>
      <c r="P134" s="393">
        <f t="shared" si="13"/>
        <v>757.71600000000001</v>
      </c>
      <c r="Q134" s="393">
        <f t="shared" si="14"/>
        <v>0</v>
      </c>
      <c r="S134" s="392">
        <v>0.83333333333333304</v>
      </c>
      <c r="T134" s="393">
        <v>3714.4079999999999</v>
      </c>
      <c r="U134" s="393">
        <v>3172.4670000000001</v>
      </c>
      <c r="V134" s="393">
        <v>40.319000000000003</v>
      </c>
      <c r="W134" s="393">
        <v>497.80799999999999</v>
      </c>
      <c r="X134" s="393">
        <v>419.46800000000002</v>
      </c>
      <c r="Y134" s="393">
        <v>522.95899999999995</v>
      </c>
      <c r="Z134" s="393">
        <v>0</v>
      </c>
      <c r="AA134" s="393">
        <v>16.353000000000002</v>
      </c>
      <c r="AB134" s="393">
        <v>-784.02200000000005</v>
      </c>
      <c r="AC134" s="393">
        <v>0</v>
      </c>
      <c r="AD134" s="393">
        <v>-524.54899999999998</v>
      </c>
      <c r="AE134" s="393">
        <v>7599.7599999999993</v>
      </c>
      <c r="AF134" s="393">
        <v>7075.2109999999993</v>
      </c>
      <c r="AG134" s="393">
        <f t="shared" si="15"/>
        <v>7599.7599999999993</v>
      </c>
      <c r="AH134" s="393">
        <f t="shared" si="16"/>
        <v>0</v>
      </c>
      <c r="AI134" s="393">
        <f t="shared" si="17"/>
        <v>-784.02200000000005</v>
      </c>
      <c r="AK134" s="392">
        <v>0.83333333333333304</v>
      </c>
      <c r="AL134" s="393">
        <v>3737.049</v>
      </c>
      <c r="AM134" s="393">
        <v>2624.7109999999998</v>
      </c>
      <c r="AN134" s="393">
        <v>71.36</v>
      </c>
      <c r="AO134" s="393">
        <v>506.10899999999998</v>
      </c>
      <c r="AP134" s="393">
        <v>126.486</v>
      </c>
      <c r="AQ134" s="393">
        <v>0</v>
      </c>
      <c r="AR134" s="393">
        <v>0</v>
      </c>
      <c r="AS134" s="393">
        <v>163.29400000000001</v>
      </c>
      <c r="AT134" s="393">
        <v>-355.93900000000002</v>
      </c>
      <c r="AU134" s="393">
        <v>0</v>
      </c>
      <c r="AV134" s="393">
        <v>-509.16199999999998</v>
      </c>
      <c r="AW134" s="393">
        <v>6873.07</v>
      </c>
      <c r="AX134" s="393">
        <v>6363.9079999999994</v>
      </c>
      <c r="AY134" s="393">
        <f t="shared" si="18"/>
        <v>6873.07</v>
      </c>
      <c r="AZ134" s="393">
        <f t="shared" si="19"/>
        <v>0</v>
      </c>
      <c r="BA134" s="393">
        <f t="shared" si="20"/>
        <v>-355.93900000000002</v>
      </c>
    </row>
    <row r="135" spans="1:53" s="388" customFormat="1">
      <c r="A135" s="392">
        <v>0.84375</v>
      </c>
      <c r="B135" s="393">
        <v>3725.134</v>
      </c>
      <c r="C135" s="393">
        <v>1487.8920000000001</v>
      </c>
      <c r="D135" s="393">
        <v>0</v>
      </c>
      <c r="E135" s="393">
        <v>402.40699999999998</v>
      </c>
      <c r="F135" s="393">
        <v>203.33</v>
      </c>
      <c r="G135" s="393">
        <v>457.94099999999997</v>
      </c>
      <c r="H135" s="393">
        <v>0</v>
      </c>
      <c r="I135" s="393">
        <v>150.30000000000001</v>
      </c>
      <c r="J135" s="393">
        <v>724.45100000000002</v>
      </c>
      <c r="K135" s="393">
        <v>0</v>
      </c>
      <c r="L135" s="393">
        <v>-377.41800000000001</v>
      </c>
      <c r="M135" s="393">
        <v>7151.4549999999999</v>
      </c>
      <c r="N135" s="393">
        <v>6774.0370000000003</v>
      </c>
      <c r="O135" s="393">
        <f t="shared" si="12"/>
        <v>7151.4549999999999</v>
      </c>
      <c r="P135" s="393">
        <f t="shared" si="13"/>
        <v>724.45100000000002</v>
      </c>
      <c r="Q135" s="393">
        <f t="shared" si="14"/>
        <v>0</v>
      </c>
      <c r="S135" s="392">
        <v>0.84375</v>
      </c>
      <c r="T135" s="393">
        <v>3692.6419999999998</v>
      </c>
      <c r="U135" s="393">
        <v>3174.482</v>
      </c>
      <c r="V135" s="393">
        <v>40.36</v>
      </c>
      <c r="W135" s="393">
        <v>498.26900000000001</v>
      </c>
      <c r="X135" s="393">
        <v>399.80599999999998</v>
      </c>
      <c r="Y135" s="393">
        <v>517.19500000000005</v>
      </c>
      <c r="Z135" s="393">
        <v>0</v>
      </c>
      <c r="AA135" s="393">
        <v>18.579999999999998</v>
      </c>
      <c r="AB135" s="393">
        <v>-831.25199999999995</v>
      </c>
      <c r="AC135" s="393">
        <v>0</v>
      </c>
      <c r="AD135" s="393">
        <v>-523.34799999999996</v>
      </c>
      <c r="AE135" s="393">
        <v>7510.0819999999985</v>
      </c>
      <c r="AF135" s="393">
        <v>6986.7339999999986</v>
      </c>
      <c r="AG135" s="393">
        <f t="shared" si="15"/>
        <v>7510.0819999999985</v>
      </c>
      <c r="AH135" s="393">
        <f t="shared" si="16"/>
        <v>0</v>
      </c>
      <c r="AI135" s="393">
        <f t="shared" si="17"/>
        <v>-831.25199999999995</v>
      </c>
      <c r="AK135" s="392">
        <v>0.84375</v>
      </c>
      <c r="AL135" s="393">
        <v>3737.4929999999999</v>
      </c>
      <c r="AM135" s="393">
        <v>2605.94</v>
      </c>
      <c r="AN135" s="393">
        <v>71.453999999999994</v>
      </c>
      <c r="AO135" s="393">
        <v>508.94499999999999</v>
      </c>
      <c r="AP135" s="393">
        <v>124.733</v>
      </c>
      <c r="AQ135" s="393">
        <v>0</v>
      </c>
      <c r="AR135" s="393">
        <v>0</v>
      </c>
      <c r="AS135" s="393">
        <v>158.61500000000001</v>
      </c>
      <c r="AT135" s="393">
        <v>-298.72899999999998</v>
      </c>
      <c r="AU135" s="393">
        <v>0</v>
      </c>
      <c r="AV135" s="393">
        <v>-507.30700000000002</v>
      </c>
      <c r="AW135" s="393">
        <v>6908.4509999999991</v>
      </c>
      <c r="AX135" s="393">
        <v>6401.1439999999993</v>
      </c>
      <c r="AY135" s="393">
        <f t="shared" si="18"/>
        <v>6908.4509999999991</v>
      </c>
      <c r="AZ135" s="393">
        <f t="shared" si="19"/>
        <v>0</v>
      </c>
      <c r="BA135" s="393">
        <f t="shared" si="20"/>
        <v>-298.72899999999998</v>
      </c>
    </row>
    <row r="136" spans="1:53" s="388" customFormat="1">
      <c r="A136" s="392">
        <v>0.85416666666666696</v>
      </c>
      <c r="B136" s="393">
        <v>3723.1469999999999</v>
      </c>
      <c r="C136" s="393">
        <v>1484.597</v>
      </c>
      <c r="D136" s="393">
        <v>0</v>
      </c>
      <c r="E136" s="393">
        <v>400.83800000000002</v>
      </c>
      <c r="F136" s="393">
        <v>203.51599999999999</v>
      </c>
      <c r="G136" s="393">
        <v>451.12799999999999</v>
      </c>
      <c r="H136" s="393">
        <v>0</v>
      </c>
      <c r="I136" s="393">
        <v>156.203</v>
      </c>
      <c r="J136" s="393">
        <v>590.86800000000005</v>
      </c>
      <c r="K136" s="393">
        <v>0</v>
      </c>
      <c r="L136" s="393">
        <v>-376.88299999999998</v>
      </c>
      <c r="M136" s="393">
        <v>7010.2969999999996</v>
      </c>
      <c r="N136" s="393">
        <v>6633.4139999999998</v>
      </c>
      <c r="O136" s="393">
        <f t="shared" si="12"/>
        <v>7010.2969999999996</v>
      </c>
      <c r="P136" s="393">
        <f t="shared" si="13"/>
        <v>590.86800000000005</v>
      </c>
      <c r="Q136" s="393">
        <f t="shared" si="14"/>
        <v>0</v>
      </c>
      <c r="S136" s="392">
        <v>0.85416666666666696</v>
      </c>
      <c r="T136" s="393">
        <v>3703.328</v>
      </c>
      <c r="U136" s="393">
        <v>3174.9349999999999</v>
      </c>
      <c r="V136" s="393">
        <v>40.305999999999997</v>
      </c>
      <c r="W136" s="393">
        <v>482.10300000000001</v>
      </c>
      <c r="X136" s="393">
        <v>399.01900000000001</v>
      </c>
      <c r="Y136" s="393">
        <v>488.30799999999999</v>
      </c>
      <c r="Z136" s="393">
        <v>0</v>
      </c>
      <c r="AA136" s="393">
        <v>17.707000000000001</v>
      </c>
      <c r="AB136" s="393">
        <v>-907.81700000000001</v>
      </c>
      <c r="AC136" s="393">
        <v>0</v>
      </c>
      <c r="AD136" s="393">
        <v>-522.77</v>
      </c>
      <c r="AE136" s="393">
        <v>7397.8890000000001</v>
      </c>
      <c r="AF136" s="393">
        <v>6875.1190000000006</v>
      </c>
      <c r="AG136" s="393">
        <f t="shared" si="15"/>
        <v>7397.8890000000001</v>
      </c>
      <c r="AH136" s="393">
        <f t="shared" si="16"/>
        <v>0</v>
      </c>
      <c r="AI136" s="393">
        <f t="shared" si="17"/>
        <v>-907.81700000000001</v>
      </c>
      <c r="AK136" s="392">
        <v>0.85416666666666696</v>
      </c>
      <c r="AL136" s="393">
        <v>3738.5030000000002</v>
      </c>
      <c r="AM136" s="393">
        <v>2553.7170000000001</v>
      </c>
      <c r="AN136" s="393">
        <v>71.421000000000006</v>
      </c>
      <c r="AO136" s="393">
        <v>507.53500000000003</v>
      </c>
      <c r="AP136" s="393">
        <v>124.741</v>
      </c>
      <c r="AQ136" s="393">
        <v>0</v>
      </c>
      <c r="AR136" s="393">
        <v>0</v>
      </c>
      <c r="AS136" s="393">
        <v>157.399</v>
      </c>
      <c r="AT136" s="393">
        <v>-264.21199999999999</v>
      </c>
      <c r="AU136" s="393">
        <v>0</v>
      </c>
      <c r="AV136" s="393">
        <v>-501.84399999999999</v>
      </c>
      <c r="AW136" s="393">
        <v>6889.1040000000012</v>
      </c>
      <c r="AX136" s="393">
        <v>6387.2600000000011</v>
      </c>
      <c r="AY136" s="393">
        <f t="shared" si="18"/>
        <v>6889.1040000000012</v>
      </c>
      <c r="AZ136" s="393">
        <f t="shared" si="19"/>
        <v>0</v>
      </c>
      <c r="BA136" s="393">
        <f t="shared" si="20"/>
        <v>-264.21199999999999</v>
      </c>
    </row>
    <row r="137" spans="1:53" s="388" customFormat="1">
      <c r="A137" s="392">
        <v>0.86458333333333304</v>
      </c>
      <c r="B137" s="393">
        <v>3724.5839999999998</v>
      </c>
      <c r="C137" s="393">
        <v>1474.761</v>
      </c>
      <c r="D137" s="393">
        <v>0</v>
      </c>
      <c r="E137" s="393">
        <v>392.49200000000002</v>
      </c>
      <c r="F137" s="393">
        <v>197.20599999999999</v>
      </c>
      <c r="G137" s="393">
        <v>465.08499999999998</v>
      </c>
      <c r="H137" s="393">
        <v>0</v>
      </c>
      <c r="I137" s="393">
        <v>161.57300000000001</v>
      </c>
      <c r="J137" s="393">
        <v>467.51400000000001</v>
      </c>
      <c r="K137" s="393">
        <v>0</v>
      </c>
      <c r="L137" s="393">
        <v>-375.71600000000001</v>
      </c>
      <c r="M137" s="393">
        <v>6883.2150000000001</v>
      </c>
      <c r="N137" s="393">
        <v>6507.4989999999998</v>
      </c>
      <c r="O137" s="393">
        <f t="shared" si="12"/>
        <v>6883.2150000000001</v>
      </c>
      <c r="P137" s="393">
        <f t="shared" si="13"/>
        <v>467.51400000000001</v>
      </c>
      <c r="Q137" s="393">
        <f t="shared" si="14"/>
        <v>0</v>
      </c>
      <c r="S137" s="392">
        <v>0.86458333333333304</v>
      </c>
      <c r="T137" s="393">
        <v>3704.364</v>
      </c>
      <c r="U137" s="393">
        <v>3167.5050000000001</v>
      </c>
      <c r="V137" s="393">
        <v>40.332999999999998</v>
      </c>
      <c r="W137" s="393">
        <v>477.59100000000001</v>
      </c>
      <c r="X137" s="393">
        <v>384.47699999999998</v>
      </c>
      <c r="Y137" s="393">
        <v>479.51</v>
      </c>
      <c r="Z137" s="393">
        <v>0</v>
      </c>
      <c r="AA137" s="393">
        <v>20.231000000000002</v>
      </c>
      <c r="AB137" s="393">
        <v>-1010.978</v>
      </c>
      <c r="AC137" s="393">
        <v>0</v>
      </c>
      <c r="AD137" s="393">
        <v>-521.71900000000005</v>
      </c>
      <c r="AE137" s="393">
        <v>7263.0330000000004</v>
      </c>
      <c r="AF137" s="393">
        <v>6741.3140000000003</v>
      </c>
      <c r="AG137" s="393">
        <f t="shared" si="15"/>
        <v>7263.0330000000004</v>
      </c>
      <c r="AH137" s="393">
        <f t="shared" si="16"/>
        <v>0</v>
      </c>
      <c r="AI137" s="393">
        <f t="shared" si="17"/>
        <v>-1010.978</v>
      </c>
      <c r="AK137" s="392">
        <v>0.86458333333333304</v>
      </c>
      <c r="AL137" s="393">
        <v>3738.2939999999999</v>
      </c>
      <c r="AM137" s="393">
        <v>2518.5239999999999</v>
      </c>
      <c r="AN137" s="393">
        <v>71.387</v>
      </c>
      <c r="AO137" s="393">
        <v>506.32799999999997</v>
      </c>
      <c r="AP137" s="393">
        <v>124.739</v>
      </c>
      <c r="AQ137" s="393">
        <v>0</v>
      </c>
      <c r="AR137" s="393">
        <v>0</v>
      </c>
      <c r="AS137" s="393">
        <v>146.94800000000001</v>
      </c>
      <c r="AT137" s="393">
        <v>-260.14</v>
      </c>
      <c r="AU137" s="393">
        <v>0</v>
      </c>
      <c r="AV137" s="393">
        <v>-497.96699999999998</v>
      </c>
      <c r="AW137" s="393">
        <v>6846.079999999999</v>
      </c>
      <c r="AX137" s="393">
        <v>6348.1129999999994</v>
      </c>
      <c r="AY137" s="393">
        <f t="shared" si="18"/>
        <v>6846.079999999999</v>
      </c>
      <c r="AZ137" s="393">
        <f t="shared" si="19"/>
        <v>0</v>
      </c>
      <c r="BA137" s="393">
        <f t="shared" si="20"/>
        <v>-260.14</v>
      </c>
    </row>
    <row r="138" spans="1:53" s="388" customFormat="1">
      <c r="A138" s="392">
        <v>0.875</v>
      </c>
      <c r="B138" s="393">
        <v>3725.5070000000001</v>
      </c>
      <c r="C138" s="393">
        <v>1459.71</v>
      </c>
      <c r="D138" s="393">
        <v>0</v>
      </c>
      <c r="E138" s="393">
        <v>384.66300000000001</v>
      </c>
      <c r="F138" s="393">
        <v>102.85299999999999</v>
      </c>
      <c r="G138" s="393">
        <v>377.40100000000001</v>
      </c>
      <c r="H138" s="393">
        <v>0</v>
      </c>
      <c r="I138" s="393">
        <v>168.41200000000001</v>
      </c>
      <c r="J138" s="393">
        <v>550.80100000000004</v>
      </c>
      <c r="K138" s="393">
        <v>0</v>
      </c>
      <c r="L138" s="393">
        <v>-371.96899999999999</v>
      </c>
      <c r="M138" s="393">
        <v>6769.3470000000016</v>
      </c>
      <c r="N138" s="393">
        <v>6397.3780000000015</v>
      </c>
      <c r="O138" s="393">
        <f t="shared" si="12"/>
        <v>6769.3470000000016</v>
      </c>
      <c r="P138" s="393">
        <f t="shared" si="13"/>
        <v>550.80100000000004</v>
      </c>
      <c r="Q138" s="393">
        <f t="shared" si="14"/>
        <v>0</v>
      </c>
      <c r="S138" s="392">
        <v>0.875</v>
      </c>
      <c r="T138" s="393">
        <v>3703.5149999999999</v>
      </c>
      <c r="U138" s="393">
        <v>3123.2190000000001</v>
      </c>
      <c r="V138" s="393">
        <v>40.298999999999999</v>
      </c>
      <c r="W138" s="393">
        <v>472.822</v>
      </c>
      <c r="X138" s="393">
        <v>221.696</v>
      </c>
      <c r="Y138" s="393">
        <v>290.495</v>
      </c>
      <c r="Z138" s="393">
        <v>0</v>
      </c>
      <c r="AA138" s="393">
        <v>22.88</v>
      </c>
      <c r="AB138" s="393">
        <v>-697.42</v>
      </c>
      <c r="AC138" s="393">
        <v>0</v>
      </c>
      <c r="AD138" s="393">
        <v>-513.65599999999995</v>
      </c>
      <c r="AE138" s="393">
        <v>7177.5060000000003</v>
      </c>
      <c r="AF138" s="393">
        <v>6663.85</v>
      </c>
      <c r="AG138" s="393">
        <f t="shared" si="15"/>
        <v>7177.5060000000003</v>
      </c>
      <c r="AH138" s="393">
        <f t="shared" si="16"/>
        <v>0</v>
      </c>
      <c r="AI138" s="393">
        <f t="shared" si="17"/>
        <v>-697.42</v>
      </c>
      <c r="AK138" s="392">
        <v>0.875</v>
      </c>
      <c r="AL138" s="393">
        <v>3737.9479999999999</v>
      </c>
      <c r="AM138" s="393">
        <v>2489.8000000000002</v>
      </c>
      <c r="AN138" s="393">
        <v>71.421000000000006</v>
      </c>
      <c r="AO138" s="393">
        <v>496.49599999999998</v>
      </c>
      <c r="AP138" s="393">
        <v>120.33199999999999</v>
      </c>
      <c r="AQ138" s="393">
        <v>0</v>
      </c>
      <c r="AR138" s="393">
        <v>0</v>
      </c>
      <c r="AS138" s="393">
        <v>144.51300000000001</v>
      </c>
      <c r="AT138" s="393">
        <v>-231.941</v>
      </c>
      <c r="AU138" s="393">
        <v>0</v>
      </c>
      <c r="AV138" s="393">
        <v>-494.37099999999998</v>
      </c>
      <c r="AW138" s="393">
        <v>6828.5690000000004</v>
      </c>
      <c r="AX138" s="393">
        <v>6334.1980000000003</v>
      </c>
      <c r="AY138" s="393">
        <f t="shared" si="18"/>
        <v>6828.5690000000004</v>
      </c>
      <c r="AZ138" s="393">
        <f t="shared" si="19"/>
        <v>0</v>
      </c>
      <c r="BA138" s="393">
        <f t="shared" si="20"/>
        <v>-231.941</v>
      </c>
    </row>
    <row r="139" spans="1:53" s="388" customFormat="1">
      <c r="A139" s="392">
        <v>0.88541666666666696</v>
      </c>
      <c r="B139" s="393">
        <v>3727.48</v>
      </c>
      <c r="C139" s="393">
        <v>1442.4880000000001</v>
      </c>
      <c r="D139" s="393">
        <v>0</v>
      </c>
      <c r="E139" s="393">
        <v>385.28699999999998</v>
      </c>
      <c r="F139" s="393">
        <v>99.299000000000007</v>
      </c>
      <c r="G139" s="393">
        <v>374.23099999999999</v>
      </c>
      <c r="H139" s="393">
        <v>0</v>
      </c>
      <c r="I139" s="393">
        <v>166.566</v>
      </c>
      <c r="J139" s="393">
        <v>496.072</v>
      </c>
      <c r="K139" s="393">
        <v>0</v>
      </c>
      <c r="L139" s="393">
        <v>-370.30700000000002</v>
      </c>
      <c r="M139" s="393">
        <v>6691.4229999999998</v>
      </c>
      <c r="N139" s="393">
        <v>6321.116</v>
      </c>
      <c r="O139" s="393">
        <f t="shared" si="12"/>
        <v>6691.4229999999998</v>
      </c>
      <c r="P139" s="393">
        <f t="shared" si="13"/>
        <v>496.072</v>
      </c>
      <c r="Q139" s="393">
        <f t="shared" si="14"/>
        <v>0</v>
      </c>
      <c r="S139" s="392">
        <v>0.88541666666666696</v>
      </c>
      <c r="T139" s="393">
        <v>3703.7359999999999</v>
      </c>
      <c r="U139" s="393">
        <v>3112.7579999999998</v>
      </c>
      <c r="V139" s="393">
        <v>40.36</v>
      </c>
      <c r="W139" s="393">
        <v>478.012</v>
      </c>
      <c r="X139" s="393">
        <v>217.715</v>
      </c>
      <c r="Y139" s="393">
        <v>303.81</v>
      </c>
      <c r="Z139" s="393">
        <v>0</v>
      </c>
      <c r="AA139" s="393">
        <v>24.925000000000001</v>
      </c>
      <c r="AB139" s="393">
        <v>-769.94799999999998</v>
      </c>
      <c r="AC139" s="393">
        <v>0</v>
      </c>
      <c r="AD139" s="393">
        <v>-513.14599999999996</v>
      </c>
      <c r="AE139" s="393">
        <v>7111.3679999999995</v>
      </c>
      <c r="AF139" s="393">
        <v>6598.2219999999998</v>
      </c>
      <c r="AG139" s="393">
        <f t="shared" si="15"/>
        <v>7111.3679999999995</v>
      </c>
      <c r="AH139" s="393">
        <f t="shared" si="16"/>
        <v>0</v>
      </c>
      <c r="AI139" s="393">
        <f t="shared" si="17"/>
        <v>-769.94799999999998</v>
      </c>
      <c r="AK139" s="392">
        <v>0.88541666666666696</v>
      </c>
      <c r="AL139" s="393">
        <v>3739.82</v>
      </c>
      <c r="AM139" s="393">
        <v>2506.9050000000002</v>
      </c>
      <c r="AN139" s="393">
        <v>71.460999999999999</v>
      </c>
      <c r="AO139" s="393">
        <v>496.351</v>
      </c>
      <c r="AP139" s="393">
        <v>119.965</v>
      </c>
      <c r="AQ139" s="393">
        <v>0</v>
      </c>
      <c r="AR139" s="393">
        <v>0</v>
      </c>
      <c r="AS139" s="393">
        <v>148.19999999999999</v>
      </c>
      <c r="AT139" s="393">
        <v>-251.15100000000001</v>
      </c>
      <c r="AU139" s="393">
        <v>0</v>
      </c>
      <c r="AV139" s="393">
        <v>-496.291</v>
      </c>
      <c r="AW139" s="393">
        <v>6831.5510000000004</v>
      </c>
      <c r="AX139" s="393">
        <v>6335.26</v>
      </c>
      <c r="AY139" s="393">
        <f t="shared" si="18"/>
        <v>6831.5510000000004</v>
      </c>
      <c r="AZ139" s="393">
        <f t="shared" si="19"/>
        <v>0</v>
      </c>
      <c r="BA139" s="393">
        <f t="shared" si="20"/>
        <v>-251.15100000000001</v>
      </c>
    </row>
    <row r="140" spans="1:53" s="388" customFormat="1">
      <c r="A140" s="392">
        <v>0.89583333333333304</v>
      </c>
      <c r="B140" s="393">
        <v>3727.2510000000002</v>
      </c>
      <c r="C140" s="393">
        <v>1424.6489999999999</v>
      </c>
      <c r="D140" s="393">
        <v>0</v>
      </c>
      <c r="E140" s="393">
        <v>384.85</v>
      </c>
      <c r="F140" s="393">
        <v>99.358000000000004</v>
      </c>
      <c r="G140" s="393">
        <v>303.22399999999999</v>
      </c>
      <c r="H140" s="393">
        <v>0</v>
      </c>
      <c r="I140" s="393">
        <v>174.87</v>
      </c>
      <c r="J140" s="393">
        <v>484.45499999999998</v>
      </c>
      <c r="K140" s="393">
        <v>0</v>
      </c>
      <c r="L140" s="393">
        <v>-367.68900000000002</v>
      </c>
      <c r="M140" s="393">
        <v>6598.6570000000002</v>
      </c>
      <c r="N140" s="393">
        <v>6230.9679999999998</v>
      </c>
      <c r="O140" s="393">
        <f t="shared" si="12"/>
        <v>6598.6570000000002</v>
      </c>
      <c r="P140" s="393">
        <f t="shared" si="13"/>
        <v>484.45499999999998</v>
      </c>
      <c r="Q140" s="393">
        <f t="shared" si="14"/>
        <v>0</v>
      </c>
      <c r="S140" s="392">
        <v>0.89583333333333304</v>
      </c>
      <c r="T140" s="393">
        <v>3702.6709999999998</v>
      </c>
      <c r="U140" s="393">
        <v>3079.5909999999999</v>
      </c>
      <c r="V140" s="393">
        <v>40.36</v>
      </c>
      <c r="W140" s="393">
        <v>473.02499999999998</v>
      </c>
      <c r="X140" s="393">
        <v>217.78</v>
      </c>
      <c r="Y140" s="393">
        <v>252.72300000000001</v>
      </c>
      <c r="Z140" s="393">
        <v>0</v>
      </c>
      <c r="AA140" s="393">
        <v>26.216999999999999</v>
      </c>
      <c r="AB140" s="393">
        <v>-771.77200000000005</v>
      </c>
      <c r="AC140" s="393">
        <v>0</v>
      </c>
      <c r="AD140" s="393">
        <v>-509.22399999999999</v>
      </c>
      <c r="AE140" s="393">
        <v>7020.5949999999984</v>
      </c>
      <c r="AF140" s="393">
        <v>6511.3709999999983</v>
      </c>
      <c r="AG140" s="393">
        <f t="shared" si="15"/>
        <v>7020.5949999999984</v>
      </c>
      <c r="AH140" s="393">
        <f t="shared" si="16"/>
        <v>0</v>
      </c>
      <c r="AI140" s="393">
        <f t="shared" si="17"/>
        <v>-771.77200000000005</v>
      </c>
      <c r="AK140" s="392">
        <v>0.89583333333333304</v>
      </c>
      <c r="AL140" s="393">
        <v>3741.096</v>
      </c>
      <c r="AM140" s="393">
        <v>2478.1149999999998</v>
      </c>
      <c r="AN140" s="393">
        <v>71.427000000000007</v>
      </c>
      <c r="AO140" s="393">
        <v>495.84300000000002</v>
      </c>
      <c r="AP140" s="393">
        <v>119.97</v>
      </c>
      <c r="AQ140" s="393">
        <v>0</v>
      </c>
      <c r="AR140" s="393">
        <v>0</v>
      </c>
      <c r="AS140" s="393">
        <v>146.04300000000001</v>
      </c>
      <c r="AT140" s="393">
        <v>-210.92500000000001</v>
      </c>
      <c r="AU140" s="393">
        <v>0</v>
      </c>
      <c r="AV140" s="393">
        <v>-493.31200000000001</v>
      </c>
      <c r="AW140" s="393">
        <v>6841.5689999999986</v>
      </c>
      <c r="AX140" s="393">
        <v>6348.2569999999987</v>
      </c>
      <c r="AY140" s="393">
        <f t="shared" si="18"/>
        <v>6841.5689999999986</v>
      </c>
      <c r="AZ140" s="393">
        <f t="shared" si="19"/>
        <v>0</v>
      </c>
      <c r="BA140" s="393">
        <f t="shared" si="20"/>
        <v>-210.92500000000001</v>
      </c>
    </row>
    <row r="141" spans="1:53" s="388" customFormat="1">
      <c r="A141" s="392">
        <v>0.90625</v>
      </c>
      <c r="B141" s="393">
        <v>3727.2730000000001</v>
      </c>
      <c r="C141" s="393">
        <v>1442.704</v>
      </c>
      <c r="D141" s="393">
        <v>0</v>
      </c>
      <c r="E141" s="393">
        <v>391.38799999999998</v>
      </c>
      <c r="F141" s="393">
        <v>99.191000000000003</v>
      </c>
      <c r="G141" s="393">
        <v>7.601</v>
      </c>
      <c r="H141" s="393">
        <v>0</v>
      </c>
      <c r="I141" s="393">
        <v>170.68100000000001</v>
      </c>
      <c r="J141" s="393">
        <v>736.69200000000001</v>
      </c>
      <c r="K141" s="393">
        <v>0</v>
      </c>
      <c r="L141" s="393">
        <v>-366.00099999999998</v>
      </c>
      <c r="M141" s="393">
        <v>6575.5299999999988</v>
      </c>
      <c r="N141" s="393">
        <v>6209.5289999999986</v>
      </c>
      <c r="O141" s="393">
        <f t="shared" si="12"/>
        <v>6575.5299999999988</v>
      </c>
      <c r="P141" s="393">
        <f t="shared" si="13"/>
        <v>736.69200000000001</v>
      </c>
      <c r="Q141" s="393">
        <f t="shared" si="14"/>
        <v>0</v>
      </c>
      <c r="S141" s="392">
        <v>0.90625</v>
      </c>
      <c r="T141" s="393">
        <v>3705.165</v>
      </c>
      <c r="U141" s="393">
        <v>3087.2449999999999</v>
      </c>
      <c r="V141" s="393">
        <v>40.326000000000001</v>
      </c>
      <c r="W141" s="393">
        <v>464.70299999999997</v>
      </c>
      <c r="X141" s="393">
        <v>217.804</v>
      </c>
      <c r="Y141" s="393">
        <v>184.548</v>
      </c>
      <c r="Z141" s="393">
        <v>0</v>
      </c>
      <c r="AA141" s="393">
        <v>29.62</v>
      </c>
      <c r="AB141" s="393">
        <v>-750.99</v>
      </c>
      <c r="AC141" s="393">
        <v>0</v>
      </c>
      <c r="AD141" s="393">
        <v>-508.815</v>
      </c>
      <c r="AE141" s="393">
        <v>6978.4210000000003</v>
      </c>
      <c r="AF141" s="393">
        <v>6469.6060000000007</v>
      </c>
      <c r="AG141" s="393">
        <f t="shared" si="15"/>
        <v>6978.4210000000003</v>
      </c>
      <c r="AH141" s="393">
        <f t="shared" si="16"/>
        <v>0</v>
      </c>
      <c r="AI141" s="393">
        <f t="shared" si="17"/>
        <v>-750.99</v>
      </c>
      <c r="AK141" s="392">
        <v>0.90625</v>
      </c>
      <c r="AL141" s="393">
        <v>3741.7289999999998</v>
      </c>
      <c r="AM141" s="393">
        <v>2420.614</v>
      </c>
      <c r="AN141" s="393">
        <v>71.447000000000003</v>
      </c>
      <c r="AO141" s="393">
        <v>483.721</v>
      </c>
      <c r="AP141" s="393">
        <v>119.947</v>
      </c>
      <c r="AQ141" s="393">
        <v>0</v>
      </c>
      <c r="AR141" s="393">
        <v>0</v>
      </c>
      <c r="AS141" s="393">
        <v>153.602</v>
      </c>
      <c r="AT141" s="393">
        <v>-186.21600000000001</v>
      </c>
      <c r="AU141" s="393">
        <v>0</v>
      </c>
      <c r="AV141" s="393">
        <v>-486.84</v>
      </c>
      <c r="AW141" s="393">
        <v>6804.8440000000001</v>
      </c>
      <c r="AX141" s="393">
        <v>6318.0039999999999</v>
      </c>
      <c r="AY141" s="393">
        <f t="shared" si="18"/>
        <v>6804.8440000000001</v>
      </c>
      <c r="AZ141" s="393">
        <f t="shared" si="19"/>
        <v>0</v>
      </c>
      <c r="BA141" s="393">
        <f t="shared" si="20"/>
        <v>-186.21600000000001</v>
      </c>
    </row>
    <row r="142" spans="1:53" s="388" customFormat="1">
      <c r="A142" s="392">
        <v>0.91666666666666696</v>
      </c>
      <c r="B142" s="393">
        <v>3725.136</v>
      </c>
      <c r="C142" s="393">
        <v>1438.5</v>
      </c>
      <c r="D142" s="393">
        <v>0</v>
      </c>
      <c r="E142" s="393">
        <v>352.67700000000002</v>
      </c>
      <c r="F142" s="393">
        <v>96.921999999999997</v>
      </c>
      <c r="G142" s="393">
        <v>56.808</v>
      </c>
      <c r="H142" s="393">
        <v>0</v>
      </c>
      <c r="I142" s="393">
        <v>167.78899999999999</v>
      </c>
      <c r="J142" s="393">
        <v>775.92</v>
      </c>
      <c r="K142" s="393">
        <v>0</v>
      </c>
      <c r="L142" s="393">
        <v>-363.947</v>
      </c>
      <c r="M142" s="393">
        <v>6613.7519999999995</v>
      </c>
      <c r="N142" s="393">
        <v>6249.8049999999994</v>
      </c>
      <c r="O142" s="393">
        <f t="shared" si="12"/>
        <v>6613.7519999999995</v>
      </c>
      <c r="P142" s="393">
        <f t="shared" si="13"/>
        <v>775.92</v>
      </c>
      <c r="Q142" s="393">
        <f t="shared" si="14"/>
        <v>0</v>
      </c>
      <c r="S142" s="392">
        <v>0.91666666666666696</v>
      </c>
      <c r="T142" s="393">
        <v>3705.66</v>
      </c>
      <c r="U142" s="393">
        <v>3106.8760000000002</v>
      </c>
      <c r="V142" s="393">
        <v>40.338999999999999</v>
      </c>
      <c r="W142" s="393">
        <v>430.99700000000001</v>
      </c>
      <c r="X142" s="393">
        <v>216.40600000000001</v>
      </c>
      <c r="Y142" s="393">
        <v>0</v>
      </c>
      <c r="Z142" s="393">
        <v>0</v>
      </c>
      <c r="AA142" s="393">
        <v>32.113</v>
      </c>
      <c r="AB142" s="393">
        <v>-476.36900000000003</v>
      </c>
      <c r="AC142" s="393">
        <v>0</v>
      </c>
      <c r="AD142" s="393">
        <v>-506.60899999999998</v>
      </c>
      <c r="AE142" s="393">
        <v>7056.0220000000008</v>
      </c>
      <c r="AF142" s="393">
        <v>6549.4130000000005</v>
      </c>
      <c r="AG142" s="393">
        <f t="shared" si="15"/>
        <v>7056.0220000000008</v>
      </c>
      <c r="AH142" s="393">
        <f t="shared" si="16"/>
        <v>0</v>
      </c>
      <c r="AI142" s="393">
        <f t="shared" si="17"/>
        <v>-476.36900000000003</v>
      </c>
      <c r="AK142" s="392">
        <v>0.91666666666666696</v>
      </c>
      <c r="AL142" s="393">
        <v>3742.3159999999998</v>
      </c>
      <c r="AM142" s="393">
        <v>2404.663</v>
      </c>
      <c r="AN142" s="393">
        <v>71.447000000000003</v>
      </c>
      <c r="AO142" s="393">
        <v>430.71100000000001</v>
      </c>
      <c r="AP142" s="393">
        <v>119.08199999999999</v>
      </c>
      <c r="AQ142" s="393">
        <v>0</v>
      </c>
      <c r="AR142" s="393">
        <v>0</v>
      </c>
      <c r="AS142" s="393">
        <v>165.524</v>
      </c>
      <c r="AT142" s="393">
        <v>-136.35499999999999</v>
      </c>
      <c r="AU142" s="393">
        <v>0</v>
      </c>
      <c r="AV142" s="393">
        <v>-482.577</v>
      </c>
      <c r="AW142" s="393">
        <v>6797.3880000000008</v>
      </c>
      <c r="AX142" s="393">
        <v>6314.8110000000006</v>
      </c>
      <c r="AY142" s="393">
        <f t="shared" si="18"/>
        <v>6797.3880000000008</v>
      </c>
      <c r="AZ142" s="393">
        <f t="shared" si="19"/>
        <v>0</v>
      </c>
      <c r="BA142" s="393">
        <f t="shared" si="20"/>
        <v>-136.35499999999999</v>
      </c>
    </row>
    <row r="143" spans="1:53" s="388" customFormat="1">
      <c r="A143" s="392">
        <v>0.92708333333333304</v>
      </c>
      <c r="B143" s="393">
        <v>3724.221</v>
      </c>
      <c r="C143" s="393">
        <v>1424.864</v>
      </c>
      <c r="D143" s="393">
        <v>0</v>
      </c>
      <c r="E143" s="393">
        <v>352.24599999999998</v>
      </c>
      <c r="F143" s="393">
        <v>96.816999999999993</v>
      </c>
      <c r="G143" s="393">
        <v>68.644999999999996</v>
      </c>
      <c r="H143" s="393">
        <v>0</v>
      </c>
      <c r="I143" s="393">
        <v>167.07599999999999</v>
      </c>
      <c r="J143" s="393">
        <v>745.66200000000003</v>
      </c>
      <c r="K143" s="393">
        <v>0</v>
      </c>
      <c r="L143" s="393">
        <v>-362.66500000000002</v>
      </c>
      <c r="M143" s="393">
        <v>6579.5310000000009</v>
      </c>
      <c r="N143" s="393">
        <v>6216.8660000000009</v>
      </c>
      <c r="O143" s="393">
        <f t="shared" si="12"/>
        <v>6579.5310000000009</v>
      </c>
      <c r="P143" s="393">
        <f t="shared" si="13"/>
        <v>745.66200000000003</v>
      </c>
      <c r="Q143" s="393">
        <f t="shared" si="14"/>
        <v>0</v>
      </c>
      <c r="S143" s="392">
        <v>0.92708333333333304</v>
      </c>
      <c r="T143" s="393">
        <v>3705.6750000000002</v>
      </c>
      <c r="U143" s="393">
        <v>3075.1030000000001</v>
      </c>
      <c r="V143" s="393">
        <v>40.345999999999997</v>
      </c>
      <c r="W143" s="393">
        <v>428.67500000000001</v>
      </c>
      <c r="X143" s="393">
        <v>216.53</v>
      </c>
      <c r="Y143" s="393">
        <v>0</v>
      </c>
      <c r="Z143" s="393">
        <v>0</v>
      </c>
      <c r="AA143" s="393">
        <v>35.613</v>
      </c>
      <c r="AB143" s="393">
        <v>-501.94499999999999</v>
      </c>
      <c r="AC143" s="393">
        <v>0</v>
      </c>
      <c r="AD143" s="393">
        <v>-503.673</v>
      </c>
      <c r="AE143" s="393">
        <v>6999.9970000000003</v>
      </c>
      <c r="AF143" s="393">
        <v>6496.3240000000005</v>
      </c>
      <c r="AG143" s="393">
        <f t="shared" si="15"/>
        <v>6999.9970000000003</v>
      </c>
      <c r="AH143" s="393">
        <f t="shared" si="16"/>
        <v>0</v>
      </c>
      <c r="AI143" s="393">
        <f t="shared" si="17"/>
        <v>-501.94499999999999</v>
      </c>
      <c r="AK143" s="392">
        <v>0.92708333333333304</v>
      </c>
      <c r="AL143" s="393">
        <v>3740.7759999999998</v>
      </c>
      <c r="AM143" s="393">
        <v>2362.7869999999998</v>
      </c>
      <c r="AN143" s="393">
        <v>71.421000000000006</v>
      </c>
      <c r="AO143" s="393">
        <v>428.92</v>
      </c>
      <c r="AP143" s="393">
        <v>119.09</v>
      </c>
      <c r="AQ143" s="393">
        <v>0</v>
      </c>
      <c r="AR143" s="393">
        <v>0</v>
      </c>
      <c r="AS143" s="393">
        <v>162.13</v>
      </c>
      <c r="AT143" s="393">
        <v>-98.412000000000006</v>
      </c>
      <c r="AU143" s="393">
        <v>0</v>
      </c>
      <c r="AV143" s="393">
        <v>-478</v>
      </c>
      <c r="AW143" s="393">
        <v>6786.7120000000004</v>
      </c>
      <c r="AX143" s="393">
        <v>6308.7120000000004</v>
      </c>
      <c r="AY143" s="393">
        <f t="shared" si="18"/>
        <v>6786.7120000000004</v>
      </c>
      <c r="AZ143" s="393">
        <f t="shared" si="19"/>
        <v>0</v>
      </c>
      <c r="BA143" s="393">
        <f t="shared" si="20"/>
        <v>-98.412000000000006</v>
      </c>
    </row>
    <row r="144" spans="1:53" s="388" customFormat="1">
      <c r="A144" s="392">
        <v>0.9375</v>
      </c>
      <c r="B144" s="393">
        <v>3724.018</v>
      </c>
      <c r="C144" s="393">
        <v>1407.67</v>
      </c>
      <c r="D144" s="393">
        <v>0</v>
      </c>
      <c r="E144" s="393">
        <v>352.6</v>
      </c>
      <c r="F144" s="393">
        <v>96.793000000000006</v>
      </c>
      <c r="G144" s="393">
        <v>26.905000000000001</v>
      </c>
      <c r="H144" s="393">
        <v>0</v>
      </c>
      <c r="I144" s="393">
        <v>165.55</v>
      </c>
      <c r="J144" s="393">
        <v>777.82600000000002</v>
      </c>
      <c r="K144" s="393">
        <v>0</v>
      </c>
      <c r="L144" s="393">
        <v>-360.416</v>
      </c>
      <c r="M144" s="393">
        <v>6551.3620000000001</v>
      </c>
      <c r="N144" s="393">
        <v>6190.9459999999999</v>
      </c>
      <c r="O144" s="393">
        <f t="shared" si="12"/>
        <v>6551.3620000000001</v>
      </c>
      <c r="P144" s="393">
        <f t="shared" si="13"/>
        <v>777.82600000000002</v>
      </c>
      <c r="Q144" s="393">
        <f t="shared" si="14"/>
        <v>0</v>
      </c>
      <c r="S144" s="392">
        <v>0.9375</v>
      </c>
      <c r="T144" s="393">
        <v>3706.268</v>
      </c>
      <c r="U144" s="393">
        <v>3059.2240000000002</v>
      </c>
      <c r="V144" s="393">
        <v>40.279000000000003</v>
      </c>
      <c r="W144" s="393">
        <v>428.75099999999998</v>
      </c>
      <c r="X144" s="393">
        <v>216.57499999999999</v>
      </c>
      <c r="Y144" s="393">
        <v>0</v>
      </c>
      <c r="Z144" s="393">
        <v>0</v>
      </c>
      <c r="AA144" s="393">
        <v>38.552999999999997</v>
      </c>
      <c r="AB144" s="393">
        <v>-541.35599999999999</v>
      </c>
      <c r="AC144" s="393">
        <v>0</v>
      </c>
      <c r="AD144" s="393">
        <v>-502.31299999999999</v>
      </c>
      <c r="AE144" s="393">
        <v>6948.2940000000008</v>
      </c>
      <c r="AF144" s="393">
        <v>6445.9810000000007</v>
      </c>
      <c r="AG144" s="393">
        <f t="shared" si="15"/>
        <v>6948.2940000000008</v>
      </c>
      <c r="AH144" s="393">
        <f t="shared" si="16"/>
        <v>0</v>
      </c>
      <c r="AI144" s="393">
        <f t="shared" si="17"/>
        <v>-541.35599999999999</v>
      </c>
      <c r="AK144" s="392">
        <v>0.9375</v>
      </c>
      <c r="AL144" s="393">
        <v>3739.7829999999999</v>
      </c>
      <c r="AM144" s="393">
        <v>2280.721</v>
      </c>
      <c r="AN144" s="393">
        <v>71.400000000000006</v>
      </c>
      <c r="AO144" s="393">
        <v>428.66399999999999</v>
      </c>
      <c r="AP144" s="393">
        <v>119.084</v>
      </c>
      <c r="AQ144" s="393">
        <v>0</v>
      </c>
      <c r="AR144" s="393">
        <v>0</v>
      </c>
      <c r="AS144" s="393">
        <v>157.74799999999999</v>
      </c>
      <c r="AT144" s="393">
        <v>-32.707000000000001</v>
      </c>
      <c r="AU144" s="393">
        <v>0</v>
      </c>
      <c r="AV144" s="393">
        <v>-469.34500000000003</v>
      </c>
      <c r="AW144" s="393">
        <v>6764.6929999999984</v>
      </c>
      <c r="AX144" s="393">
        <v>6295.3479999999981</v>
      </c>
      <c r="AY144" s="393">
        <f t="shared" si="18"/>
        <v>6764.6929999999984</v>
      </c>
      <c r="AZ144" s="393">
        <f t="shared" si="19"/>
        <v>0</v>
      </c>
      <c r="BA144" s="393">
        <f t="shared" si="20"/>
        <v>-32.707000000000001</v>
      </c>
    </row>
    <row r="145" spans="1:53" s="388" customFormat="1">
      <c r="A145" s="392">
        <v>0.94791666666666696</v>
      </c>
      <c r="B145" s="393">
        <v>3726.98</v>
      </c>
      <c r="C145" s="393">
        <v>1413.8340000000001</v>
      </c>
      <c r="D145" s="393">
        <v>0</v>
      </c>
      <c r="E145" s="393">
        <v>359.07600000000002</v>
      </c>
      <c r="F145" s="393">
        <v>96.597999999999999</v>
      </c>
      <c r="G145" s="393">
        <v>0</v>
      </c>
      <c r="H145" s="393">
        <v>0</v>
      </c>
      <c r="I145" s="393">
        <v>166.79499999999999</v>
      </c>
      <c r="J145" s="393">
        <v>731.99800000000005</v>
      </c>
      <c r="K145" s="393">
        <v>0</v>
      </c>
      <c r="L145" s="393">
        <v>-361.20499999999998</v>
      </c>
      <c r="M145" s="393">
        <v>6495.2810000000009</v>
      </c>
      <c r="N145" s="393">
        <v>6134.0760000000009</v>
      </c>
      <c r="O145" s="393">
        <f t="shared" si="12"/>
        <v>6495.2810000000009</v>
      </c>
      <c r="P145" s="393">
        <f t="shared" si="13"/>
        <v>731.99800000000005</v>
      </c>
      <c r="Q145" s="393">
        <f t="shared" si="14"/>
        <v>0</v>
      </c>
      <c r="S145" s="392">
        <v>0.94791666666666696</v>
      </c>
      <c r="T145" s="393">
        <v>3706.8330000000001</v>
      </c>
      <c r="U145" s="393">
        <v>3046.5309999999999</v>
      </c>
      <c r="V145" s="393">
        <v>40.265000000000001</v>
      </c>
      <c r="W145" s="393">
        <v>428.82400000000001</v>
      </c>
      <c r="X145" s="393">
        <v>215.977</v>
      </c>
      <c r="Y145" s="393">
        <v>0</v>
      </c>
      <c r="Z145" s="393">
        <v>0</v>
      </c>
      <c r="AA145" s="393">
        <v>43.756</v>
      </c>
      <c r="AB145" s="393">
        <v>-593.20899999999995</v>
      </c>
      <c r="AC145" s="393">
        <v>0</v>
      </c>
      <c r="AD145" s="393">
        <v>-501.26100000000002</v>
      </c>
      <c r="AE145" s="393">
        <v>6888.9769999999999</v>
      </c>
      <c r="AF145" s="393">
        <v>6387.7159999999994</v>
      </c>
      <c r="AG145" s="393">
        <f t="shared" si="15"/>
        <v>6888.9769999999999</v>
      </c>
      <c r="AH145" s="393">
        <f t="shared" si="16"/>
        <v>0</v>
      </c>
      <c r="AI145" s="393">
        <f t="shared" si="17"/>
        <v>-593.20899999999995</v>
      </c>
      <c r="AK145" s="392">
        <v>0.94791666666666696</v>
      </c>
      <c r="AL145" s="393">
        <v>3739.0540000000001</v>
      </c>
      <c r="AM145" s="393">
        <v>2268.0129999999999</v>
      </c>
      <c r="AN145" s="393">
        <v>71.447000000000003</v>
      </c>
      <c r="AO145" s="393">
        <v>427.37200000000001</v>
      </c>
      <c r="AP145" s="393">
        <v>119.06</v>
      </c>
      <c r="AQ145" s="393">
        <v>0</v>
      </c>
      <c r="AR145" s="393">
        <v>0</v>
      </c>
      <c r="AS145" s="393">
        <v>153.773</v>
      </c>
      <c r="AT145" s="393">
        <v>-23.588999999999999</v>
      </c>
      <c r="AU145" s="393">
        <v>0</v>
      </c>
      <c r="AV145" s="393">
        <v>-467.863</v>
      </c>
      <c r="AW145" s="393">
        <v>6755.130000000001</v>
      </c>
      <c r="AX145" s="393">
        <v>6287.2670000000007</v>
      </c>
      <c r="AY145" s="393">
        <f t="shared" si="18"/>
        <v>6755.130000000001</v>
      </c>
      <c r="AZ145" s="393">
        <f t="shared" si="19"/>
        <v>0</v>
      </c>
      <c r="BA145" s="393">
        <f t="shared" si="20"/>
        <v>-23.588999999999999</v>
      </c>
    </row>
    <row r="146" spans="1:53" s="388" customFormat="1">
      <c r="A146" s="392">
        <v>0.95833333333333304</v>
      </c>
      <c r="B146" s="393">
        <v>3728.328</v>
      </c>
      <c r="C146" s="393">
        <v>1467.7840000000001</v>
      </c>
      <c r="D146" s="393">
        <v>0</v>
      </c>
      <c r="E146" s="393">
        <v>365.30599999999998</v>
      </c>
      <c r="F146" s="393">
        <v>104.79900000000001</v>
      </c>
      <c r="G146" s="393">
        <v>0</v>
      </c>
      <c r="H146" s="393">
        <v>0</v>
      </c>
      <c r="I146" s="393">
        <v>174.03200000000001</v>
      </c>
      <c r="J146" s="393">
        <v>510.74599999999998</v>
      </c>
      <c r="K146" s="393">
        <v>0</v>
      </c>
      <c r="L146" s="393">
        <v>-367.12</v>
      </c>
      <c r="M146" s="393">
        <v>6350.9949999999999</v>
      </c>
      <c r="N146" s="393">
        <v>5983.875</v>
      </c>
      <c r="O146" s="393">
        <f t="shared" si="12"/>
        <v>6350.9949999999999</v>
      </c>
      <c r="P146" s="393">
        <f t="shared" si="13"/>
        <v>510.74599999999998</v>
      </c>
      <c r="Q146" s="393">
        <f t="shared" si="14"/>
        <v>0</v>
      </c>
      <c r="S146" s="392">
        <v>0.95833333333333304</v>
      </c>
      <c r="T146" s="393">
        <v>3707.306</v>
      </c>
      <c r="U146" s="393">
        <v>3017.1590000000001</v>
      </c>
      <c r="V146" s="393">
        <v>40.305999999999997</v>
      </c>
      <c r="W146" s="393">
        <v>418.709</v>
      </c>
      <c r="X146" s="393">
        <v>206.131</v>
      </c>
      <c r="Y146" s="393">
        <v>0</v>
      </c>
      <c r="Z146" s="393">
        <v>0</v>
      </c>
      <c r="AA146" s="393">
        <v>52.478000000000002</v>
      </c>
      <c r="AB146" s="393">
        <v>-631.81799999999998</v>
      </c>
      <c r="AC146" s="393">
        <v>0</v>
      </c>
      <c r="AD146" s="393">
        <v>-498.14600000000002</v>
      </c>
      <c r="AE146" s="393">
        <v>6810.2709999999997</v>
      </c>
      <c r="AF146" s="393">
        <v>6312.125</v>
      </c>
      <c r="AG146" s="393">
        <f t="shared" si="15"/>
        <v>6810.2709999999997</v>
      </c>
      <c r="AH146" s="393">
        <f t="shared" si="16"/>
        <v>0</v>
      </c>
      <c r="AI146" s="393">
        <f t="shared" si="17"/>
        <v>-631.81799999999998</v>
      </c>
      <c r="AK146" s="392">
        <v>0.95833333333333304</v>
      </c>
      <c r="AL146" s="393">
        <v>3739.6590000000001</v>
      </c>
      <c r="AM146" s="393">
        <v>2253.34</v>
      </c>
      <c r="AN146" s="393">
        <v>71.421000000000006</v>
      </c>
      <c r="AO146" s="393">
        <v>416.75900000000001</v>
      </c>
      <c r="AP146" s="393">
        <v>118.76900000000001</v>
      </c>
      <c r="AQ146" s="393">
        <v>0</v>
      </c>
      <c r="AR146" s="393">
        <v>0</v>
      </c>
      <c r="AS146" s="393">
        <v>150.87899999999999</v>
      </c>
      <c r="AT146" s="393">
        <v>-62.790999999999997</v>
      </c>
      <c r="AU146" s="393">
        <v>0</v>
      </c>
      <c r="AV146" s="393">
        <v>-465.76799999999997</v>
      </c>
      <c r="AW146" s="393">
        <v>6688.0360000000001</v>
      </c>
      <c r="AX146" s="393">
        <v>6222.268</v>
      </c>
      <c r="AY146" s="393">
        <f t="shared" si="18"/>
        <v>6688.0360000000001</v>
      </c>
      <c r="AZ146" s="393">
        <f t="shared" si="19"/>
        <v>0</v>
      </c>
      <c r="BA146" s="393">
        <f t="shared" si="20"/>
        <v>-62.790999999999997</v>
      </c>
    </row>
    <row r="147" spans="1:53" s="388" customFormat="1">
      <c r="A147" s="392">
        <v>0.96875</v>
      </c>
      <c r="B147" s="393">
        <v>3728.3589999999999</v>
      </c>
      <c r="C147" s="393">
        <v>1428.0219999999999</v>
      </c>
      <c r="D147" s="393">
        <v>0</v>
      </c>
      <c r="E147" s="393">
        <v>360.19799999999998</v>
      </c>
      <c r="F147" s="393">
        <v>99.22</v>
      </c>
      <c r="G147" s="393">
        <v>0</v>
      </c>
      <c r="H147" s="393">
        <v>0</v>
      </c>
      <c r="I147" s="393">
        <v>172.87899999999999</v>
      </c>
      <c r="J147" s="393">
        <v>565.97799999999995</v>
      </c>
      <c r="K147" s="393">
        <v>0</v>
      </c>
      <c r="L147" s="393">
        <v>-362.839</v>
      </c>
      <c r="M147" s="393">
        <v>6354.6559999999999</v>
      </c>
      <c r="N147" s="393">
        <v>5991.817</v>
      </c>
      <c r="O147" s="393">
        <f t="shared" si="12"/>
        <v>6354.6559999999999</v>
      </c>
      <c r="P147" s="393">
        <f t="shared" si="13"/>
        <v>565.97799999999995</v>
      </c>
      <c r="Q147" s="393">
        <f t="shared" si="14"/>
        <v>0</v>
      </c>
      <c r="S147" s="392">
        <v>0.96875</v>
      </c>
      <c r="T147" s="393">
        <v>3708.9830000000002</v>
      </c>
      <c r="U147" s="393">
        <v>3039.3530000000001</v>
      </c>
      <c r="V147" s="393">
        <v>40.393000000000001</v>
      </c>
      <c r="W147" s="393">
        <v>416.96800000000002</v>
      </c>
      <c r="X147" s="393">
        <v>205.12899999999999</v>
      </c>
      <c r="Y147" s="393">
        <v>0</v>
      </c>
      <c r="Z147" s="393">
        <v>0</v>
      </c>
      <c r="AA147" s="393">
        <v>64.983000000000004</v>
      </c>
      <c r="AB147" s="393">
        <v>-775.23500000000001</v>
      </c>
      <c r="AC147" s="393">
        <v>0</v>
      </c>
      <c r="AD147" s="393">
        <v>-500.291</v>
      </c>
      <c r="AE147" s="393">
        <v>6700.5740000000005</v>
      </c>
      <c r="AF147" s="393">
        <v>6200.2830000000004</v>
      </c>
      <c r="AG147" s="393">
        <f t="shared" si="15"/>
        <v>6700.5740000000005</v>
      </c>
      <c r="AH147" s="393">
        <f t="shared" si="16"/>
        <v>0</v>
      </c>
      <c r="AI147" s="393">
        <f t="shared" si="17"/>
        <v>-775.23500000000001</v>
      </c>
      <c r="AK147" s="392">
        <v>0.96875</v>
      </c>
      <c r="AL147" s="393">
        <v>3740.09</v>
      </c>
      <c r="AM147" s="393">
        <v>2246.7429999999999</v>
      </c>
      <c r="AN147" s="393">
        <v>71.433999999999997</v>
      </c>
      <c r="AO147" s="393">
        <v>424.07499999999999</v>
      </c>
      <c r="AP147" s="393">
        <v>118.76600000000001</v>
      </c>
      <c r="AQ147" s="393">
        <v>0</v>
      </c>
      <c r="AR147" s="393">
        <v>0</v>
      </c>
      <c r="AS147" s="393">
        <v>153.179</v>
      </c>
      <c r="AT147" s="393">
        <v>-127.57599999999999</v>
      </c>
      <c r="AU147" s="393">
        <v>0</v>
      </c>
      <c r="AV147" s="393">
        <v>-465.524</v>
      </c>
      <c r="AW147" s="393">
        <v>6626.7110000000002</v>
      </c>
      <c r="AX147" s="393">
        <v>6161.1869999999999</v>
      </c>
      <c r="AY147" s="393">
        <f t="shared" si="18"/>
        <v>6626.7110000000002</v>
      </c>
      <c r="AZ147" s="393">
        <f t="shared" si="19"/>
        <v>0</v>
      </c>
      <c r="BA147" s="393">
        <f t="shared" si="20"/>
        <v>-127.57599999999999</v>
      </c>
    </row>
    <row r="148" spans="1:53" s="388" customFormat="1">
      <c r="A148" s="392">
        <v>0.97916666666666696</v>
      </c>
      <c r="B148" s="393">
        <v>3728.0030000000002</v>
      </c>
      <c r="C148" s="393">
        <v>1366.8009999999999</v>
      </c>
      <c r="D148" s="393">
        <v>0</v>
      </c>
      <c r="E148" s="393">
        <v>338.40699999999998</v>
      </c>
      <c r="F148" s="393">
        <v>88.180999999999997</v>
      </c>
      <c r="G148" s="393">
        <v>0</v>
      </c>
      <c r="H148" s="393">
        <v>0</v>
      </c>
      <c r="I148" s="393">
        <v>172.923</v>
      </c>
      <c r="J148" s="393">
        <v>585.90800000000002</v>
      </c>
      <c r="K148" s="393">
        <v>0</v>
      </c>
      <c r="L148" s="393">
        <v>-355.47</v>
      </c>
      <c r="M148" s="393">
        <v>6280.223</v>
      </c>
      <c r="N148" s="393">
        <v>5924.7529999999997</v>
      </c>
      <c r="O148" s="393">
        <f t="shared" si="12"/>
        <v>6280.223</v>
      </c>
      <c r="P148" s="393">
        <f t="shared" si="13"/>
        <v>585.90800000000002</v>
      </c>
      <c r="Q148" s="393">
        <f t="shared" si="14"/>
        <v>0</v>
      </c>
      <c r="S148" s="392">
        <v>0.97916666666666696</v>
      </c>
      <c r="T148" s="393">
        <v>3709.65</v>
      </c>
      <c r="U148" s="393">
        <v>3063.6880000000001</v>
      </c>
      <c r="V148" s="393">
        <v>40.353000000000002</v>
      </c>
      <c r="W148" s="393">
        <v>416.35899999999998</v>
      </c>
      <c r="X148" s="393">
        <v>205.14099999999999</v>
      </c>
      <c r="Y148" s="393">
        <v>0</v>
      </c>
      <c r="Z148" s="393">
        <v>0</v>
      </c>
      <c r="AA148" s="393">
        <v>70.319000000000003</v>
      </c>
      <c r="AB148" s="393">
        <v>-911.79300000000001</v>
      </c>
      <c r="AC148" s="393">
        <v>0</v>
      </c>
      <c r="AD148" s="393">
        <v>-502.55200000000002</v>
      </c>
      <c r="AE148" s="393">
        <v>6593.7170000000006</v>
      </c>
      <c r="AF148" s="393">
        <v>6091.1650000000009</v>
      </c>
      <c r="AG148" s="393">
        <f t="shared" si="15"/>
        <v>6593.7170000000006</v>
      </c>
      <c r="AH148" s="393">
        <f t="shared" si="16"/>
        <v>0</v>
      </c>
      <c r="AI148" s="393">
        <f t="shared" si="17"/>
        <v>-911.79300000000001</v>
      </c>
      <c r="AK148" s="392">
        <v>0.97916666666666696</v>
      </c>
      <c r="AL148" s="393">
        <v>3739.6840000000002</v>
      </c>
      <c r="AM148" s="393">
        <v>2175.7379999999998</v>
      </c>
      <c r="AN148" s="393">
        <v>71.488</v>
      </c>
      <c r="AO148" s="393">
        <v>414.21600000000001</v>
      </c>
      <c r="AP148" s="393">
        <v>118.76900000000001</v>
      </c>
      <c r="AQ148" s="393">
        <v>0</v>
      </c>
      <c r="AR148" s="393">
        <v>0</v>
      </c>
      <c r="AS148" s="393">
        <v>147.46199999999999</v>
      </c>
      <c r="AT148" s="393">
        <v>-162.08799999999999</v>
      </c>
      <c r="AU148" s="393">
        <v>0</v>
      </c>
      <c r="AV148" s="393">
        <v>-457.52699999999999</v>
      </c>
      <c r="AW148" s="393">
        <v>6505.2690000000021</v>
      </c>
      <c r="AX148" s="393">
        <v>6047.742000000002</v>
      </c>
      <c r="AY148" s="393">
        <f t="shared" si="18"/>
        <v>6505.2690000000021</v>
      </c>
      <c r="AZ148" s="393">
        <f t="shared" si="19"/>
        <v>0</v>
      </c>
      <c r="BA148" s="393">
        <f t="shared" si="20"/>
        <v>-162.08799999999999</v>
      </c>
    </row>
    <row r="149" spans="1:53" s="388" customFormat="1">
      <c r="A149" s="392">
        <v>0.98958333333333304</v>
      </c>
      <c r="B149" s="393">
        <v>3727.9409999999998</v>
      </c>
      <c r="C149" s="393">
        <v>1345.3910000000001</v>
      </c>
      <c r="D149" s="393">
        <v>0</v>
      </c>
      <c r="E149" s="393">
        <v>338.44200000000001</v>
      </c>
      <c r="F149" s="393">
        <v>88.164000000000001</v>
      </c>
      <c r="G149" s="393">
        <v>0</v>
      </c>
      <c r="H149" s="393">
        <v>0</v>
      </c>
      <c r="I149" s="393">
        <v>164.108</v>
      </c>
      <c r="J149" s="393">
        <v>480.54300000000001</v>
      </c>
      <c r="K149" s="393">
        <v>0</v>
      </c>
      <c r="L149" s="393">
        <v>-353.24400000000003</v>
      </c>
      <c r="M149" s="393">
        <v>6144.5889999999999</v>
      </c>
      <c r="N149" s="393">
        <v>5791.3450000000003</v>
      </c>
      <c r="O149" s="393">
        <f t="shared" si="12"/>
        <v>6144.5889999999999</v>
      </c>
      <c r="P149" s="393">
        <f t="shared" si="13"/>
        <v>480.54300000000001</v>
      </c>
      <c r="Q149" s="393">
        <f t="shared" si="14"/>
        <v>0</v>
      </c>
      <c r="S149" s="392">
        <v>0.98958333333333304</v>
      </c>
      <c r="T149" s="393">
        <v>3710.2370000000001</v>
      </c>
      <c r="U149" s="393">
        <v>3085.3449999999998</v>
      </c>
      <c r="V149" s="393">
        <v>40.762999999999998</v>
      </c>
      <c r="W149" s="393">
        <v>414.46300000000002</v>
      </c>
      <c r="X149" s="393">
        <v>201.53899999999999</v>
      </c>
      <c r="Y149" s="393">
        <v>0</v>
      </c>
      <c r="Z149" s="393">
        <v>0</v>
      </c>
      <c r="AA149" s="393">
        <v>74.635000000000005</v>
      </c>
      <c r="AB149" s="393">
        <v>-1011.0069999999999</v>
      </c>
      <c r="AC149" s="393">
        <v>0</v>
      </c>
      <c r="AD149" s="393">
        <v>-504.46600000000001</v>
      </c>
      <c r="AE149" s="393">
        <v>6515.9750000000004</v>
      </c>
      <c r="AF149" s="393">
        <v>6011.509</v>
      </c>
      <c r="AG149" s="393">
        <f t="shared" si="15"/>
        <v>6515.9750000000004</v>
      </c>
      <c r="AH149" s="393">
        <f t="shared" si="16"/>
        <v>0</v>
      </c>
      <c r="AI149" s="393">
        <f t="shared" si="17"/>
        <v>-1011.0069999999999</v>
      </c>
      <c r="AK149" s="392">
        <v>0.98958333333333304</v>
      </c>
      <c r="AL149" s="393">
        <v>3740.7089999999998</v>
      </c>
      <c r="AM149" s="393">
        <v>2178.576</v>
      </c>
      <c r="AN149" s="393">
        <v>71.406999999999996</v>
      </c>
      <c r="AO149" s="393">
        <v>413.71199999999999</v>
      </c>
      <c r="AP149" s="393">
        <v>118.74299999999999</v>
      </c>
      <c r="AQ149" s="393">
        <v>0</v>
      </c>
      <c r="AR149" s="393">
        <v>0</v>
      </c>
      <c r="AS149" s="393">
        <v>139.99700000000001</v>
      </c>
      <c r="AT149" s="393">
        <v>-243.83799999999999</v>
      </c>
      <c r="AU149" s="393">
        <v>0</v>
      </c>
      <c r="AV149" s="393">
        <v>-457.745</v>
      </c>
      <c r="AW149" s="393">
        <v>6419.3060000000014</v>
      </c>
      <c r="AX149" s="393">
        <v>5961.5610000000015</v>
      </c>
      <c r="AY149" s="393">
        <f t="shared" si="18"/>
        <v>6419.3060000000014</v>
      </c>
      <c r="AZ149" s="393">
        <f t="shared" si="19"/>
        <v>0</v>
      </c>
      <c r="BA149" s="393">
        <f t="shared" si="20"/>
        <v>-243.83799999999999</v>
      </c>
    </row>
    <row r="150" spans="1:53" s="388" customFormat="1"/>
    <row r="151" spans="1:53" s="388" customFormat="1"/>
    <row r="152" spans="1:53" s="388" customFormat="1"/>
    <row r="153" spans="1:53" s="374" customFormat="1"/>
    <row r="154" spans="1:53" s="374" customFormat="1"/>
  </sheetData>
  <mergeCells count="33">
    <mergeCell ref="A25:D25"/>
    <mergeCell ref="A11:D11"/>
    <mergeCell ref="A12:D12"/>
    <mergeCell ref="A13:D13"/>
    <mergeCell ref="A14:D14"/>
    <mergeCell ref="A44:D44"/>
    <mergeCell ref="A28:D28"/>
    <mergeCell ref="A29:D29"/>
    <mergeCell ref="A34:D34"/>
    <mergeCell ref="A35:D35"/>
    <mergeCell ref="A36:D36"/>
    <mergeCell ref="A37:D37"/>
    <mergeCell ref="A39:D39"/>
    <mergeCell ref="A40:D40"/>
    <mergeCell ref="A41:D41"/>
    <mergeCell ref="A42:D42"/>
    <mergeCell ref="A43:D43"/>
    <mergeCell ref="A27:D27"/>
    <mergeCell ref="A19:D19"/>
    <mergeCell ref="A3:D3"/>
    <mergeCell ref="A18:D18"/>
    <mergeCell ref="A33:D33"/>
    <mergeCell ref="A26:D26"/>
    <mergeCell ref="A10:D10"/>
    <mergeCell ref="A4:D4"/>
    <mergeCell ref="A5:D5"/>
    <mergeCell ref="A6:D6"/>
    <mergeCell ref="A7:D7"/>
    <mergeCell ref="A9:D9"/>
    <mergeCell ref="A20:D20"/>
    <mergeCell ref="A21:D21"/>
    <mergeCell ref="A22:D22"/>
    <mergeCell ref="A24:D24"/>
  </mergeCells>
  <conditionalFormatting sqref="A54:O149">
    <cfRule type="expression" dxfId="2" priority="4">
      <formula>$M54=MIN($M$52:$M$149)</formula>
    </cfRule>
  </conditionalFormatting>
  <conditionalFormatting sqref="S54:AG149">
    <cfRule type="expression" dxfId="1" priority="6">
      <formula>$AE54=MIN($AE$54:$AE$149)</formula>
    </cfRule>
  </conditionalFormatting>
  <conditionalFormatting sqref="AK54:AY149">
    <cfRule type="expression" dxfId="0" priority="1">
      <formula>$AW54=MIN($AW$54:$AW$149)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List23"/>
  <dimension ref="A1:AH229"/>
  <sheetViews>
    <sheetView showGridLines="0" zoomScaleNormal="100" zoomScaleSheetLayoutView="100" workbookViewId="0"/>
  </sheetViews>
  <sheetFormatPr defaultColWidth="9.140625" defaultRowHeight="12"/>
  <cols>
    <col min="1" max="33" width="4.28515625" style="22" customWidth="1"/>
    <col min="34" max="34" width="2.7109375" style="22" customWidth="1"/>
    <col min="35" max="35" width="9.140625" style="22"/>
    <col min="36" max="36" width="9.140625" style="22" customWidth="1"/>
    <col min="37" max="16384" width="9.140625" style="22"/>
  </cols>
  <sheetData>
    <row r="1" spans="1:34" ht="20.25">
      <c r="A1" s="290" t="s">
        <v>406</v>
      </c>
      <c r="T1" s="100"/>
      <c r="U1" s="41"/>
      <c r="V1" s="41"/>
      <c r="W1" s="41"/>
      <c r="Y1" s="42"/>
      <c r="Z1" s="41"/>
      <c r="AC1" s="101"/>
      <c r="AF1" s="102"/>
      <c r="AH1" s="169" t="str">
        <f>'3.1'!N1</f>
        <v>IV. čtvrtletí 2025</v>
      </c>
    </row>
    <row r="2" spans="1:34" ht="6" customHeight="1"/>
    <row r="3" spans="1:34" ht="12" customHeight="1">
      <c r="F3" s="103"/>
      <c r="U3" s="103"/>
    </row>
    <row r="4" spans="1:34" ht="12" customHeight="1"/>
    <row r="5" spans="1:34" s="21" customFormat="1" ht="12" customHeight="1">
      <c r="A5" s="537"/>
      <c r="B5" s="104"/>
      <c r="C5" s="104"/>
      <c r="D5" s="104"/>
      <c r="E5" s="104"/>
      <c r="F5" s="104"/>
      <c r="G5" s="104"/>
      <c r="H5" s="104"/>
      <c r="I5" s="104"/>
      <c r="J5" s="104"/>
      <c r="K5" s="104"/>
      <c r="L5" s="104"/>
      <c r="M5" s="104"/>
      <c r="N5" s="104"/>
      <c r="O5" s="26"/>
      <c r="P5" s="537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</row>
    <row r="6" spans="1:34" s="21" customFormat="1" ht="12" customHeight="1">
      <c r="A6" s="537"/>
      <c r="B6" s="538"/>
      <c r="C6" s="538"/>
      <c r="D6" s="538"/>
      <c r="E6" s="538"/>
      <c r="F6" s="538"/>
      <c r="G6" s="538"/>
      <c r="H6" s="538"/>
      <c r="I6" s="538"/>
      <c r="J6" s="538"/>
      <c r="K6" s="538"/>
      <c r="L6" s="538"/>
      <c r="M6" s="538"/>
      <c r="N6" s="97"/>
      <c r="O6" s="26"/>
      <c r="P6" s="537"/>
      <c r="Q6" s="539"/>
      <c r="R6" s="539"/>
      <c r="S6" s="539"/>
      <c r="T6" s="539"/>
      <c r="U6" s="539"/>
      <c r="V6" s="539"/>
      <c r="W6" s="539"/>
      <c r="X6" s="539"/>
      <c r="Y6" s="539"/>
      <c r="Z6" s="539"/>
      <c r="AA6" s="539"/>
      <c r="AB6" s="539"/>
      <c r="AC6" s="97"/>
    </row>
    <row r="7" spans="1:34" ht="12" customHeight="1">
      <c r="A7" s="86"/>
      <c r="B7" s="50" t="s">
        <v>7</v>
      </c>
      <c r="C7" s="50" t="s">
        <v>20</v>
      </c>
      <c r="D7" s="50" t="s">
        <v>21</v>
      </c>
      <c r="E7" s="50" t="s">
        <v>22</v>
      </c>
      <c r="F7" s="19"/>
      <c r="G7" s="19"/>
      <c r="H7" s="19"/>
      <c r="I7" s="19"/>
      <c r="J7" s="19"/>
      <c r="K7" s="19"/>
      <c r="L7" s="19"/>
      <c r="M7" s="19"/>
      <c r="N7" s="19"/>
      <c r="O7" s="9"/>
      <c r="P7" s="48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</row>
    <row r="8" spans="1:34" ht="12" customHeight="1">
      <c r="A8" s="87" t="s">
        <v>150</v>
      </c>
      <c r="C8" s="50">
        <f>SUM('4.1'!B11:D11)</f>
        <v>792.86879399999998</v>
      </c>
      <c r="D8" s="50">
        <f>SUM('4.2'!B8:D8)</f>
        <v>0</v>
      </c>
      <c r="E8" s="50">
        <f>SUM('4.2'!B22:D22)</f>
        <v>0.33487499999999998</v>
      </c>
      <c r="F8" s="19"/>
      <c r="G8" s="19"/>
      <c r="H8" s="19"/>
      <c r="I8" s="19"/>
      <c r="J8" s="19"/>
      <c r="K8" s="19"/>
      <c r="L8" s="19"/>
      <c r="M8" s="19"/>
      <c r="N8" s="19"/>
      <c r="O8" s="9"/>
      <c r="P8" s="48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</row>
    <row r="9" spans="1:34" ht="12" customHeight="1">
      <c r="A9" s="87" t="s">
        <v>149</v>
      </c>
      <c r="B9" s="50"/>
      <c r="C9" s="50">
        <f>SUM('4.1'!B12:D12)</f>
        <v>2.8186070000000001</v>
      </c>
      <c r="D9" s="50">
        <f>SUM('4.2'!B9:D9)</f>
        <v>0</v>
      </c>
      <c r="E9" s="50">
        <f>SUM('4.2'!B23:D23)</f>
        <v>654.84117800000013</v>
      </c>
      <c r="F9" s="19"/>
      <c r="G9" s="19"/>
      <c r="H9" s="19"/>
      <c r="I9" s="19"/>
      <c r="J9" s="19"/>
      <c r="K9" s="19"/>
      <c r="L9" s="19"/>
      <c r="M9" s="19"/>
      <c r="N9" s="19"/>
      <c r="O9" s="9"/>
      <c r="P9" s="48"/>
      <c r="Q9" s="50"/>
      <c r="R9" s="50"/>
      <c r="S9" s="50"/>
      <c r="T9" s="50"/>
      <c r="U9" s="50"/>
      <c r="V9" s="50"/>
      <c r="W9" s="50"/>
      <c r="X9" s="50"/>
      <c r="Y9" s="50"/>
      <c r="Z9" s="50"/>
      <c r="AA9" s="50"/>
      <c r="AB9" s="50"/>
      <c r="AC9" s="50"/>
    </row>
    <row r="10" spans="1:34" ht="12" customHeight="1">
      <c r="A10" s="87" t="s">
        <v>148</v>
      </c>
      <c r="B10" s="50"/>
      <c r="C10" s="50">
        <f>SUM('4.1'!B13:D13)</f>
        <v>243.09881899999999</v>
      </c>
      <c r="D10" s="50">
        <f>SUM('4.2'!B10:D10)</f>
        <v>0</v>
      </c>
      <c r="E10" s="50">
        <f>SUM('4.2'!B24:D24)</f>
        <v>0</v>
      </c>
      <c r="F10" s="19"/>
      <c r="G10" s="19"/>
      <c r="H10" s="19"/>
      <c r="I10" s="19"/>
      <c r="J10" s="19"/>
      <c r="K10" s="19"/>
      <c r="L10" s="19"/>
      <c r="M10" s="19"/>
      <c r="N10" s="19"/>
      <c r="O10" s="9"/>
      <c r="P10" s="48"/>
      <c r="Q10" s="50"/>
      <c r="R10" s="50"/>
      <c r="S10" s="50"/>
      <c r="T10" s="50"/>
      <c r="U10" s="50"/>
      <c r="V10" s="50"/>
      <c r="W10" s="50"/>
      <c r="X10" s="50"/>
      <c r="Y10" s="50"/>
      <c r="Z10" s="50"/>
      <c r="AA10" s="50"/>
      <c r="AB10" s="50"/>
      <c r="AC10" s="50"/>
    </row>
    <row r="11" spans="1:34" ht="12" customHeight="1">
      <c r="A11" s="87" t="s">
        <v>147</v>
      </c>
      <c r="B11" s="50"/>
      <c r="C11" s="50">
        <f>SUM('4.1'!B14:D14)</f>
        <v>7499.0078830000002</v>
      </c>
      <c r="D11" s="50">
        <f>SUM('4.2'!B11:D11)</f>
        <v>1.10283</v>
      </c>
      <c r="E11" s="50">
        <f>SUM('4.2'!B25:D25)</f>
        <v>0</v>
      </c>
      <c r="F11" s="19"/>
      <c r="G11" s="19"/>
      <c r="H11" s="19"/>
      <c r="I11" s="19"/>
      <c r="J11" s="19"/>
      <c r="K11" s="19"/>
      <c r="L11" s="19"/>
      <c r="M11" s="19"/>
      <c r="N11" s="19"/>
      <c r="O11" s="9"/>
      <c r="P11" s="48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</row>
    <row r="12" spans="1:34" ht="12" customHeight="1">
      <c r="A12" s="87" t="s">
        <v>146</v>
      </c>
      <c r="B12" s="50"/>
      <c r="C12" s="50">
        <f>SUM('4.1'!B15:D15)</f>
        <v>0</v>
      </c>
      <c r="D12" s="50">
        <f>SUM('4.2'!B12:D12)</f>
        <v>0</v>
      </c>
      <c r="E12" s="50">
        <f>SUM('4.2'!B26:D26)</f>
        <v>0</v>
      </c>
      <c r="F12" s="19"/>
      <c r="G12" s="19"/>
      <c r="H12" s="19"/>
      <c r="I12" s="19"/>
      <c r="J12" s="19"/>
      <c r="K12" s="19"/>
      <c r="L12" s="19"/>
      <c r="M12" s="19"/>
      <c r="N12" s="19"/>
      <c r="O12" s="9"/>
      <c r="P12" s="48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</row>
    <row r="13" spans="1:34" ht="12" customHeight="1">
      <c r="A13" s="87" t="s">
        <v>145</v>
      </c>
      <c r="B13" s="50"/>
      <c r="C13" s="50">
        <f>SUM('4.1'!B16:D16)</f>
        <v>13.774539000000001</v>
      </c>
      <c r="D13" s="50">
        <f>SUM('4.2'!B13:D13)</f>
        <v>0</v>
      </c>
      <c r="E13" s="50">
        <f>SUM('4.2'!B27:D27)</f>
        <v>0</v>
      </c>
      <c r="F13" s="19"/>
      <c r="G13" s="19"/>
      <c r="H13" s="19"/>
      <c r="I13" s="19"/>
      <c r="J13" s="19"/>
      <c r="K13" s="19"/>
      <c r="L13" s="19"/>
      <c r="M13" s="19"/>
      <c r="N13" s="19"/>
      <c r="O13" s="9"/>
      <c r="P13" s="48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</row>
    <row r="14" spans="1:34" ht="12" customHeight="1">
      <c r="A14" s="87" t="s">
        <v>144</v>
      </c>
      <c r="B14" s="50"/>
      <c r="C14" s="50">
        <f>SUM('4.1'!B17:D17)</f>
        <v>2.6624909999999997</v>
      </c>
      <c r="D14" s="50">
        <f>SUM('4.2'!B14:D14)</f>
        <v>0</v>
      </c>
      <c r="E14" s="50">
        <f>SUM('4.2'!B28:D28)</f>
        <v>0.49925900000000006</v>
      </c>
      <c r="F14" s="19"/>
      <c r="G14" s="19"/>
      <c r="H14" s="19"/>
      <c r="I14" s="19"/>
      <c r="J14" s="19"/>
      <c r="K14" s="19"/>
      <c r="L14" s="19"/>
      <c r="M14" s="19"/>
      <c r="N14" s="19"/>
      <c r="O14" s="9"/>
      <c r="P14" s="48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</row>
    <row r="15" spans="1:34" ht="12" customHeight="1">
      <c r="A15" s="87" t="s">
        <v>143</v>
      </c>
      <c r="B15" s="50"/>
      <c r="C15" s="50">
        <f>SUM('4.1'!B18:D18)</f>
        <v>84.223134000000002</v>
      </c>
      <c r="D15" s="50">
        <f>SUM('4.2'!B15:D15)</f>
        <v>0</v>
      </c>
      <c r="E15" s="50">
        <f>SUM('4.2'!B29:D29)</f>
        <v>0</v>
      </c>
      <c r="F15" s="19"/>
      <c r="G15" s="19"/>
      <c r="H15" s="19"/>
      <c r="I15" s="19"/>
      <c r="J15" s="19"/>
      <c r="K15" s="19"/>
      <c r="L15" s="19"/>
      <c r="M15" s="19"/>
      <c r="N15" s="19"/>
      <c r="O15" s="9"/>
      <c r="P15" s="48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</row>
    <row r="16" spans="1:34" ht="12" customHeight="1">
      <c r="A16" s="87" t="s">
        <v>142</v>
      </c>
      <c r="B16" s="50"/>
      <c r="C16" s="50">
        <f>SUM('4.1'!B19:D19)</f>
        <v>97.745713000000009</v>
      </c>
      <c r="D16" s="50">
        <f>SUM('4.2'!B16:D16)</f>
        <v>0</v>
      </c>
      <c r="E16" s="50">
        <f>SUM('4.2'!B30:D30)</f>
        <v>61.526095000000012</v>
      </c>
      <c r="F16" s="19"/>
      <c r="G16" s="19"/>
      <c r="H16" s="19"/>
      <c r="I16" s="19"/>
      <c r="J16" s="19"/>
      <c r="K16" s="19"/>
      <c r="L16" s="19"/>
      <c r="M16" s="19"/>
      <c r="N16" s="19"/>
      <c r="O16" s="9"/>
      <c r="P16" s="48"/>
      <c r="Q16" s="50"/>
      <c r="R16" s="50"/>
      <c r="S16" s="50"/>
      <c r="T16" s="50"/>
      <c r="U16" s="50"/>
      <c r="V16" s="50"/>
      <c r="W16" s="50"/>
      <c r="X16" s="50"/>
      <c r="Y16" s="50"/>
      <c r="Z16" s="50"/>
      <c r="AA16" s="50"/>
      <c r="AB16" s="50"/>
      <c r="AC16" s="50"/>
    </row>
    <row r="17" spans="1:29" ht="12" customHeight="1">
      <c r="A17" s="87" t="s">
        <v>14</v>
      </c>
      <c r="C17" s="50">
        <f>SUM('4.1'!B20:D20)</f>
        <v>0</v>
      </c>
      <c r="D17" s="50">
        <f>SUM('4.2'!B17:D17)</f>
        <v>0</v>
      </c>
      <c r="E17" s="50">
        <f>SUM('4.2'!B31:D31)</f>
        <v>0</v>
      </c>
      <c r="F17" s="19"/>
      <c r="G17" s="19"/>
      <c r="H17" s="19"/>
      <c r="I17" s="19"/>
      <c r="J17" s="19"/>
      <c r="K17" s="19"/>
      <c r="L17" s="19"/>
      <c r="M17" s="19"/>
      <c r="N17" s="19"/>
      <c r="O17" s="9"/>
      <c r="P17" s="48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</row>
    <row r="18" spans="1:29" ht="12" customHeight="1">
      <c r="A18" s="87" t="s">
        <v>141</v>
      </c>
      <c r="B18" s="50"/>
      <c r="C18" s="50">
        <f>SUM('4.1'!B21:D21)</f>
        <v>2.596381</v>
      </c>
      <c r="D18" s="50">
        <f>SUM('4.2'!B18:D18)</f>
        <v>0</v>
      </c>
      <c r="E18" s="50">
        <f>SUM('4.2'!B32:D32)</f>
        <v>1.8842639999999997</v>
      </c>
      <c r="F18" s="19"/>
      <c r="G18" s="19"/>
      <c r="H18" s="19"/>
      <c r="I18" s="19"/>
      <c r="J18" s="19"/>
      <c r="K18" s="19"/>
      <c r="L18" s="19"/>
      <c r="M18" s="19"/>
      <c r="N18" s="19"/>
      <c r="O18" s="9"/>
      <c r="P18" s="48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</row>
    <row r="19" spans="1:29" ht="12" customHeight="1">
      <c r="A19" s="87" t="s">
        <v>140</v>
      </c>
      <c r="B19" s="50"/>
      <c r="C19" s="50">
        <f>SUM('4.1'!B22:D22)</f>
        <v>166.27523200000002</v>
      </c>
      <c r="D19" s="50">
        <f>SUM('4.2'!B19:D19)</f>
        <v>396.69761000000005</v>
      </c>
      <c r="E19" s="50">
        <f>SUM('4.2'!B33:D33)</f>
        <v>377.88148199999995</v>
      </c>
      <c r="F19" s="19"/>
      <c r="G19" s="19"/>
      <c r="H19" s="19"/>
      <c r="I19" s="19"/>
      <c r="J19" s="19"/>
      <c r="K19" s="19"/>
      <c r="L19" s="19"/>
      <c r="M19" s="19"/>
      <c r="N19" s="19"/>
      <c r="O19" s="9"/>
      <c r="P19" s="48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</row>
    <row r="20" spans="1:29" ht="12" customHeight="1">
      <c r="A20" s="87" t="s">
        <v>203</v>
      </c>
      <c r="B20" s="50">
        <f>SUM('4.1'!B8:D8)</f>
        <v>8643.0691299999999</v>
      </c>
      <c r="C20" s="50"/>
      <c r="D20" s="50"/>
      <c r="E20" s="50"/>
      <c r="F20" s="19"/>
      <c r="G20" s="19"/>
      <c r="H20" s="19"/>
      <c r="I20" s="19"/>
      <c r="J20" s="19"/>
      <c r="K20" s="19"/>
      <c r="L20" s="19"/>
      <c r="M20" s="19"/>
      <c r="N20" s="19"/>
      <c r="O20" s="9"/>
      <c r="P20" s="48"/>
      <c r="Q20" s="50"/>
      <c r="R20" s="50"/>
      <c r="S20" s="50"/>
      <c r="T20" s="50"/>
      <c r="U20" s="50"/>
      <c r="V20" s="50"/>
      <c r="W20" s="50"/>
      <c r="X20" s="50"/>
      <c r="Y20" s="50"/>
      <c r="Z20" s="50"/>
      <c r="AA20" s="50"/>
      <c r="AB20" s="50"/>
      <c r="AC20" s="50"/>
    </row>
    <row r="21" spans="1:29" ht="12" customHeight="1">
      <c r="F21" s="19"/>
      <c r="G21" s="19"/>
      <c r="H21" s="19"/>
      <c r="I21" s="19"/>
      <c r="J21" s="19"/>
      <c r="K21" s="19"/>
      <c r="L21" s="19"/>
      <c r="M21" s="19"/>
      <c r="N21" s="19"/>
      <c r="O21" s="9"/>
      <c r="P21" s="48"/>
      <c r="Q21" s="50"/>
      <c r="R21" s="50"/>
      <c r="S21" s="50"/>
      <c r="T21" s="50"/>
      <c r="U21" s="50"/>
      <c r="V21" s="50"/>
      <c r="W21" s="50"/>
      <c r="X21" s="50"/>
      <c r="Y21" s="50"/>
      <c r="Z21" s="50"/>
      <c r="AA21" s="50"/>
      <c r="AB21" s="50"/>
      <c r="AC21" s="50"/>
    </row>
    <row r="22" spans="1:29" ht="12" customHeight="1">
      <c r="A22" s="48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N22" s="19"/>
      <c r="O22" s="9"/>
      <c r="P22" s="48"/>
      <c r="Q22" s="50"/>
      <c r="R22" s="50"/>
      <c r="S22" s="50"/>
      <c r="T22" s="50"/>
      <c r="U22" s="50"/>
      <c r="V22" s="50"/>
      <c r="W22" s="50"/>
      <c r="X22" s="50"/>
      <c r="Y22" s="50"/>
      <c r="Z22" s="50"/>
      <c r="AA22" s="50"/>
      <c r="AB22" s="50"/>
      <c r="AC22" s="50"/>
    </row>
    <row r="23" spans="1:29" ht="12" customHeight="1">
      <c r="A23" s="48"/>
      <c r="B23" s="19"/>
      <c r="C23" s="19"/>
      <c r="D23" s="19"/>
      <c r="E23" s="19"/>
      <c r="F23" s="19"/>
      <c r="G23" s="19"/>
      <c r="H23" s="19"/>
      <c r="I23" s="19"/>
      <c r="J23" s="19"/>
      <c r="K23" s="19"/>
      <c r="L23" s="19"/>
      <c r="M23" s="19"/>
      <c r="N23" s="19"/>
      <c r="O23" s="9"/>
      <c r="P23" s="48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</row>
    <row r="24" spans="1:29" ht="12" customHeight="1">
      <c r="A24" s="48"/>
      <c r="B24" s="19"/>
      <c r="C24" s="19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9"/>
      <c r="P24" s="48"/>
      <c r="Q24" s="50"/>
      <c r="R24" s="50"/>
      <c r="S24" s="50"/>
      <c r="T24" s="50"/>
      <c r="U24" s="50"/>
      <c r="V24" s="50"/>
      <c r="W24" s="50"/>
      <c r="X24" s="50"/>
      <c r="Y24" s="50"/>
      <c r="Z24" s="50"/>
      <c r="AA24" s="50"/>
      <c r="AB24" s="50"/>
      <c r="AC24" s="50"/>
    </row>
    <row r="25" spans="1:29" ht="12" customHeight="1">
      <c r="A25" s="48"/>
      <c r="B25" s="19"/>
      <c r="C25" s="19"/>
      <c r="D25" s="19"/>
      <c r="E25" s="19"/>
      <c r="F25" s="19"/>
      <c r="G25" s="19"/>
      <c r="H25" s="19"/>
      <c r="I25" s="19"/>
      <c r="J25" s="19"/>
      <c r="K25" s="19"/>
      <c r="L25" s="19"/>
      <c r="M25" s="19"/>
      <c r="N25" s="19"/>
      <c r="O25" s="9"/>
      <c r="P25" s="48"/>
      <c r="Q25" s="50"/>
      <c r="R25" s="50"/>
      <c r="S25" s="50"/>
      <c r="T25" s="50"/>
      <c r="U25" s="50"/>
      <c r="V25" s="50"/>
      <c r="W25" s="50"/>
      <c r="X25" s="50"/>
      <c r="Y25" s="50"/>
      <c r="Z25" s="50"/>
      <c r="AA25" s="50"/>
      <c r="AB25" s="50"/>
      <c r="AC25" s="50"/>
    </row>
    <row r="26" spans="1:29" ht="12" customHeight="1">
      <c r="A26" s="48"/>
      <c r="B26" s="19"/>
      <c r="C26" s="19"/>
      <c r="D26" s="19"/>
      <c r="E26" s="19"/>
      <c r="F26" s="19"/>
      <c r="G26" s="19"/>
      <c r="H26" s="19"/>
      <c r="I26" s="19"/>
      <c r="J26" s="19"/>
      <c r="K26" s="19"/>
      <c r="L26" s="19"/>
      <c r="M26" s="19"/>
      <c r="N26" s="19"/>
      <c r="O26" s="9"/>
      <c r="P26" s="48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</row>
    <row r="27" spans="1:29" ht="12" customHeight="1">
      <c r="A27" s="48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N27" s="19"/>
      <c r="O27" s="9"/>
      <c r="P27" s="48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</row>
    <row r="28" spans="1:29" ht="12" customHeight="1">
      <c r="A28" s="48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N28" s="19"/>
      <c r="O28" s="9"/>
      <c r="P28" s="48"/>
      <c r="Q28" s="50"/>
      <c r="R28" s="50"/>
      <c r="S28" s="50"/>
      <c r="T28" s="50"/>
      <c r="U28" s="50"/>
      <c r="V28" s="50"/>
      <c r="W28" s="50"/>
      <c r="X28" s="50"/>
      <c r="Y28" s="50"/>
      <c r="Z28" s="50"/>
      <c r="AA28" s="50"/>
      <c r="AB28" s="50"/>
      <c r="AC28" s="50"/>
    </row>
    <row r="29" spans="1:29" ht="12" customHeight="1">
      <c r="A29" s="48"/>
      <c r="B29" s="19"/>
      <c r="C29" s="19"/>
      <c r="D29" s="19"/>
      <c r="E29" s="19"/>
      <c r="F29" s="19"/>
      <c r="G29" s="19"/>
      <c r="H29" s="19"/>
      <c r="I29" s="19"/>
      <c r="J29" s="19"/>
      <c r="K29" s="19"/>
      <c r="L29" s="19"/>
      <c r="M29" s="19"/>
      <c r="N29" s="19"/>
      <c r="O29" s="9"/>
      <c r="P29" s="48"/>
      <c r="Q29" s="50"/>
      <c r="R29" s="50"/>
      <c r="S29" s="50"/>
      <c r="T29" s="50"/>
      <c r="U29" s="50"/>
      <c r="V29" s="50"/>
      <c r="W29" s="50"/>
      <c r="X29" s="50"/>
      <c r="Y29" s="50"/>
      <c r="Z29" s="50"/>
      <c r="AA29" s="50"/>
      <c r="AB29" s="50"/>
      <c r="AC29" s="50"/>
    </row>
    <row r="30" spans="1:29" ht="12" customHeight="1">
      <c r="A30" s="48"/>
      <c r="B30" s="19"/>
      <c r="C30" s="19"/>
      <c r="D30" s="19"/>
      <c r="E30" s="19"/>
      <c r="F30" s="19"/>
      <c r="G30" s="19"/>
      <c r="H30" s="19"/>
      <c r="I30" s="19"/>
      <c r="J30" s="19"/>
      <c r="K30" s="19"/>
      <c r="L30" s="19"/>
      <c r="M30" s="19"/>
      <c r="N30" s="19"/>
      <c r="O30" s="9"/>
      <c r="P30" s="48"/>
      <c r="Q30" s="50"/>
      <c r="R30" s="50"/>
      <c r="S30" s="50"/>
      <c r="T30" s="50"/>
      <c r="U30" s="50"/>
      <c r="V30" s="50"/>
      <c r="W30" s="50"/>
      <c r="X30" s="50"/>
      <c r="Y30" s="50"/>
      <c r="Z30" s="50"/>
      <c r="AA30" s="50"/>
      <c r="AB30" s="50"/>
      <c r="AC30" s="50"/>
    </row>
    <row r="31" spans="1:29" ht="12" customHeight="1">
      <c r="A31" s="48"/>
      <c r="B31" s="9"/>
      <c r="C31" s="9"/>
      <c r="D31" s="9"/>
      <c r="E31" s="9"/>
      <c r="F31" s="9"/>
      <c r="G31" s="9"/>
      <c r="H31" s="9"/>
      <c r="I31" s="9"/>
      <c r="J31" s="9"/>
      <c r="K31" s="9"/>
      <c r="L31" s="9"/>
      <c r="M31" s="9"/>
      <c r="N31" s="14"/>
      <c r="O31" s="9"/>
      <c r="P31" s="9"/>
      <c r="AC31" s="99"/>
    </row>
    <row r="32" spans="1:29" ht="12" customHeight="1">
      <c r="A32" s="9"/>
      <c r="B32" s="9"/>
      <c r="C32" s="9"/>
      <c r="D32" s="9"/>
      <c r="E32" s="9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</row>
    <row r="33" spans="1:16" ht="12" customHeight="1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</row>
    <row r="34" spans="1:16" ht="12" customHeight="1">
      <c r="A34" s="540"/>
      <c r="B34" s="541"/>
      <c r="C34" s="541"/>
      <c r="D34" s="541"/>
      <c r="E34" s="105"/>
      <c r="F34" s="105"/>
      <c r="G34" s="540"/>
      <c r="H34" s="541"/>
      <c r="I34" s="541"/>
      <c r="J34" s="541"/>
      <c r="K34" s="105"/>
      <c r="L34" s="105"/>
      <c r="M34" s="9"/>
      <c r="N34" s="9"/>
      <c r="O34" s="9"/>
      <c r="P34" s="9"/>
    </row>
    <row r="35" spans="1:16" ht="12" customHeight="1">
      <c r="A35" s="542"/>
      <c r="B35" s="542"/>
      <c r="C35" s="542"/>
      <c r="D35" s="542"/>
      <c r="E35" s="50"/>
      <c r="F35" s="27"/>
      <c r="G35" s="542"/>
      <c r="H35" s="542"/>
      <c r="I35" s="542"/>
      <c r="J35" s="542"/>
      <c r="K35" s="50"/>
      <c r="L35" s="27"/>
    </row>
    <row r="36" spans="1:16" ht="12" customHeight="1">
      <c r="A36" s="542"/>
      <c r="B36" s="542"/>
      <c r="C36" s="542"/>
      <c r="D36" s="542"/>
      <c r="E36" s="50"/>
      <c r="F36" s="27"/>
      <c r="G36" s="542"/>
      <c r="H36" s="542"/>
      <c r="I36" s="542"/>
      <c r="J36" s="542"/>
      <c r="K36" s="50"/>
      <c r="L36" s="27"/>
    </row>
    <row r="37" spans="1:16" ht="12" customHeight="1">
      <c r="A37" s="542"/>
      <c r="B37" s="542"/>
      <c r="C37" s="542"/>
      <c r="D37" s="542"/>
      <c r="E37" s="50"/>
      <c r="F37" s="27"/>
      <c r="G37" s="542"/>
      <c r="H37" s="542"/>
      <c r="I37" s="542"/>
      <c r="J37" s="542"/>
      <c r="K37" s="50"/>
      <c r="L37" s="27"/>
    </row>
    <row r="38" spans="1:16" ht="12" customHeight="1">
      <c r="A38" s="542"/>
      <c r="B38" s="542"/>
      <c r="C38" s="542"/>
      <c r="D38" s="542"/>
      <c r="E38" s="50"/>
      <c r="F38" s="27"/>
      <c r="G38" s="542"/>
      <c r="H38" s="542"/>
      <c r="I38" s="542"/>
      <c r="J38" s="542"/>
      <c r="K38" s="50"/>
      <c r="L38" s="27"/>
    </row>
    <row r="39" spans="1:16" ht="12" customHeight="1">
      <c r="A39" s="542"/>
      <c r="B39" s="542"/>
      <c r="C39" s="542"/>
      <c r="D39" s="542"/>
      <c r="E39" s="50"/>
      <c r="F39" s="27"/>
      <c r="G39" s="542"/>
      <c r="H39" s="542"/>
      <c r="I39" s="542"/>
      <c r="J39" s="542"/>
      <c r="K39" s="50"/>
      <c r="L39" s="27"/>
    </row>
    <row r="40" spans="1:16" ht="12" customHeight="1">
      <c r="A40" s="542"/>
      <c r="B40" s="542"/>
      <c r="C40" s="542"/>
      <c r="D40" s="542"/>
      <c r="E40" s="50"/>
      <c r="F40" s="27"/>
      <c r="G40" s="542"/>
      <c r="H40" s="542"/>
      <c r="I40" s="542"/>
      <c r="J40" s="542"/>
      <c r="K40" s="50"/>
      <c r="L40" s="27"/>
    </row>
    <row r="41" spans="1:16" ht="12" customHeight="1">
      <c r="A41" s="542"/>
      <c r="B41" s="542"/>
      <c r="C41" s="542"/>
      <c r="D41" s="542"/>
      <c r="E41" s="50"/>
      <c r="F41" s="27"/>
      <c r="G41" s="542"/>
      <c r="H41" s="542"/>
      <c r="I41" s="542"/>
      <c r="J41" s="542"/>
      <c r="K41" s="50"/>
      <c r="L41" s="27"/>
    </row>
    <row r="42" spans="1:16" ht="12" customHeight="1">
      <c r="A42" s="542"/>
      <c r="B42" s="542"/>
      <c r="C42" s="542"/>
      <c r="D42" s="542"/>
      <c r="E42" s="50"/>
      <c r="F42" s="27"/>
      <c r="G42" s="542"/>
      <c r="H42" s="542"/>
      <c r="I42" s="542"/>
      <c r="J42" s="542"/>
      <c r="K42" s="50"/>
      <c r="L42" s="27"/>
    </row>
    <row r="43" spans="1:16" ht="12" customHeight="1">
      <c r="A43" s="542"/>
      <c r="B43" s="542"/>
      <c r="C43" s="542"/>
      <c r="D43" s="542"/>
      <c r="E43" s="50"/>
      <c r="F43" s="27"/>
      <c r="G43" s="542"/>
      <c r="H43" s="542"/>
      <c r="I43" s="542"/>
      <c r="J43" s="542"/>
      <c r="K43" s="50"/>
      <c r="L43" s="27"/>
    </row>
    <row r="44" spans="1:16" ht="12" customHeight="1">
      <c r="A44" s="542"/>
      <c r="B44" s="542"/>
      <c r="C44" s="542"/>
      <c r="D44" s="542"/>
      <c r="E44" s="50"/>
      <c r="F44" s="27"/>
      <c r="G44" s="542"/>
      <c r="H44" s="542"/>
      <c r="I44" s="542"/>
      <c r="J44" s="542"/>
      <c r="K44" s="50"/>
      <c r="L44" s="27"/>
    </row>
    <row r="45" spans="1:16" ht="12" customHeight="1">
      <c r="A45" s="542"/>
      <c r="B45" s="542"/>
      <c r="C45" s="542"/>
      <c r="D45" s="542"/>
      <c r="E45" s="50"/>
      <c r="F45" s="27"/>
      <c r="G45" s="542"/>
      <c r="H45" s="542"/>
      <c r="I45" s="542"/>
      <c r="J45" s="542"/>
      <c r="K45" s="50"/>
      <c r="L45" s="27"/>
    </row>
    <row r="46" spans="1:16" ht="12" customHeight="1">
      <c r="F46" s="99"/>
      <c r="L46" s="99"/>
    </row>
    <row r="47" spans="1:16" ht="12" customHeight="1"/>
    <row r="48" spans="1:16" ht="12" customHeight="1"/>
    <row r="49" ht="12" customHeight="1"/>
    <row r="50" ht="12" customHeight="1"/>
    <row r="51" ht="12" customHeight="1"/>
    <row r="52" ht="12" customHeight="1"/>
    <row r="53" ht="12" customHeight="1"/>
    <row r="54" ht="12" customHeight="1"/>
    <row r="55" ht="12" customHeight="1"/>
    <row r="56" ht="12" customHeight="1"/>
    <row r="57" ht="12" customHeight="1"/>
    <row r="58" ht="12" customHeight="1"/>
    <row r="59" ht="12" customHeight="1"/>
    <row r="60" ht="12" customHeight="1"/>
    <row r="61" ht="12" customHeight="1"/>
    <row r="115" spans="1:2">
      <c r="A115" s="98"/>
      <c r="B115" s="98"/>
    </row>
    <row r="116" spans="1:2">
      <c r="A116" s="98"/>
      <c r="B116" s="98"/>
    </row>
    <row r="137" spans="1:2">
      <c r="A137" s="98"/>
      <c r="B137" s="98"/>
    </row>
    <row r="138" spans="1:2" ht="12" customHeight="1">
      <c r="A138" s="106"/>
      <c r="B138" s="106"/>
    </row>
    <row r="139" spans="1:2">
      <c r="A139" s="106"/>
      <c r="B139" s="106"/>
    </row>
    <row r="140" spans="1:2" ht="12.75" customHeight="1">
      <c r="B140" s="106"/>
    </row>
    <row r="141" spans="1:2" ht="12.75" customHeight="1">
      <c r="B141" s="106"/>
    </row>
    <row r="142" spans="1:2">
      <c r="B142" s="106"/>
    </row>
    <row r="143" spans="1:2">
      <c r="B143" s="106"/>
    </row>
    <row r="144" spans="1:2">
      <c r="B144" s="106"/>
    </row>
    <row r="145" spans="1:2">
      <c r="B145" s="106"/>
    </row>
    <row r="146" spans="1:2">
      <c r="B146" s="106"/>
    </row>
    <row r="147" spans="1:2">
      <c r="B147" s="106"/>
    </row>
    <row r="148" spans="1:2">
      <c r="B148" s="106"/>
    </row>
    <row r="149" spans="1:2">
      <c r="B149" s="106"/>
    </row>
    <row r="150" spans="1:2">
      <c r="B150" s="106"/>
    </row>
    <row r="151" spans="1:2">
      <c r="B151" s="106"/>
    </row>
    <row r="152" spans="1:2">
      <c r="B152" s="106"/>
    </row>
    <row r="153" spans="1:2">
      <c r="B153" s="106"/>
    </row>
    <row r="154" spans="1:2">
      <c r="B154" s="106"/>
    </row>
    <row r="155" spans="1:2">
      <c r="B155" s="106"/>
    </row>
    <row r="156" spans="1:2">
      <c r="B156" s="106"/>
    </row>
    <row r="157" spans="1:2">
      <c r="B157" s="106"/>
    </row>
    <row r="158" spans="1:2">
      <c r="B158" s="98"/>
    </row>
    <row r="159" spans="1:2">
      <c r="B159" s="98"/>
    </row>
    <row r="160" spans="1:2" ht="12" customHeight="1">
      <c r="A160" s="106"/>
      <c r="B160" s="98"/>
    </row>
    <row r="161" spans="1:2">
      <c r="A161" s="106"/>
      <c r="B161" s="98"/>
    </row>
    <row r="162" spans="1:2">
      <c r="A162" s="106"/>
      <c r="B162" s="98"/>
    </row>
    <row r="163" spans="1:2" ht="90" customHeight="1">
      <c r="B163" s="98"/>
    </row>
    <row r="164" spans="1:2">
      <c r="B164" s="98"/>
    </row>
    <row r="165" spans="1:2">
      <c r="B165" s="98"/>
    </row>
    <row r="166" spans="1:2">
      <c r="B166" s="98"/>
    </row>
    <row r="167" spans="1:2">
      <c r="B167" s="98"/>
    </row>
    <row r="168" spans="1:2">
      <c r="B168" s="98"/>
    </row>
    <row r="169" spans="1:2">
      <c r="B169" s="98"/>
    </row>
    <row r="170" spans="1:2">
      <c r="B170" s="98"/>
    </row>
    <row r="171" spans="1:2">
      <c r="B171" s="98"/>
    </row>
    <row r="172" spans="1:2">
      <c r="B172" s="98"/>
    </row>
    <row r="173" spans="1:2">
      <c r="B173" s="98"/>
    </row>
    <row r="174" spans="1:2">
      <c r="B174" s="98"/>
    </row>
    <row r="175" spans="1:2">
      <c r="B175" s="98"/>
    </row>
    <row r="176" spans="1:2">
      <c r="A176" s="106"/>
      <c r="B176" s="98"/>
    </row>
    <row r="177" spans="1:2">
      <c r="A177" s="106"/>
      <c r="B177" s="98"/>
    </row>
    <row r="178" spans="1:2">
      <c r="A178" s="106"/>
      <c r="B178" s="98"/>
    </row>
    <row r="179" spans="1:2">
      <c r="A179" s="98"/>
      <c r="B179" s="98"/>
    </row>
    <row r="180" spans="1:2">
      <c r="A180" s="98"/>
      <c r="B180" s="98"/>
    </row>
    <row r="181" spans="1:2">
      <c r="A181" s="98"/>
      <c r="B181" s="98"/>
    </row>
    <row r="182" spans="1:2">
      <c r="B182" s="98"/>
    </row>
    <row r="183" spans="1:2">
      <c r="B183" s="98"/>
    </row>
    <row r="184" spans="1:2">
      <c r="B184" s="98"/>
    </row>
    <row r="185" spans="1:2">
      <c r="B185" s="98"/>
    </row>
    <row r="186" spans="1:2">
      <c r="B186" s="98"/>
    </row>
    <row r="187" spans="1:2">
      <c r="B187" s="98"/>
    </row>
    <row r="188" spans="1:2">
      <c r="B188" s="98"/>
    </row>
    <row r="189" spans="1:2">
      <c r="B189" s="98"/>
    </row>
    <row r="190" spans="1:2">
      <c r="B190" s="98"/>
    </row>
    <row r="191" spans="1:2">
      <c r="B191" s="98"/>
    </row>
    <row r="192" spans="1:2">
      <c r="B192" s="98"/>
    </row>
    <row r="193" spans="1:2">
      <c r="B193" s="98"/>
    </row>
    <row r="194" spans="1:2">
      <c r="B194" s="98"/>
    </row>
    <row r="195" spans="1:2">
      <c r="B195" s="98"/>
    </row>
    <row r="196" spans="1:2">
      <c r="B196" s="98"/>
    </row>
    <row r="197" spans="1:2">
      <c r="B197" s="98"/>
    </row>
    <row r="198" spans="1:2">
      <c r="B198" s="98"/>
    </row>
    <row r="199" spans="1:2">
      <c r="B199" s="98"/>
    </row>
    <row r="200" spans="1:2">
      <c r="B200" s="98"/>
    </row>
    <row r="201" spans="1:2">
      <c r="A201" s="98"/>
      <c r="B201" s="98"/>
    </row>
    <row r="202" spans="1:2">
      <c r="A202" s="98"/>
      <c r="B202" s="98"/>
    </row>
    <row r="203" spans="1:2" ht="12.75" customHeight="1">
      <c r="B203" s="98"/>
    </row>
    <row r="204" spans="1:2" ht="12" customHeight="1">
      <c r="B204" s="98"/>
    </row>
    <row r="205" spans="1:2">
      <c r="B205" s="98"/>
    </row>
    <row r="206" spans="1:2">
      <c r="B206" s="98"/>
    </row>
    <row r="207" spans="1:2">
      <c r="B207" s="98"/>
    </row>
    <row r="208" spans="1:2">
      <c r="B208" s="98"/>
    </row>
    <row r="209" spans="1:2">
      <c r="B209" s="98"/>
    </row>
    <row r="210" spans="1:2">
      <c r="B210" s="98"/>
    </row>
    <row r="211" spans="1:2">
      <c r="B211" s="98"/>
    </row>
    <row r="212" spans="1:2">
      <c r="B212" s="98"/>
    </row>
    <row r="213" spans="1:2">
      <c r="B213" s="98"/>
    </row>
    <row r="214" spans="1:2">
      <c r="B214" s="98"/>
    </row>
    <row r="215" spans="1:2">
      <c r="B215" s="98"/>
    </row>
    <row r="216" spans="1:2">
      <c r="B216" s="98"/>
    </row>
    <row r="217" spans="1:2">
      <c r="B217" s="98"/>
    </row>
    <row r="218" spans="1:2">
      <c r="B218" s="98"/>
    </row>
    <row r="219" spans="1:2">
      <c r="B219" s="98"/>
    </row>
    <row r="220" spans="1:2">
      <c r="B220" s="98"/>
    </row>
    <row r="221" spans="1:2">
      <c r="B221" s="98"/>
    </row>
    <row r="222" spans="1:2">
      <c r="A222" s="106"/>
      <c r="B222" s="98"/>
    </row>
    <row r="223" spans="1:2">
      <c r="A223" s="106"/>
      <c r="B223" s="98"/>
    </row>
    <row r="224" spans="1:2">
      <c r="A224" s="106"/>
      <c r="B224" s="98"/>
    </row>
    <row r="225" spans="1:2">
      <c r="A225" s="106"/>
      <c r="B225" s="98"/>
    </row>
    <row r="226" spans="1:2">
      <c r="A226" s="106"/>
      <c r="B226" s="98"/>
    </row>
    <row r="227" spans="1:2">
      <c r="A227" s="106"/>
      <c r="B227" s="98"/>
    </row>
    <row r="228" spans="1:2">
      <c r="A228" s="106"/>
      <c r="B228" s="98"/>
    </row>
    <row r="229" spans="1:2">
      <c r="A229" s="98"/>
      <c r="B229" s="98"/>
    </row>
  </sheetData>
  <mergeCells count="28">
    <mergeCell ref="G45:J45"/>
    <mergeCell ref="G36:J36"/>
    <mergeCell ref="G37:J37"/>
    <mergeCell ref="G38:J38"/>
    <mergeCell ref="G39:J39"/>
    <mergeCell ref="G40:J40"/>
    <mergeCell ref="G41:J41"/>
    <mergeCell ref="A42:D42"/>
    <mergeCell ref="A43:D43"/>
    <mergeCell ref="A44:D44"/>
    <mergeCell ref="A45:D45"/>
    <mergeCell ref="G34:J34"/>
    <mergeCell ref="G35:J35"/>
    <mergeCell ref="A36:D36"/>
    <mergeCell ref="A37:D37"/>
    <mergeCell ref="A38:D38"/>
    <mergeCell ref="A39:D39"/>
    <mergeCell ref="A40:D40"/>
    <mergeCell ref="A41:D41"/>
    <mergeCell ref="A35:D35"/>
    <mergeCell ref="G42:J42"/>
    <mergeCell ref="G43:J43"/>
    <mergeCell ref="G44:J44"/>
    <mergeCell ref="A5:A6"/>
    <mergeCell ref="P5:P6"/>
    <mergeCell ref="B6:M6"/>
    <mergeCell ref="Q6:AB6"/>
    <mergeCell ref="A34:D34"/>
  </mergeCells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CA0AB-89D5-4E12-8A20-87358A4023EC}">
  <dimension ref="A47:C50"/>
  <sheetViews>
    <sheetView showGridLines="0" zoomScaleNormal="100" workbookViewId="0"/>
  </sheetViews>
  <sheetFormatPr defaultRowHeight="12.75"/>
  <cols>
    <col min="1" max="16384" width="9.140625" style="343"/>
  </cols>
  <sheetData>
    <row r="47" spans="1:3" ht="15">
      <c r="A47" s="344" t="s">
        <v>407</v>
      </c>
    </row>
    <row r="48" spans="1:3" ht="14.25">
      <c r="A48" s="345" t="s">
        <v>426</v>
      </c>
      <c r="B48" s="346"/>
      <c r="C48" s="346"/>
    </row>
    <row r="50" spans="1:2" ht="14.25">
      <c r="A50" s="367" t="s">
        <v>415</v>
      </c>
      <c r="B50" s="368">
        <f ca="1">TODAY()</f>
        <v>46070</v>
      </c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List10"/>
  <dimension ref="A1:K62"/>
  <sheetViews>
    <sheetView showGridLines="0" zoomScaleNormal="100" zoomScaleSheetLayoutView="100" workbookViewId="0"/>
  </sheetViews>
  <sheetFormatPr defaultColWidth="9.140625" defaultRowHeight="12"/>
  <cols>
    <col min="1" max="1" width="15.5703125" style="9" customWidth="1"/>
    <col min="2" max="2" width="11.28515625" style="9" customWidth="1"/>
    <col min="3" max="8" width="9.140625" style="9" customWidth="1"/>
    <col min="9" max="9" width="7.7109375" style="9" customWidth="1"/>
    <col min="10" max="10" width="9.140625" style="9" customWidth="1"/>
    <col min="11" max="16384" width="9.140625" style="9"/>
  </cols>
  <sheetData>
    <row r="1" spans="1:11" s="32" customFormat="1" ht="20.25">
      <c r="A1" s="156" t="s">
        <v>372</v>
      </c>
    </row>
    <row r="2" spans="1:11" s="33" customFormat="1" ht="6" customHeight="1"/>
    <row r="3" spans="1:11" s="33" customFormat="1" ht="24.75" customHeight="1">
      <c r="A3" s="95" t="s">
        <v>172</v>
      </c>
      <c r="B3" s="39" t="s">
        <v>173</v>
      </c>
      <c r="D3" s="39"/>
      <c r="E3" s="39"/>
      <c r="F3" s="39"/>
      <c r="G3" s="94"/>
      <c r="H3" s="94"/>
      <c r="I3" s="94"/>
    </row>
    <row r="4" spans="1:11" s="33" customFormat="1" ht="24.75" customHeight="1">
      <c r="A4" s="95" t="s">
        <v>104</v>
      </c>
      <c r="B4" s="39" t="s">
        <v>105</v>
      </c>
      <c r="D4" s="94"/>
      <c r="E4" s="94"/>
      <c r="F4" s="94"/>
      <c r="G4" s="94"/>
      <c r="H4" s="94"/>
      <c r="I4" s="94"/>
      <c r="J4" s="34"/>
    </row>
    <row r="5" spans="1:11" s="33" customFormat="1" ht="24.75" customHeight="1">
      <c r="A5" s="95" t="s">
        <v>46</v>
      </c>
      <c r="B5" s="39" t="s">
        <v>116</v>
      </c>
      <c r="D5" s="94"/>
      <c r="E5" s="94"/>
      <c r="F5" s="94"/>
      <c r="G5" s="94"/>
      <c r="H5" s="94"/>
      <c r="I5" s="94"/>
      <c r="J5" s="34"/>
    </row>
    <row r="6" spans="1:11" s="33" customFormat="1" ht="24.75" customHeight="1">
      <c r="A6" s="95" t="s">
        <v>7</v>
      </c>
      <c r="B6" s="39" t="s">
        <v>113</v>
      </c>
      <c r="D6" s="94"/>
      <c r="E6" s="94"/>
      <c r="F6" s="94"/>
      <c r="G6" s="94"/>
      <c r="H6" s="94"/>
      <c r="I6" s="94"/>
      <c r="J6" s="34"/>
    </row>
    <row r="7" spans="1:11" s="33" customFormat="1" ht="24.75" customHeight="1">
      <c r="A7" s="95" t="s">
        <v>118</v>
      </c>
      <c r="B7" s="39" t="s">
        <v>119</v>
      </c>
      <c r="D7" s="94"/>
      <c r="E7" s="94"/>
      <c r="F7" s="94"/>
      <c r="G7" s="94"/>
      <c r="H7" s="94"/>
      <c r="I7" s="94"/>
      <c r="J7" s="34"/>
      <c r="K7" s="35"/>
    </row>
    <row r="8" spans="1:11" s="33" customFormat="1" ht="24.75" customHeight="1">
      <c r="A8" s="95" t="s">
        <v>126</v>
      </c>
      <c r="B8" s="39" t="s">
        <v>127</v>
      </c>
      <c r="D8" s="94"/>
      <c r="E8" s="94"/>
      <c r="F8" s="94"/>
      <c r="G8" s="94"/>
      <c r="H8" s="94"/>
      <c r="I8" s="94"/>
    </row>
    <row r="9" spans="1:11" s="33" customFormat="1" ht="24.75" customHeight="1">
      <c r="A9" s="95" t="s">
        <v>130</v>
      </c>
      <c r="B9" s="39" t="s">
        <v>131</v>
      </c>
      <c r="D9" s="94"/>
      <c r="E9" s="94"/>
      <c r="F9" s="94"/>
      <c r="G9" s="94"/>
      <c r="H9" s="94"/>
      <c r="I9" s="94"/>
    </row>
    <row r="10" spans="1:11" s="33" customFormat="1" ht="24.75" customHeight="1">
      <c r="A10" s="95" t="s">
        <v>132</v>
      </c>
      <c r="B10" s="39" t="s">
        <v>133</v>
      </c>
      <c r="D10" s="94"/>
      <c r="E10" s="94"/>
      <c r="F10" s="94"/>
      <c r="G10" s="94"/>
      <c r="H10" s="94"/>
      <c r="I10" s="94"/>
    </row>
    <row r="11" spans="1:11" s="33" customFormat="1" ht="24.75" customHeight="1">
      <c r="A11" s="95" t="s">
        <v>162</v>
      </c>
      <c r="B11" s="39" t="s">
        <v>163</v>
      </c>
      <c r="D11" s="94"/>
      <c r="E11" s="94"/>
      <c r="F11" s="94"/>
      <c r="G11" s="94"/>
      <c r="H11" s="94"/>
      <c r="I11" s="94"/>
    </row>
    <row r="12" spans="1:11" s="33" customFormat="1" ht="24.75" customHeight="1">
      <c r="A12" s="95" t="s">
        <v>106</v>
      </c>
      <c r="B12" s="39" t="s">
        <v>107</v>
      </c>
      <c r="D12" s="94"/>
      <c r="E12" s="94"/>
      <c r="F12" s="94"/>
      <c r="G12" s="94"/>
      <c r="H12" s="94"/>
      <c r="I12" s="94"/>
    </row>
    <row r="13" spans="1:11" s="33" customFormat="1" ht="24.75" customHeight="1">
      <c r="A13" s="95" t="s">
        <v>108</v>
      </c>
      <c r="B13" s="39" t="s">
        <v>109</v>
      </c>
      <c r="D13" s="94"/>
      <c r="E13" s="94"/>
      <c r="F13" s="94"/>
      <c r="G13" s="94"/>
      <c r="H13" s="94"/>
      <c r="I13" s="94"/>
    </row>
    <row r="14" spans="1:11" s="33" customFormat="1" ht="24.75" customHeight="1">
      <c r="A14" s="95" t="s">
        <v>122</v>
      </c>
      <c r="B14" s="39" t="s">
        <v>123</v>
      </c>
      <c r="D14" s="94"/>
      <c r="E14" s="94"/>
      <c r="F14" s="94"/>
      <c r="G14" s="94"/>
      <c r="H14" s="94"/>
      <c r="I14" s="94"/>
    </row>
    <row r="15" spans="1:11" s="33" customFormat="1" ht="24.75" customHeight="1">
      <c r="A15" s="95" t="s">
        <v>120</v>
      </c>
      <c r="B15" s="39" t="s">
        <v>121</v>
      </c>
      <c r="D15" s="94"/>
      <c r="E15" s="94"/>
      <c r="F15" s="94"/>
      <c r="G15" s="94"/>
      <c r="H15" s="94"/>
      <c r="I15" s="94"/>
    </row>
    <row r="16" spans="1:11" s="33" customFormat="1" ht="24.75" customHeight="1">
      <c r="A16" s="95" t="s">
        <v>22</v>
      </c>
      <c r="B16" s="39" t="s">
        <v>110</v>
      </c>
      <c r="D16" s="94"/>
      <c r="E16" s="94"/>
      <c r="F16" s="94"/>
      <c r="G16" s="94"/>
      <c r="H16" s="94"/>
      <c r="I16" s="94"/>
    </row>
    <row r="17" spans="1:9" s="33" customFormat="1" ht="24.75" customHeight="1">
      <c r="A17" s="95" t="s">
        <v>44</v>
      </c>
      <c r="B17" s="39" t="s">
        <v>117</v>
      </c>
      <c r="D17" s="94"/>
      <c r="E17" s="94"/>
      <c r="F17" s="94"/>
      <c r="G17" s="94"/>
      <c r="H17" s="94"/>
      <c r="I17" s="94"/>
    </row>
    <row r="18" spans="1:9" s="33" customFormat="1" ht="24.75" customHeight="1">
      <c r="A18" s="95" t="s">
        <v>124</v>
      </c>
      <c r="B18" s="39" t="s">
        <v>125</v>
      </c>
      <c r="D18" s="94"/>
      <c r="E18" s="94"/>
      <c r="F18" s="94"/>
      <c r="G18" s="94"/>
      <c r="H18" s="94"/>
      <c r="I18" s="94"/>
    </row>
    <row r="19" spans="1:9" s="33" customFormat="1" ht="24.75" customHeight="1">
      <c r="A19" s="95" t="s">
        <v>111</v>
      </c>
      <c r="B19" s="39" t="s">
        <v>112</v>
      </c>
      <c r="D19" s="94"/>
      <c r="E19" s="94"/>
      <c r="F19" s="94"/>
      <c r="G19" s="94"/>
      <c r="H19" s="94"/>
      <c r="I19" s="94"/>
    </row>
    <row r="20" spans="1:9" s="33" customFormat="1" ht="24.75" customHeight="1">
      <c r="A20" s="95" t="s">
        <v>136</v>
      </c>
      <c r="B20" s="39" t="s">
        <v>134</v>
      </c>
      <c r="D20" s="94"/>
      <c r="E20" s="94"/>
      <c r="F20" s="94"/>
      <c r="G20" s="94"/>
      <c r="H20" s="94"/>
      <c r="I20" s="94"/>
    </row>
    <row r="21" spans="1:9" s="33" customFormat="1" ht="24.75" customHeight="1">
      <c r="A21" s="95" t="s">
        <v>128</v>
      </c>
      <c r="B21" s="39" t="s">
        <v>129</v>
      </c>
      <c r="D21" s="94"/>
      <c r="E21" s="94"/>
      <c r="F21" s="94"/>
      <c r="G21" s="94"/>
      <c r="H21" s="94"/>
      <c r="I21" s="94"/>
    </row>
    <row r="22" spans="1:9" s="33" customFormat="1" ht="24.75" customHeight="1">
      <c r="A22" s="95" t="s">
        <v>114</v>
      </c>
      <c r="B22" s="39" t="s">
        <v>115</v>
      </c>
      <c r="D22" s="94"/>
      <c r="E22" s="94"/>
      <c r="F22" s="94"/>
      <c r="G22" s="94"/>
      <c r="H22" s="94"/>
      <c r="I22" s="94"/>
    </row>
    <row r="23" spans="1:9" s="33" customFormat="1" ht="24.75" customHeight="1">
      <c r="A23" s="95" t="s">
        <v>137</v>
      </c>
      <c r="B23" s="39" t="s">
        <v>135</v>
      </c>
    </row>
    <row r="24" spans="1:9" s="33" customFormat="1" ht="24.75" customHeight="1">
      <c r="A24" s="95"/>
      <c r="B24" s="39"/>
    </row>
    <row r="25" spans="1:9" s="33" customFormat="1" ht="24.75" customHeight="1">
      <c r="A25" s="95"/>
      <c r="B25" s="39"/>
    </row>
    <row r="26" spans="1:9" s="33" customFormat="1" ht="24.75" customHeight="1">
      <c r="A26" s="95"/>
      <c r="B26" s="39"/>
    </row>
    <row r="27" spans="1:9" s="33" customFormat="1" ht="24.75" customHeight="1">
      <c r="A27" s="95"/>
      <c r="B27" s="39"/>
    </row>
    <row r="28" spans="1:9" s="33" customFormat="1" ht="24.75" customHeight="1">
      <c r="A28" s="95"/>
      <c r="B28" s="39"/>
    </row>
    <row r="29" spans="1:9" s="33" customFormat="1" ht="24.75" customHeight="1">
      <c r="A29" s="95"/>
      <c r="B29" s="39"/>
    </row>
    <row r="30" spans="1:9" s="33" customFormat="1" ht="24.75" customHeight="1">
      <c r="A30" s="95"/>
      <c r="B30" s="39"/>
    </row>
    <row r="31" spans="1:9" s="33" customFormat="1" ht="24.75" customHeight="1">
      <c r="A31" s="95"/>
      <c r="B31" s="39"/>
    </row>
    <row r="32" spans="1:9" s="33" customFormat="1" ht="24.75" customHeight="1">
      <c r="A32" s="95"/>
      <c r="B32" s="39"/>
    </row>
    <row r="33" spans="1:10" s="33" customFormat="1" ht="24.75" customHeight="1">
      <c r="A33" s="95"/>
      <c r="B33" s="39"/>
    </row>
    <row r="34" spans="1:10" s="33" customFormat="1" ht="22.5" customHeight="1">
      <c r="A34" s="95"/>
      <c r="B34" s="39"/>
    </row>
    <row r="35" spans="1:10" s="33" customFormat="1" ht="15">
      <c r="A35" s="34" t="s">
        <v>251</v>
      </c>
    </row>
    <row r="36" spans="1:10" s="39" customFormat="1" ht="24.75" customHeight="1">
      <c r="A36" s="96" t="s">
        <v>252</v>
      </c>
    </row>
    <row r="37" spans="1:10" s="33" customFormat="1" ht="15">
      <c r="A37" s="34" t="s">
        <v>176</v>
      </c>
    </row>
    <row r="38" spans="1:10" s="39" customFormat="1" ht="24.75" customHeight="1">
      <c r="A38" s="96" t="s">
        <v>177</v>
      </c>
    </row>
    <row r="39" spans="1:10" s="33" customFormat="1" ht="15">
      <c r="A39" s="34" t="s">
        <v>139</v>
      </c>
    </row>
    <row r="40" spans="1:10" s="39" customFormat="1" ht="39.75" customHeight="1">
      <c r="A40" s="400" t="s">
        <v>294</v>
      </c>
      <c r="B40" s="400"/>
      <c r="C40" s="400"/>
      <c r="D40" s="400"/>
      <c r="E40" s="400"/>
      <c r="F40" s="400"/>
      <c r="G40" s="400"/>
      <c r="H40" s="400"/>
      <c r="I40" s="400"/>
      <c r="J40" s="400"/>
    </row>
    <row r="41" spans="1:10" s="33" customFormat="1" ht="15">
      <c r="A41" s="34" t="s">
        <v>160</v>
      </c>
    </row>
    <row r="42" spans="1:10" s="39" customFormat="1" ht="39.75" customHeight="1">
      <c r="A42" s="401" t="s">
        <v>425</v>
      </c>
      <c r="B42" s="401"/>
      <c r="C42" s="401"/>
      <c r="D42" s="401"/>
      <c r="E42" s="401"/>
      <c r="F42" s="401"/>
      <c r="G42" s="401"/>
      <c r="H42" s="401"/>
      <c r="I42" s="401"/>
      <c r="J42" s="401"/>
    </row>
    <row r="43" spans="1:10" s="33" customFormat="1" ht="15">
      <c r="A43" s="34" t="s">
        <v>417</v>
      </c>
    </row>
    <row r="44" spans="1:10" s="39" customFormat="1" ht="54.75" customHeight="1">
      <c r="A44" s="400" t="s">
        <v>267</v>
      </c>
      <c r="B44" s="400"/>
      <c r="C44" s="400"/>
      <c r="D44" s="400"/>
      <c r="E44" s="400"/>
      <c r="F44" s="400"/>
      <c r="G44" s="400"/>
      <c r="H44" s="400"/>
      <c r="I44" s="400"/>
      <c r="J44" s="400"/>
    </row>
    <row r="45" spans="1:10" s="33" customFormat="1" ht="15">
      <c r="A45" s="34" t="s">
        <v>418</v>
      </c>
    </row>
    <row r="46" spans="1:10" s="39" customFormat="1" ht="24.75" customHeight="1">
      <c r="A46" s="96" t="s">
        <v>265</v>
      </c>
    </row>
    <row r="47" spans="1:10" s="33" customFormat="1" ht="16.5">
      <c r="A47" s="34" t="s">
        <v>260</v>
      </c>
    </row>
    <row r="48" spans="1:10" s="33" customFormat="1" ht="69.75" customHeight="1">
      <c r="A48" s="400" t="s">
        <v>422</v>
      </c>
      <c r="B48" s="400"/>
      <c r="C48" s="400"/>
      <c r="D48" s="400"/>
      <c r="E48" s="400"/>
      <c r="F48" s="400"/>
      <c r="G48" s="400"/>
      <c r="H48" s="400"/>
      <c r="I48" s="400"/>
      <c r="J48" s="400"/>
    </row>
    <row r="49" spans="1:10" s="33" customFormat="1" ht="16.5">
      <c r="A49" s="34" t="s">
        <v>261</v>
      </c>
    </row>
    <row r="50" spans="1:10" s="39" customFormat="1" ht="24.75" customHeight="1">
      <c r="A50" s="96" t="s">
        <v>262</v>
      </c>
    </row>
    <row r="51" spans="1:10" s="33" customFormat="1" ht="15">
      <c r="A51" s="34" t="s">
        <v>419</v>
      </c>
    </row>
    <row r="52" spans="1:10" s="39" customFormat="1" ht="24.75" customHeight="1">
      <c r="A52" s="96" t="s">
        <v>263</v>
      </c>
    </row>
    <row r="53" spans="1:10" s="33" customFormat="1" ht="15">
      <c r="A53" s="34" t="s">
        <v>420</v>
      </c>
    </row>
    <row r="54" spans="1:10" s="39" customFormat="1" ht="24.75" customHeight="1">
      <c r="A54" s="96" t="s">
        <v>264</v>
      </c>
    </row>
    <row r="55" spans="1:10" s="33" customFormat="1" ht="15">
      <c r="A55" s="34" t="s">
        <v>138</v>
      </c>
    </row>
    <row r="56" spans="1:10" s="39" customFormat="1" ht="24.75" customHeight="1">
      <c r="A56" s="96" t="s">
        <v>174</v>
      </c>
    </row>
    <row r="57" spans="1:10" s="33" customFormat="1" ht="15">
      <c r="A57" s="34" t="s">
        <v>421</v>
      </c>
    </row>
    <row r="58" spans="1:10" s="39" customFormat="1" ht="24.75" customHeight="1">
      <c r="A58" s="96" t="s">
        <v>266</v>
      </c>
    </row>
    <row r="59" spans="1:10" s="33" customFormat="1" ht="15">
      <c r="A59" s="34" t="s">
        <v>178</v>
      </c>
    </row>
    <row r="60" spans="1:10" s="33" customFormat="1" ht="39.75" customHeight="1">
      <c r="A60" s="400" t="s">
        <v>299</v>
      </c>
      <c r="B60" s="400"/>
      <c r="C60" s="400"/>
      <c r="D60" s="400"/>
      <c r="E60" s="400"/>
      <c r="F60" s="400"/>
      <c r="G60" s="400"/>
      <c r="H60" s="400"/>
      <c r="I60" s="400"/>
      <c r="J60" s="400"/>
    </row>
    <row r="61" spans="1:10" ht="18" customHeight="1">
      <c r="A61" s="34" t="s">
        <v>300</v>
      </c>
    </row>
    <row r="62" spans="1:10" ht="24.75" customHeight="1">
      <c r="A62" s="96" t="s">
        <v>301</v>
      </c>
    </row>
  </sheetData>
  <sortState xmlns:xlrd2="http://schemas.microsoft.com/office/spreadsheetml/2017/richdata2" ref="A3:B29">
    <sortCondition ref="A3"/>
  </sortState>
  <mergeCells count="5">
    <mergeCell ref="A48:J48"/>
    <mergeCell ref="A44:J44"/>
    <mergeCell ref="A60:J60"/>
    <mergeCell ref="A40:J40"/>
    <mergeCell ref="A42:J42"/>
  </mergeCells>
  <pageMargins left="0.31496062992125984" right="0.31496062992125984" top="0.35433070866141736" bottom="0.35433070866141736" header="0.31496062992125984" footer="0.19685039370078741"/>
  <pageSetup paperSize="9" orientation="portrait" r:id="rId1"/>
  <headerFooter differentFirst="1" scaleWithDoc="0">
    <oddFooter>&amp;C&amp;"Calibri,Obyčejné"&amp;9&amp;P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D450C-8CF2-46DA-AC62-1F5ECF29BD18}">
  <dimension ref="A1:P53"/>
  <sheetViews>
    <sheetView showGridLines="0" zoomScaleNormal="100" workbookViewId="0"/>
  </sheetViews>
  <sheetFormatPr defaultRowHeight="14.25"/>
  <cols>
    <col min="1" max="2" width="11" style="116" customWidth="1"/>
    <col min="3" max="3" width="21" style="116" customWidth="1"/>
    <col min="4" max="4" width="14.7109375" style="116" customWidth="1"/>
    <col min="5" max="5" width="17.7109375" style="116" customWidth="1"/>
    <col min="6" max="7" width="12" style="116" customWidth="1"/>
    <col min="8" max="16384" width="9.140625" style="116"/>
  </cols>
  <sheetData>
    <row r="1" spans="1:16" ht="20.25">
      <c r="A1" s="156" t="str">
        <f>"2 STRUČNÝ PŘEHLED DAT ZA "&amp;UPPER('3.1'!N1)</f>
        <v>2 STRUČNÝ PŘEHLED DAT ZA IV. ČTVRTLETÍ 2025</v>
      </c>
      <c r="B1" s="115"/>
      <c r="C1" s="115"/>
      <c r="D1" s="115"/>
      <c r="E1" s="115"/>
      <c r="F1" s="115"/>
      <c r="G1" s="169" t="str">
        <f>'3.1'!N1</f>
        <v>IV. čtvrtletí 2025</v>
      </c>
      <c r="H1" s="90"/>
    </row>
    <row r="2" spans="1:16" ht="15">
      <c r="A2" s="115"/>
      <c r="B2" s="115"/>
      <c r="C2" s="115"/>
      <c r="D2" s="115"/>
      <c r="E2" s="115"/>
      <c r="F2" s="115"/>
      <c r="G2" s="115"/>
    </row>
    <row r="3" spans="1:16" ht="15">
      <c r="A3" s="118"/>
      <c r="B3" s="118"/>
      <c r="C3" s="118"/>
      <c r="D3" s="118"/>
      <c r="E3" s="119"/>
      <c r="F3" s="120" t="s">
        <v>303</v>
      </c>
      <c r="G3" s="120"/>
    </row>
    <row r="4" spans="1:16" ht="15">
      <c r="A4" s="405" t="s">
        <v>412</v>
      </c>
      <c r="B4" s="405"/>
      <c r="C4" s="405"/>
      <c r="D4" s="405"/>
      <c r="E4" s="121">
        <f>SUM(E5:E7)</f>
        <v>20390.63138738706</v>
      </c>
      <c r="F4" s="122">
        <f>SUM(F5:F7)</f>
        <v>127.81712834316386</v>
      </c>
      <c r="G4" s="123">
        <v>6.3079652564113648E-3</v>
      </c>
    </row>
    <row r="5" spans="1:16">
      <c r="A5" s="402" t="str">
        <f>'4.1'!B6</f>
        <v>Říjen</v>
      </c>
      <c r="B5" s="402"/>
      <c r="C5" s="402"/>
      <c r="D5" s="402"/>
      <c r="E5" s="124">
        <f>INDEX('3.1'!$B$7:$M$7,,MATCH('2'!$A5,'3.1'!$B$5:$M$5,0))</f>
        <v>6346.8894605403575</v>
      </c>
      <c r="F5" s="125">
        <v>133.48392405970662</v>
      </c>
      <c r="G5" s="126">
        <v>2.1483214523176537E-2</v>
      </c>
    </row>
    <row r="6" spans="1:16">
      <c r="A6" s="402" t="str">
        <f>'4.1'!C6</f>
        <v>Listopad</v>
      </c>
      <c r="B6" s="402"/>
      <c r="C6" s="402"/>
      <c r="D6" s="402"/>
      <c r="E6" s="124">
        <f>INDEX('3.1'!$B$7:$M$7,,MATCH('2'!$A6,'3.1'!$B$5:$M$5,0))</f>
        <v>7075.6052483779185</v>
      </c>
      <c r="F6" s="125">
        <v>210.57714132020283</v>
      </c>
      <c r="G6" s="126">
        <v>3.06738935422151E-2</v>
      </c>
    </row>
    <row r="7" spans="1:16">
      <c r="A7" s="402" t="str">
        <f>'4.1'!D6</f>
        <v>Prosinec</v>
      </c>
      <c r="B7" s="402"/>
      <c r="C7" s="402"/>
      <c r="D7" s="402"/>
      <c r="E7" s="124">
        <f>INDEX('3.1'!$B$7:$M$7,,MATCH('2'!$A7,'3.1'!$B$5:$M$5,0))</f>
        <v>6968.1366784687843</v>
      </c>
      <c r="F7" s="125">
        <v>-216.24393703674559</v>
      </c>
      <c r="G7" s="126">
        <v>-3.0099176061196133E-2</v>
      </c>
    </row>
    <row r="8" spans="1:16">
      <c r="A8" s="127"/>
      <c r="B8" s="127"/>
      <c r="C8" s="127"/>
      <c r="D8" s="127"/>
      <c r="E8" s="124"/>
      <c r="F8" s="125"/>
      <c r="G8" s="126"/>
    </row>
    <row r="9" spans="1:16">
      <c r="A9" s="407" t="s">
        <v>410</v>
      </c>
      <c r="B9" s="408"/>
      <c r="C9" s="408"/>
      <c r="D9" s="408"/>
      <c r="E9" s="124"/>
      <c r="F9" s="125"/>
      <c r="G9" s="128"/>
    </row>
    <row r="10" spans="1:16">
      <c r="A10" s="402" t="s">
        <v>304</v>
      </c>
      <c r="B10" s="402"/>
      <c r="C10" s="402"/>
      <c r="D10" s="402"/>
      <c r="E10" s="124">
        <f>'4.1'!B7</f>
        <v>8643.0691299999999</v>
      </c>
      <c r="F10" s="125">
        <v>1243.0996299999997</v>
      </c>
      <c r="G10" s="128">
        <v>0.16798712886586892</v>
      </c>
    </row>
    <row r="11" spans="1:16">
      <c r="A11" s="402" t="s">
        <v>305</v>
      </c>
      <c r="B11" s="402"/>
      <c r="C11" s="402"/>
      <c r="D11" s="402"/>
      <c r="E11" s="124">
        <f>'4.1'!B9</f>
        <v>8905.0715929999988</v>
      </c>
      <c r="F11" s="125">
        <v>-547.02303299999949</v>
      </c>
      <c r="G11" s="128">
        <v>-5.7873207436507902E-2</v>
      </c>
    </row>
    <row r="12" spans="1:16">
      <c r="A12" s="402" t="s">
        <v>306</v>
      </c>
      <c r="B12" s="402"/>
      <c r="C12" s="402"/>
      <c r="D12" s="402"/>
      <c r="E12" s="124">
        <f>'4.2'!B6</f>
        <v>397.80043999999998</v>
      </c>
      <c r="F12" s="125">
        <v>-429.70805899999988</v>
      </c>
      <c r="G12" s="128">
        <v>-0.51927933008456018</v>
      </c>
    </row>
    <row r="13" spans="1:16">
      <c r="A13" s="402" t="s">
        <v>307</v>
      </c>
      <c r="B13" s="402"/>
      <c r="C13" s="402"/>
      <c r="D13" s="402"/>
      <c r="E13" s="124">
        <f>'4.2'!B20</f>
        <v>1096.9671530000001</v>
      </c>
      <c r="F13" s="125">
        <v>52.286249000000225</v>
      </c>
      <c r="G13" s="128">
        <v>5.0070138942413162E-2</v>
      </c>
    </row>
    <row r="14" spans="1:16">
      <c r="A14" s="402" t="s">
        <v>308</v>
      </c>
      <c r="B14" s="402"/>
      <c r="C14" s="402"/>
      <c r="D14" s="402"/>
      <c r="E14" s="124">
        <f>'4.3'!E6/1000</f>
        <v>415.47123320881207</v>
      </c>
      <c r="F14" s="125">
        <v>-319.27472135956191</v>
      </c>
      <c r="G14" s="128">
        <v>-0.43453756958365225</v>
      </c>
      <c r="P14" s="117"/>
    </row>
    <row r="15" spans="1:16">
      <c r="A15" s="402" t="s">
        <v>309</v>
      </c>
      <c r="B15" s="402"/>
      <c r="C15" s="402"/>
      <c r="D15" s="402"/>
      <c r="E15" s="124">
        <f>'4.3'!E16/1000</f>
        <v>268.64980000000003</v>
      </c>
      <c r="F15" s="125">
        <v>102.23475500000004</v>
      </c>
      <c r="G15" s="128">
        <v>0.61433601150665218</v>
      </c>
    </row>
    <row r="16" spans="1:16">
      <c r="A16" s="402" t="s">
        <v>310</v>
      </c>
      <c r="B16" s="402"/>
      <c r="C16" s="402"/>
      <c r="D16" s="402"/>
      <c r="E16" s="124">
        <f>'4.4'!E30/1000</f>
        <v>197.59441268729313</v>
      </c>
      <c r="F16" s="125">
        <v>-9.8041112699312976</v>
      </c>
      <c r="G16" s="128">
        <v>-4.7271846891028875E-2</v>
      </c>
    </row>
    <row r="17" spans="1:7">
      <c r="A17" s="402" t="s">
        <v>311</v>
      </c>
      <c r="B17" s="402"/>
      <c r="C17" s="402"/>
      <c r="D17" s="402"/>
      <c r="E17" s="124">
        <f>'4.4'!E6/1000</f>
        <v>466.42841549095709</v>
      </c>
      <c r="F17" s="125">
        <v>36.006418972654785</v>
      </c>
      <c r="G17" s="128">
        <v>8.3653761340990881E-2</v>
      </c>
    </row>
    <row r="18" spans="1:7">
      <c r="A18" s="127"/>
      <c r="B18" s="127"/>
      <c r="C18" s="127"/>
      <c r="D18" s="127"/>
      <c r="E18" s="124"/>
      <c r="F18" s="125"/>
      <c r="G18" s="128"/>
    </row>
    <row r="19" spans="1:7" ht="15">
      <c r="A19" s="405" t="s">
        <v>413</v>
      </c>
      <c r="B19" s="405"/>
      <c r="C19" s="405"/>
      <c r="D19" s="405"/>
      <c r="E19" s="129">
        <f>SUM(E20:E27)</f>
        <v>23602.250950400135</v>
      </c>
      <c r="F19" s="130">
        <v>621.53275140096957</v>
      </c>
      <c r="G19" s="131">
        <v>2.7045836688776796E-2</v>
      </c>
    </row>
    <row r="20" spans="1:7">
      <c r="A20" s="402" t="s">
        <v>304</v>
      </c>
      <c r="B20" s="402"/>
      <c r="C20" s="402"/>
      <c r="D20" s="402"/>
      <c r="E20" s="124">
        <f>'4.1'!N7</f>
        <v>4346</v>
      </c>
      <c r="F20" s="125">
        <v>56</v>
      </c>
      <c r="G20" s="128">
        <v>1.3053613053613054E-2</v>
      </c>
    </row>
    <row r="21" spans="1:7">
      <c r="A21" s="402" t="s">
        <v>305</v>
      </c>
      <c r="B21" s="402"/>
      <c r="C21" s="402"/>
      <c r="D21" s="402"/>
      <c r="E21" s="124">
        <f>'4.1'!N9</f>
        <v>9222.257999999998</v>
      </c>
      <c r="F21" s="125">
        <v>-226.21360000000459</v>
      </c>
      <c r="G21" s="128">
        <v>-2.394181933086453E-2</v>
      </c>
    </row>
    <row r="22" spans="1:7">
      <c r="A22" s="402" t="s">
        <v>306</v>
      </c>
      <c r="B22" s="402"/>
      <c r="C22" s="402"/>
      <c r="D22" s="402"/>
      <c r="E22" s="124">
        <f>'4.2'!N6</f>
        <v>1363.4</v>
      </c>
      <c r="F22" s="125">
        <v>0</v>
      </c>
      <c r="G22" s="128">
        <v>0</v>
      </c>
    </row>
    <row r="23" spans="1:7">
      <c r="A23" s="402" t="s">
        <v>307</v>
      </c>
      <c r="B23" s="402"/>
      <c r="C23" s="402"/>
      <c r="D23" s="402"/>
      <c r="E23" s="124">
        <f>'4.2'!N20</f>
        <v>1472.1028601</v>
      </c>
      <c r="F23" s="125">
        <v>230.11628009999913</v>
      </c>
      <c r="G23" s="128">
        <v>0.18528081044160635</v>
      </c>
    </row>
    <row r="24" spans="1:7">
      <c r="A24" s="402" t="s">
        <v>308</v>
      </c>
      <c r="B24" s="402"/>
      <c r="C24" s="402"/>
      <c r="D24" s="402"/>
      <c r="E24" s="124">
        <f>'4.3'!B6</f>
        <v>1116.2137400000006</v>
      </c>
      <c r="F24" s="125">
        <v>-0.76569999999946958</v>
      </c>
      <c r="G24" s="128">
        <v>-6.855094843997054E-4</v>
      </c>
    </row>
    <row r="25" spans="1:7">
      <c r="A25" s="402" t="s">
        <v>309</v>
      </c>
      <c r="B25" s="402"/>
      <c r="C25" s="402"/>
      <c r="D25" s="402"/>
      <c r="E25" s="124">
        <f>'4.3'!B16</f>
        <v>1171.5</v>
      </c>
      <c r="F25" s="125">
        <v>0</v>
      </c>
      <c r="G25" s="128">
        <v>0</v>
      </c>
    </row>
    <row r="26" spans="1:7">
      <c r="A26" s="402" t="s">
        <v>310</v>
      </c>
      <c r="B26" s="402"/>
      <c r="C26" s="402"/>
      <c r="D26" s="402"/>
      <c r="E26" s="124">
        <f>'4.4'!B30</f>
        <v>368.93598500000002</v>
      </c>
      <c r="F26" s="125">
        <v>5.7971799999999689</v>
      </c>
      <c r="G26" s="128">
        <v>1.5964088442709856E-2</v>
      </c>
    </row>
    <row r="27" spans="1:7">
      <c r="A27" s="402" t="s">
        <v>311</v>
      </c>
      <c r="B27" s="402"/>
      <c r="C27" s="402"/>
      <c r="D27" s="402"/>
      <c r="E27" s="124">
        <f>'4.4'!B6</f>
        <v>4541.840365300136</v>
      </c>
      <c r="F27" s="125">
        <v>556.59859130097084</v>
      </c>
      <c r="G27" s="128">
        <v>0.13966494954764927</v>
      </c>
    </row>
    <row r="28" spans="1:7">
      <c r="A28" s="127"/>
      <c r="B28" s="127"/>
      <c r="C28" s="127"/>
      <c r="D28" s="127"/>
      <c r="E28" s="124"/>
      <c r="F28" s="125"/>
      <c r="G28" s="128"/>
    </row>
    <row r="29" spans="1:7" ht="15">
      <c r="A29" s="405" t="s">
        <v>414</v>
      </c>
      <c r="B29" s="405"/>
      <c r="C29" s="405"/>
      <c r="D29" s="405"/>
      <c r="E29" s="121">
        <f>SUM(E30:E32)</f>
        <v>18418.437704538454</v>
      </c>
      <c r="F29" s="122">
        <f>SUM(F30:F32)</f>
        <v>428.57222521856511</v>
      </c>
      <c r="G29" s="123">
        <v>2.3822981095174278E-2</v>
      </c>
    </row>
    <row r="30" spans="1:7">
      <c r="A30" s="402" t="str">
        <f>'4.1'!B6</f>
        <v>Říjen</v>
      </c>
      <c r="B30" s="402"/>
      <c r="C30" s="402"/>
      <c r="D30" s="402"/>
      <c r="E30" s="124">
        <f>INDEX('3.2'!$B$27:$M$27,,MATCH('2'!$A30,'3.2'!$B$4:$M$4,0))</f>
        <v>5821.8215563175636</v>
      </c>
      <c r="F30" s="125">
        <v>222.47905967391216</v>
      </c>
      <c r="G30" s="128">
        <v>3.9733068624980557E-2</v>
      </c>
    </row>
    <row r="31" spans="1:7">
      <c r="A31" s="402" t="str">
        <f>'4.1'!C6</f>
        <v>Listopad</v>
      </c>
      <c r="B31" s="402"/>
      <c r="C31" s="402"/>
      <c r="D31" s="402"/>
      <c r="E31" s="124">
        <f>INDEX('3.2'!$B$27:$M$27,,MATCH('2'!$A31,'3.2'!$B$4:$M$4,0))</f>
        <v>6256.6926289865414</v>
      </c>
      <c r="F31" s="125">
        <v>92.358647305837621</v>
      </c>
      <c r="G31" s="128">
        <v>1.498274551319104E-2</v>
      </c>
    </row>
    <row r="32" spans="1:7">
      <c r="A32" s="402" t="str">
        <f>'4.1'!D6</f>
        <v>Prosinec</v>
      </c>
      <c r="B32" s="402"/>
      <c r="C32" s="402"/>
      <c r="D32" s="402"/>
      <c r="E32" s="124">
        <f>INDEX('3.2'!$B$27:$M$27,,MATCH('2'!$A32,'3.2'!$B$4:$M$4,0))</f>
        <v>6339.9235192343485</v>
      </c>
      <c r="F32" s="125">
        <v>113.73451823881533</v>
      </c>
      <c r="G32" s="128">
        <v>1.8267116244082827E-2</v>
      </c>
    </row>
    <row r="33" spans="1:7">
      <c r="A33" s="127"/>
      <c r="B33" s="127"/>
      <c r="C33" s="127"/>
      <c r="D33" s="127"/>
      <c r="E33" s="124"/>
      <c r="F33" s="125"/>
      <c r="G33" s="128"/>
    </row>
    <row r="34" spans="1:7">
      <c r="A34" s="404" t="s">
        <v>411</v>
      </c>
      <c r="B34" s="404"/>
      <c r="C34" s="404"/>
      <c r="D34" s="404"/>
      <c r="E34" s="124"/>
      <c r="F34" s="125"/>
      <c r="G34" s="128"/>
    </row>
    <row r="35" spans="1:7">
      <c r="A35" s="404" t="s">
        <v>312</v>
      </c>
      <c r="B35" s="402"/>
      <c r="C35" s="402"/>
      <c r="D35" s="402"/>
      <c r="E35" s="124">
        <v>1788.7823339999998</v>
      </c>
      <c r="F35" s="125">
        <v>-92.28032600000023</v>
      </c>
      <c r="G35" s="128">
        <v>-4.9057550267889653E-2</v>
      </c>
    </row>
    <row r="36" spans="1:7">
      <c r="A36" s="404" t="s">
        <v>313</v>
      </c>
      <c r="B36" s="402"/>
      <c r="C36" s="402"/>
      <c r="D36" s="402"/>
      <c r="E36" s="124">
        <v>5611.2113920000038</v>
      </c>
      <c r="F36" s="125">
        <v>82.040272000002901</v>
      </c>
      <c r="G36" s="128">
        <v>1.4837716218123288E-2</v>
      </c>
    </row>
    <row r="37" spans="1:7">
      <c r="A37" s="404" t="s">
        <v>314</v>
      </c>
      <c r="B37" s="402"/>
      <c r="C37" s="402"/>
      <c r="D37" s="402"/>
      <c r="E37" s="124">
        <v>2119.9590405650802</v>
      </c>
      <c r="F37" s="125">
        <v>38.400102914889224</v>
      </c>
      <c r="G37" s="128">
        <v>1.8447761540798812E-2</v>
      </c>
    </row>
    <row r="38" spans="1:7">
      <c r="A38" s="404" t="s">
        <v>315</v>
      </c>
      <c r="B38" s="402"/>
      <c r="C38" s="402"/>
      <c r="D38" s="402"/>
      <c r="E38" s="124">
        <v>4909.3801072333727</v>
      </c>
      <c r="F38" s="125">
        <v>212.87275341366509</v>
      </c>
      <c r="G38" s="128">
        <v>4.5325757499460523E-2</v>
      </c>
    </row>
    <row r="39" spans="1:7">
      <c r="A39" s="127"/>
      <c r="B39" s="127"/>
      <c r="C39" s="127"/>
      <c r="D39" s="127"/>
      <c r="E39" s="124"/>
      <c r="F39" s="124"/>
      <c r="G39" s="128"/>
    </row>
    <row r="40" spans="1:7" ht="15">
      <c r="A40" s="403" t="s">
        <v>408</v>
      </c>
      <c r="B40" s="403"/>
      <c r="C40" s="403"/>
      <c r="D40" s="403"/>
      <c r="E40" s="127"/>
      <c r="F40" s="124"/>
      <c r="G40" s="126"/>
    </row>
    <row r="41" spans="1:7">
      <c r="A41" s="402" t="s">
        <v>42</v>
      </c>
      <c r="B41" s="402"/>
      <c r="C41" s="402"/>
      <c r="D41" s="402"/>
      <c r="E41" s="125">
        <v>-1851.4530558816234</v>
      </c>
      <c r="F41" s="125">
        <v>390.19003578266688</v>
      </c>
      <c r="G41" s="126">
        <v>-0.17406430008131818</v>
      </c>
    </row>
    <row r="42" spans="1:7">
      <c r="A42" s="402" t="s">
        <v>316</v>
      </c>
      <c r="B42" s="402"/>
      <c r="C42" s="402"/>
      <c r="D42" s="402"/>
      <c r="E42" s="125">
        <v>5149.7365934771778</v>
      </c>
      <c r="F42" s="125">
        <v>695.16035298100996</v>
      </c>
      <c r="G42" s="126">
        <v>0.15605532725231352</v>
      </c>
    </row>
    <row r="43" spans="1:7">
      <c r="A43" s="402" t="s">
        <v>317</v>
      </c>
      <c r="B43" s="402"/>
      <c r="C43" s="402"/>
      <c r="D43" s="402"/>
      <c r="E43" s="125">
        <v>-7001.189649358801</v>
      </c>
      <c r="F43" s="125">
        <v>-304.97031719834195</v>
      </c>
      <c r="G43" s="126">
        <v>4.5543657110160209E-2</v>
      </c>
    </row>
    <row r="44" spans="1:7">
      <c r="A44" s="127"/>
      <c r="B44" s="127"/>
      <c r="C44" s="127"/>
      <c r="D44" s="127"/>
      <c r="E44" s="127"/>
      <c r="F44" s="127"/>
      <c r="G44" s="126"/>
    </row>
    <row r="45" spans="1:7" ht="30">
      <c r="A45" s="403" t="s">
        <v>409</v>
      </c>
      <c r="B45" s="403"/>
      <c r="C45" s="403"/>
      <c r="D45" s="403"/>
      <c r="E45" s="132" t="s">
        <v>318</v>
      </c>
      <c r="F45" s="132" t="s">
        <v>321</v>
      </c>
      <c r="G45" s="133" t="s">
        <v>257</v>
      </c>
    </row>
    <row r="46" spans="1:7">
      <c r="A46" s="402" t="s">
        <v>319</v>
      </c>
      <c r="B46" s="402"/>
      <c r="C46" s="402"/>
      <c r="D46" s="402"/>
      <c r="E46" s="134">
        <v>45987</v>
      </c>
      <c r="F46" s="135">
        <v>0.54166666666666663</v>
      </c>
      <c r="G46" s="124">
        <v>11175.583999999901</v>
      </c>
    </row>
    <row r="47" spans="1:7">
      <c r="A47" s="402" t="s">
        <v>320</v>
      </c>
      <c r="B47" s="402"/>
      <c r="C47" s="402"/>
      <c r="D47" s="402"/>
      <c r="E47" s="134">
        <v>45935</v>
      </c>
      <c r="F47" s="135" t="s">
        <v>431</v>
      </c>
      <c r="G47" s="124">
        <v>5305.4610000000002</v>
      </c>
    </row>
    <row r="49" spans="1:7" ht="14.25" customHeight="1">
      <c r="A49" s="369"/>
    </row>
    <row r="50" spans="1:7">
      <c r="A50" s="406"/>
      <c r="B50" s="406"/>
      <c r="C50" s="406"/>
      <c r="D50" s="406"/>
      <c r="E50" s="406"/>
      <c r="F50" s="406"/>
      <c r="G50" s="406"/>
    </row>
    <row r="51" spans="1:7">
      <c r="A51" s="406"/>
      <c r="B51" s="406"/>
      <c r="C51" s="406"/>
      <c r="D51" s="406"/>
      <c r="E51" s="406"/>
      <c r="F51" s="406"/>
      <c r="G51" s="406"/>
    </row>
    <row r="52" spans="1:7">
      <c r="A52" s="406"/>
      <c r="B52" s="406"/>
      <c r="C52" s="406"/>
      <c r="D52" s="406"/>
      <c r="E52" s="406"/>
      <c r="F52" s="406"/>
      <c r="G52" s="406"/>
    </row>
    <row r="53" spans="1:7">
      <c r="A53" s="406"/>
      <c r="B53" s="406"/>
      <c r="C53" s="406"/>
      <c r="D53" s="406"/>
      <c r="E53" s="406"/>
      <c r="F53" s="406"/>
      <c r="G53" s="406"/>
    </row>
  </sheetData>
  <mergeCells count="39">
    <mergeCell ref="A50:G53"/>
    <mergeCell ref="A10:D10"/>
    <mergeCell ref="A4:D4"/>
    <mergeCell ref="A5:D5"/>
    <mergeCell ref="A6:D6"/>
    <mergeCell ref="A7:D7"/>
    <mergeCell ref="A9:D9"/>
    <mergeCell ref="A23:D23"/>
    <mergeCell ref="A11:D11"/>
    <mergeCell ref="A12:D12"/>
    <mergeCell ref="A13:D13"/>
    <mergeCell ref="A14:D14"/>
    <mergeCell ref="A15:D15"/>
    <mergeCell ref="A16:D16"/>
    <mergeCell ref="A17:D17"/>
    <mergeCell ref="A19:D19"/>
    <mergeCell ref="A20:D20"/>
    <mergeCell ref="A21:D21"/>
    <mergeCell ref="A22:D22"/>
    <mergeCell ref="A38:D38"/>
    <mergeCell ref="A24:D24"/>
    <mergeCell ref="A25:D25"/>
    <mergeCell ref="A26:D26"/>
    <mergeCell ref="A27:D27"/>
    <mergeCell ref="A29:D29"/>
    <mergeCell ref="A30:D30"/>
    <mergeCell ref="A31:D31"/>
    <mergeCell ref="A32:D32"/>
    <mergeCell ref="A35:D35"/>
    <mergeCell ref="A36:D36"/>
    <mergeCell ref="A37:D37"/>
    <mergeCell ref="A34:D34"/>
    <mergeCell ref="A47:D47"/>
    <mergeCell ref="A40:D40"/>
    <mergeCell ref="A41:D41"/>
    <mergeCell ref="A42:D42"/>
    <mergeCell ref="A43:D43"/>
    <mergeCell ref="A45:D45"/>
    <mergeCell ref="A46:D46"/>
  </mergeCells>
  <pageMargins left="0.31496062992125984" right="0.31496062992125984" top="0.35433070866141736" bottom="0.35433070866141736" header="0.31496062992125984" footer="0.19685039370078741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24"/>
  <dimension ref="A1:N46"/>
  <sheetViews>
    <sheetView showGridLines="0" zoomScaleNormal="100" zoomScaleSheetLayoutView="100" workbookViewId="0"/>
  </sheetViews>
  <sheetFormatPr defaultColWidth="9.140625" defaultRowHeight="12"/>
  <cols>
    <col min="1" max="1" width="26.7109375" style="1" customWidth="1"/>
    <col min="2" max="13" width="9" style="1" customWidth="1"/>
    <col min="14" max="14" width="9.28515625" style="1" customWidth="1"/>
    <col min="15" max="15" width="8.42578125" style="1" customWidth="1"/>
    <col min="16" max="16" width="11.42578125" style="1" bestFit="1" customWidth="1"/>
    <col min="17" max="16384" width="9.140625" style="1"/>
  </cols>
  <sheetData>
    <row r="1" spans="1:14" ht="20.25">
      <c r="A1" s="171" t="s">
        <v>373</v>
      </c>
      <c r="N1" s="169" t="str">
        <f>Titulní!A35</f>
        <v>IV. čtvrtletí 2025</v>
      </c>
    </row>
    <row r="2" spans="1:14" s="37" customFormat="1" ht="18">
      <c r="A2" s="170" t="s">
        <v>377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</row>
    <row r="3" spans="1:14" ht="6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</row>
    <row r="4" spans="1:14">
      <c r="A4" s="422" t="str">
        <f>RIGHT(N1,4)</f>
        <v>2025</v>
      </c>
      <c r="B4" s="419" t="s">
        <v>179</v>
      </c>
      <c r="C4" s="419"/>
      <c r="D4" s="420"/>
      <c r="E4" s="419" t="s">
        <v>181</v>
      </c>
      <c r="F4" s="419"/>
      <c r="G4" s="420"/>
      <c r="H4" s="419" t="s">
        <v>182</v>
      </c>
      <c r="I4" s="419"/>
      <c r="J4" s="420"/>
      <c r="K4" s="419" t="s">
        <v>183</v>
      </c>
      <c r="L4" s="419"/>
      <c r="M4" s="419"/>
      <c r="N4" s="416" t="s">
        <v>53</v>
      </c>
    </row>
    <row r="5" spans="1:14">
      <c r="A5" s="423"/>
      <c r="B5" s="347" t="s">
        <v>60</v>
      </c>
      <c r="C5" s="347" t="s">
        <v>61</v>
      </c>
      <c r="D5" s="348" t="s">
        <v>62</v>
      </c>
      <c r="E5" s="347" t="s">
        <v>63</v>
      </c>
      <c r="F5" s="347" t="s">
        <v>64</v>
      </c>
      <c r="G5" s="348" t="s">
        <v>65</v>
      </c>
      <c r="H5" s="347" t="s">
        <v>66</v>
      </c>
      <c r="I5" s="347" t="s">
        <v>67</v>
      </c>
      <c r="J5" s="348" t="s">
        <v>68</v>
      </c>
      <c r="K5" s="347" t="s">
        <v>69</v>
      </c>
      <c r="L5" s="347" t="s">
        <v>70</v>
      </c>
      <c r="M5" s="347" t="s">
        <v>71</v>
      </c>
      <c r="N5" s="417"/>
    </row>
    <row r="6" spans="1:14" ht="14.25" customHeight="1">
      <c r="A6" s="421" t="s">
        <v>19</v>
      </c>
      <c r="B6" s="411">
        <f>SUM(B7:D7)</f>
        <v>22178.532154682733</v>
      </c>
      <c r="C6" s="412"/>
      <c r="D6" s="413"/>
      <c r="E6" s="411">
        <f>SUM(E7:G7)</f>
        <v>16661.907546888298</v>
      </c>
      <c r="F6" s="412"/>
      <c r="G6" s="413"/>
      <c r="H6" s="411">
        <f>SUM(H7:J7)</f>
        <v>17019.326594408376</v>
      </c>
      <c r="I6" s="412"/>
      <c r="J6" s="413"/>
      <c r="K6" s="412">
        <f>SUM(K7:M7)</f>
        <v>20390.63138738706</v>
      </c>
      <c r="L6" s="412"/>
      <c r="M6" s="413"/>
      <c r="N6" s="418">
        <f>SUM(N8:N15)</f>
        <v>76250.397683366464</v>
      </c>
    </row>
    <row r="7" spans="1:14" ht="14.25" customHeight="1">
      <c r="A7" s="410"/>
      <c r="B7" s="177">
        <f t="shared" ref="B7:M7" si="0">SUM(B8:B15)</f>
        <v>7656.526350734146</v>
      </c>
      <c r="C7" s="173">
        <f t="shared" si="0"/>
        <v>7224.7547501739446</v>
      </c>
      <c r="D7" s="176">
        <f t="shared" si="0"/>
        <v>7297.2510537746402</v>
      </c>
      <c r="E7" s="177">
        <f t="shared" si="0"/>
        <v>6208.7464139712647</v>
      </c>
      <c r="F7" s="173">
        <f t="shared" si="0"/>
        <v>5763.8063749096527</v>
      </c>
      <c r="G7" s="176">
        <f t="shared" si="0"/>
        <v>4689.3547580073819</v>
      </c>
      <c r="H7" s="177">
        <f t="shared" si="0"/>
        <v>5555.4227990155759</v>
      </c>
      <c r="I7" s="173">
        <f t="shared" si="0"/>
        <v>5994.7534849958056</v>
      </c>
      <c r="J7" s="176">
        <f t="shared" si="0"/>
        <v>5469.1503103969944</v>
      </c>
      <c r="K7" s="173">
        <f t="shared" si="0"/>
        <v>6346.8894605403575</v>
      </c>
      <c r="L7" s="173">
        <f t="shared" si="0"/>
        <v>7075.6052483779185</v>
      </c>
      <c r="M7" s="176">
        <f t="shared" si="0"/>
        <v>6968.1366784687843</v>
      </c>
      <c r="N7" s="415"/>
    </row>
    <row r="8" spans="1:14">
      <c r="A8" s="178" t="s">
        <v>0</v>
      </c>
      <c r="B8" s="179">
        <v>2701.6986499999998</v>
      </c>
      <c r="C8" s="180">
        <v>2500.2061899999999</v>
      </c>
      <c r="D8" s="181">
        <v>2754.1832400000003</v>
      </c>
      <c r="E8" s="180">
        <v>2518.8992899999998</v>
      </c>
      <c r="F8" s="180">
        <v>2742.4028899999998</v>
      </c>
      <c r="G8" s="181">
        <v>2246.7362599999997</v>
      </c>
      <c r="H8" s="180">
        <v>2283.1923199999997</v>
      </c>
      <c r="I8" s="180">
        <v>3030.6519399999997</v>
      </c>
      <c r="J8" s="181">
        <v>2645.54018</v>
      </c>
      <c r="K8" s="180">
        <v>2767.6315499999996</v>
      </c>
      <c r="L8" s="180">
        <v>2998.0423799999999</v>
      </c>
      <c r="M8" s="181">
        <v>2877.3952000000004</v>
      </c>
      <c r="N8" s="182">
        <f t="shared" ref="N8:N15" si="1">SUM(B8:M8)</f>
        <v>32066.580089999992</v>
      </c>
    </row>
    <row r="9" spans="1:14" ht="12.75" customHeight="1">
      <c r="A9" s="178" t="s">
        <v>15</v>
      </c>
      <c r="B9" s="179">
        <v>3814.7268249999997</v>
      </c>
      <c r="C9" s="180">
        <v>3585.2841569999991</v>
      </c>
      <c r="D9" s="181">
        <v>3237.6678280000001</v>
      </c>
      <c r="E9" s="180">
        <v>2363.504664000001</v>
      </c>
      <c r="F9" s="180">
        <v>1756.6662719999995</v>
      </c>
      <c r="G9" s="181">
        <v>1214.7053879999996</v>
      </c>
      <c r="H9" s="180">
        <v>2065.6313749999999</v>
      </c>
      <c r="I9" s="180">
        <v>1813.5360089999999</v>
      </c>
      <c r="J9" s="181">
        <v>1899.0248540000005</v>
      </c>
      <c r="K9" s="180">
        <v>2636.1354120000005</v>
      </c>
      <c r="L9" s="180">
        <v>3207.0834239999999</v>
      </c>
      <c r="M9" s="181">
        <v>3061.8527569999992</v>
      </c>
      <c r="N9" s="182">
        <f t="shared" si="1"/>
        <v>30655.818964999999</v>
      </c>
    </row>
    <row r="10" spans="1:14">
      <c r="A10" s="178" t="s">
        <v>16</v>
      </c>
      <c r="B10" s="179">
        <v>278.28093000000001</v>
      </c>
      <c r="C10" s="180">
        <v>267.50252999999998</v>
      </c>
      <c r="D10" s="181">
        <v>235.08686800000001</v>
      </c>
      <c r="E10" s="180">
        <v>229.65503000000001</v>
      </c>
      <c r="F10" s="180">
        <v>185.55563499999997</v>
      </c>
      <c r="G10" s="181">
        <v>129.48113800000002</v>
      </c>
      <c r="H10" s="180">
        <v>195.80183</v>
      </c>
      <c r="I10" s="180">
        <v>61.138690000000004</v>
      </c>
      <c r="J10" s="181">
        <v>29.520309999999998</v>
      </c>
      <c r="K10" s="180">
        <v>55.992309999999996</v>
      </c>
      <c r="L10" s="180">
        <v>72.007550000000009</v>
      </c>
      <c r="M10" s="181">
        <v>269.80058000000002</v>
      </c>
      <c r="N10" s="182">
        <f t="shared" si="1"/>
        <v>2009.8234010000003</v>
      </c>
    </row>
    <row r="11" spans="1:14" ht="12.75" customHeight="1">
      <c r="A11" s="178" t="s">
        <v>17</v>
      </c>
      <c r="B11" s="179">
        <v>387.3288109999998</v>
      </c>
      <c r="C11" s="180">
        <v>353.87604799999923</v>
      </c>
      <c r="D11" s="181">
        <v>361.50742799999955</v>
      </c>
      <c r="E11" s="180">
        <v>311.2902812499994</v>
      </c>
      <c r="F11" s="180">
        <v>301.43853799999999</v>
      </c>
      <c r="G11" s="181">
        <v>273.41478899999981</v>
      </c>
      <c r="H11" s="180">
        <v>283.51437899999985</v>
      </c>
      <c r="I11" s="180">
        <v>283.59770100000077</v>
      </c>
      <c r="J11" s="181">
        <v>284.03927199999976</v>
      </c>
      <c r="K11" s="180">
        <v>340.15043700000041</v>
      </c>
      <c r="L11" s="180">
        <v>362.84079600000081</v>
      </c>
      <c r="M11" s="181">
        <v>393.55512999999939</v>
      </c>
      <c r="N11" s="182">
        <f t="shared" si="1"/>
        <v>3936.5536102499982</v>
      </c>
    </row>
    <row r="12" spans="1:14" ht="12.75" customHeight="1">
      <c r="A12" s="178" t="s">
        <v>3</v>
      </c>
      <c r="B12" s="179">
        <v>203.14298186007457</v>
      </c>
      <c r="C12" s="180">
        <v>157.64845148374013</v>
      </c>
      <c r="D12" s="181">
        <v>158.72621716029008</v>
      </c>
      <c r="E12" s="180">
        <v>145.04802792961013</v>
      </c>
      <c r="F12" s="180">
        <v>111.15045918702461</v>
      </c>
      <c r="G12" s="181">
        <v>109.11101963602636</v>
      </c>
      <c r="H12" s="180">
        <v>96.705475952181288</v>
      </c>
      <c r="I12" s="180">
        <v>94.630116325762884</v>
      </c>
      <c r="J12" s="181">
        <v>103.97172483005588</v>
      </c>
      <c r="K12" s="180">
        <v>141.63713308442664</v>
      </c>
      <c r="L12" s="180">
        <v>145.35275019033907</v>
      </c>
      <c r="M12" s="181">
        <v>128.48134993404662</v>
      </c>
      <c r="N12" s="182">
        <f t="shared" si="1"/>
        <v>1595.605707573578</v>
      </c>
    </row>
    <row r="13" spans="1:14" ht="12.75" customHeight="1">
      <c r="A13" s="178" t="s">
        <v>18</v>
      </c>
      <c r="B13" s="179">
        <v>83.849710000000002</v>
      </c>
      <c r="C13" s="180">
        <v>88.240169999999992</v>
      </c>
      <c r="D13" s="181">
        <v>91.883579999999981</v>
      </c>
      <c r="E13" s="180">
        <v>90.725649999999987</v>
      </c>
      <c r="F13" s="180">
        <v>88.818160000000006</v>
      </c>
      <c r="G13" s="181">
        <v>70.530550000000005</v>
      </c>
      <c r="H13" s="180">
        <v>86.520250000000004</v>
      </c>
      <c r="I13" s="180">
        <v>113.81516999999999</v>
      </c>
      <c r="J13" s="181">
        <v>72.132630000000006</v>
      </c>
      <c r="K13" s="180">
        <v>80.032389999999978</v>
      </c>
      <c r="L13" s="180">
        <v>88.587180000000004</v>
      </c>
      <c r="M13" s="181">
        <v>100.03023000000002</v>
      </c>
      <c r="N13" s="182">
        <f t="shared" si="1"/>
        <v>1055.1656699999999</v>
      </c>
    </row>
    <row r="14" spans="1:14" ht="12.75" customHeight="1">
      <c r="A14" s="178" t="s">
        <v>1</v>
      </c>
      <c r="B14" s="179">
        <v>89.554539804276317</v>
      </c>
      <c r="C14" s="180">
        <v>43.269874453000853</v>
      </c>
      <c r="D14" s="181">
        <v>48.866623776083117</v>
      </c>
      <c r="E14" s="180">
        <v>57.668287230189399</v>
      </c>
      <c r="F14" s="180">
        <v>47.799050061219233</v>
      </c>
      <c r="G14" s="181">
        <v>49.613454159207052</v>
      </c>
      <c r="H14" s="180">
        <v>40.215288235247073</v>
      </c>
      <c r="I14" s="180">
        <v>34.301570232768633</v>
      </c>
      <c r="J14" s="181">
        <v>56.107065324943008</v>
      </c>
      <c r="K14" s="180">
        <v>81.956024351741604</v>
      </c>
      <c r="L14" s="180">
        <v>59.782123443413276</v>
      </c>
      <c r="M14" s="181">
        <v>55.85626489213827</v>
      </c>
      <c r="N14" s="182">
        <f t="shared" si="1"/>
        <v>664.99016596422791</v>
      </c>
    </row>
    <row r="15" spans="1:14" ht="12.75" customHeight="1">
      <c r="A15" s="178" t="s">
        <v>2</v>
      </c>
      <c r="B15" s="179">
        <v>97.943903069796278</v>
      </c>
      <c r="C15" s="180">
        <v>228.72732923720605</v>
      </c>
      <c r="D15" s="181">
        <v>409.32926883826667</v>
      </c>
      <c r="E15" s="180">
        <v>491.95518356146499</v>
      </c>
      <c r="F15" s="180">
        <v>529.9753706614091</v>
      </c>
      <c r="G15" s="181">
        <v>595.76215921214953</v>
      </c>
      <c r="H15" s="180">
        <v>503.8418808281474</v>
      </c>
      <c r="I15" s="180">
        <v>563.08228843727443</v>
      </c>
      <c r="J15" s="181">
        <v>378.81427424199615</v>
      </c>
      <c r="K15" s="180">
        <v>243.35420410418951</v>
      </c>
      <c r="L15" s="180">
        <v>141.90904474416621</v>
      </c>
      <c r="M15" s="181">
        <v>81.165166642600369</v>
      </c>
      <c r="N15" s="182">
        <f t="shared" si="1"/>
        <v>4265.8600735786667</v>
      </c>
    </row>
    <row r="16" spans="1:14" ht="18" customHeight="1">
      <c r="A16" s="409" t="s">
        <v>195</v>
      </c>
      <c r="B16" s="411">
        <f>SUM(B17:D17)</f>
        <v>1458.76876713</v>
      </c>
      <c r="C16" s="412"/>
      <c r="D16" s="413"/>
      <c r="E16" s="412">
        <f>SUM(E17:G17)</f>
        <v>1060.4789440499999</v>
      </c>
      <c r="F16" s="412"/>
      <c r="G16" s="413"/>
      <c r="H16" s="412">
        <f>SUM(H17:J17)</f>
        <v>1139.8088926399996</v>
      </c>
      <c r="I16" s="412"/>
      <c r="J16" s="413"/>
      <c r="K16" s="412">
        <f>SUM(K17:M17)</f>
        <v>1374.6630761199999</v>
      </c>
      <c r="L16" s="412"/>
      <c r="M16" s="413"/>
      <c r="N16" s="414">
        <f>SUM(N18:N25)</f>
        <v>5033.7196799399999</v>
      </c>
    </row>
    <row r="17" spans="1:14" ht="18" customHeight="1">
      <c r="A17" s="410"/>
      <c r="B17" s="177">
        <f t="shared" ref="B17:M17" si="2">SUM(B18:B25)</f>
        <v>507.58171906999996</v>
      </c>
      <c r="C17" s="173">
        <f t="shared" si="2"/>
        <v>473.48640526999992</v>
      </c>
      <c r="D17" s="176">
        <f t="shared" si="2"/>
        <v>477.70064278999996</v>
      </c>
      <c r="E17" s="173">
        <f t="shared" si="2"/>
        <v>400.68438489000005</v>
      </c>
      <c r="F17" s="173">
        <f t="shared" si="2"/>
        <v>360.89617892999996</v>
      </c>
      <c r="G17" s="176">
        <f t="shared" si="2"/>
        <v>298.89838022999999</v>
      </c>
      <c r="H17" s="173">
        <f t="shared" si="2"/>
        <v>382.1377524699999</v>
      </c>
      <c r="I17" s="173">
        <f t="shared" si="2"/>
        <v>389.45011576999985</v>
      </c>
      <c r="J17" s="176">
        <f t="shared" si="2"/>
        <v>368.22102439999992</v>
      </c>
      <c r="K17" s="173">
        <f t="shared" si="2"/>
        <v>434.98009780999996</v>
      </c>
      <c r="L17" s="173">
        <f t="shared" si="2"/>
        <v>477.76321911999997</v>
      </c>
      <c r="M17" s="176">
        <f t="shared" si="2"/>
        <v>461.91975919000004</v>
      </c>
      <c r="N17" s="415"/>
    </row>
    <row r="18" spans="1:14" ht="12.75" customHeight="1">
      <c r="A18" s="178" t="s">
        <v>0</v>
      </c>
      <c r="B18" s="179">
        <v>147.30242999999999</v>
      </c>
      <c r="C18" s="180">
        <v>132.81461999999999</v>
      </c>
      <c r="D18" s="181">
        <v>148.50862000000001</v>
      </c>
      <c r="E18" s="180">
        <v>136.40604999999999</v>
      </c>
      <c r="F18" s="180">
        <v>146.27307000000002</v>
      </c>
      <c r="G18" s="181">
        <v>129.34425999999999</v>
      </c>
      <c r="H18" s="180">
        <v>133.34735999999998</v>
      </c>
      <c r="I18" s="180">
        <v>168.57245</v>
      </c>
      <c r="J18" s="181">
        <v>142.86202</v>
      </c>
      <c r="K18" s="180">
        <v>147.59811999999999</v>
      </c>
      <c r="L18" s="180">
        <v>163.23835</v>
      </c>
      <c r="M18" s="181">
        <v>153.91325000000001</v>
      </c>
      <c r="N18" s="182">
        <f t="shared" ref="N18:N25" si="3">SUM(B18:M18)</f>
        <v>1750.1806000000001</v>
      </c>
    </row>
    <row r="19" spans="1:14" ht="12.75" customHeight="1">
      <c r="A19" s="178" t="s">
        <v>15</v>
      </c>
      <c r="B19" s="179">
        <v>332.56638899999996</v>
      </c>
      <c r="C19" s="180">
        <v>314.24591599999991</v>
      </c>
      <c r="D19" s="181">
        <v>300.34214999999995</v>
      </c>
      <c r="E19" s="180">
        <v>236.00646100000006</v>
      </c>
      <c r="F19" s="180">
        <v>186.94912499999992</v>
      </c>
      <c r="G19" s="181">
        <v>142.71446999999998</v>
      </c>
      <c r="H19" s="180">
        <v>220.71096699999998</v>
      </c>
      <c r="I19" s="180">
        <v>193.53509899999989</v>
      </c>
      <c r="J19" s="181">
        <v>200.86848399999997</v>
      </c>
      <c r="K19" s="180">
        <v>261.41202399999997</v>
      </c>
      <c r="L19" s="180">
        <v>288.88295899999997</v>
      </c>
      <c r="M19" s="181">
        <v>278.60306600000007</v>
      </c>
      <c r="N19" s="182">
        <f t="shared" si="3"/>
        <v>2956.8371099999995</v>
      </c>
    </row>
    <row r="20" spans="1:14" ht="12.75" customHeight="1">
      <c r="A20" s="178" t="s">
        <v>16</v>
      </c>
      <c r="B20" s="179">
        <v>3.6570399999999998</v>
      </c>
      <c r="C20" s="180">
        <v>3.9917280000000002</v>
      </c>
      <c r="D20" s="181">
        <v>3.6537030000000001</v>
      </c>
      <c r="E20" s="180">
        <v>3.8399420000000002</v>
      </c>
      <c r="F20" s="180">
        <v>3.0879099999999999</v>
      </c>
      <c r="G20" s="181">
        <v>2.4137</v>
      </c>
      <c r="H20" s="180">
        <v>3.35215</v>
      </c>
      <c r="I20" s="180">
        <v>1.92561</v>
      </c>
      <c r="J20" s="181">
        <v>1.0585</v>
      </c>
      <c r="K20" s="180">
        <v>1.721314</v>
      </c>
      <c r="L20" s="180">
        <v>1.4088259999999999</v>
      </c>
      <c r="M20" s="181">
        <v>4.3488090000000001</v>
      </c>
      <c r="N20" s="182">
        <f t="shared" si="3"/>
        <v>34.459232</v>
      </c>
    </row>
    <row r="21" spans="1:14" ht="12.75" customHeight="1">
      <c r="A21" s="178" t="s">
        <v>17</v>
      </c>
      <c r="B21" s="179">
        <v>19.282145000000003</v>
      </c>
      <c r="C21" s="180">
        <v>17.328536000000003</v>
      </c>
      <c r="D21" s="181">
        <v>19.06168599999998</v>
      </c>
      <c r="E21" s="180">
        <v>18.24908699999996</v>
      </c>
      <c r="F21" s="180">
        <v>18.478503</v>
      </c>
      <c r="G21" s="181">
        <v>18.13637899999997</v>
      </c>
      <c r="H21" s="180">
        <v>18.721576999999943</v>
      </c>
      <c r="I21" s="180">
        <v>19.184354999999957</v>
      </c>
      <c r="J21" s="181">
        <v>17.969708999999948</v>
      </c>
      <c r="K21" s="180">
        <v>18.438682999999948</v>
      </c>
      <c r="L21" s="180">
        <v>18.423382999999962</v>
      </c>
      <c r="M21" s="181">
        <v>19.318371999999947</v>
      </c>
      <c r="N21" s="182">
        <f t="shared" si="3"/>
        <v>222.59241499999962</v>
      </c>
    </row>
    <row r="22" spans="1:14" ht="12.75" customHeight="1">
      <c r="A22" s="178" t="s">
        <v>3</v>
      </c>
      <c r="B22" s="179">
        <v>1.7167726399999985</v>
      </c>
      <c r="C22" s="180">
        <v>1.3595233399999969</v>
      </c>
      <c r="D22" s="181">
        <v>1.3738690399999973</v>
      </c>
      <c r="E22" s="180">
        <v>1.2250806099999985</v>
      </c>
      <c r="F22" s="180">
        <v>1.0431718299999964</v>
      </c>
      <c r="G22" s="181">
        <v>1.0070594299999984</v>
      </c>
      <c r="H22" s="180">
        <v>0.95868172000000018</v>
      </c>
      <c r="I22" s="180">
        <v>0.86824469999999876</v>
      </c>
      <c r="J22" s="181">
        <v>0.98456170999999815</v>
      </c>
      <c r="K22" s="180">
        <v>1.261183479999999</v>
      </c>
      <c r="L22" s="180">
        <v>1.310723609999999</v>
      </c>
      <c r="M22" s="181">
        <v>1.3270654399999984</v>
      </c>
      <c r="N22" s="182">
        <f t="shared" si="3"/>
        <v>14.435937549999977</v>
      </c>
    </row>
    <row r="23" spans="1:14" ht="12.75" customHeight="1">
      <c r="A23" s="178" t="s">
        <v>18</v>
      </c>
      <c r="B23" s="179">
        <v>0.37670999999999999</v>
      </c>
      <c r="C23" s="180">
        <v>1.1643600000000001</v>
      </c>
      <c r="D23" s="181">
        <v>1.1417200000000001</v>
      </c>
      <c r="E23" s="180">
        <v>1.1419900000000001</v>
      </c>
      <c r="F23" s="180">
        <v>1.0508000000000002</v>
      </c>
      <c r="G23" s="181">
        <v>0.74370999999999987</v>
      </c>
      <c r="H23" s="180">
        <v>1.05758</v>
      </c>
      <c r="I23" s="180">
        <v>1.3534999999999999</v>
      </c>
      <c r="J23" s="181">
        <v>0.76215999999999984</v>
      </c>
      <c r="K23" s="180">
        <v>1.0247299999999999</v>
      </c>
      <c r="L23" s="180">
        <v>1.10802</v>
      </c>
      <c r="M23" s="181">
        <v>1.30017</v>
      </c>
      <c r="N23" s="182">
        <f t="shared" si="3"/>
        <v>12.225449999999999</v>
      </c>
    </row>
    <row r="24" spans="1:14" ht="12.75" customHeight="1">
      <c r="A24" s="178" t="s">
        <v>1</v>
      </c>
      <c r="B24" s="179">
        <v>1.0461246499999994</v>
      </c>
      <c r="C24" s="180">
        <v>0.53824820999999989</v>
      </c>
      <c r="D24" s="181">
        <v>0.72765032000000052</v>
      </c>
      <c r="E24" s="180">
        <v>0.74024704000000063</v>
      </c>
      <c r="F24" s="180">
        <v>0.56428445999999988</v>
      </c>
      <c r="G24" s="181">
        <v>0.59331131999999998</v>
      </c>
      <c r="H24" s="180">
        <v>0.51642630999999983</v>
      </c>
      <c r="I24" s="180">
        <v>0.45793874000000001</v>
      </c>
      <c r="J24" s="181">
        <v>0.65474774999999985</v>
      </c>
      <c r="K24" s="180">
        <v>0.94063978000000015</v>
      </c>
      <c r="L24" s="180">
        <v>0.71864172999999976</v>
      </c>
      <c r="M24" s="181">
        <v>0.72278696999999958</v>
      </c>
      <c r="N24" s="182">
        <f t="shared" si="3"/>
        <v>8.2210472799999987</v>
      </c>
    </row>
    <row r="25" spans="1:14" ht="12.75" customHeight="1">
      <c r="A25" s="178" t="s">
        <v>2</v>
      </c>
      <c r="B25" s="179">
        <v>1.6341077799999968</v>
      </c>
      <c r="C25" s="180">
        <v>2.0434737199999966</v>
      </c>
      <c r="D25" s="181">
        <v>2.89124443</v>
      </c>
      <c r="E25" s="180">
        <v>3.0755272400000049</v>
      </c>
      <c r="F25" s="180">
        <v>3.4493146399999994</v>
      </c>
      <c r="G25" s="181">
        <v>3.9454904800000019</v>
      </c>
      <c r="H25" s="180">
        <v>3.4730104400000021</v>
      </c>
      <c r="I25" s="180">
        <v>3.5529183300000047</v>
      </c>
      <c r="J25" s="181">
        <v>3.0608419400000031</v>
      </c>
      <c r="K25" s="180">
        <v>2.5834035500000021</v>
      </c>
      <c r="L25" s="180">
        <v>2.6723157799999981</v>
      </c>
      <c r="M25" s="181">
        <v>2.3862397799999986</v>
      </c>
      <c r="N25" s="182">
        <f t="shared" si="3"/>
        <v>34.767888110000008</v>
      </c>
    </row>
    <row r="26" spans="1:14" ht="12.75" customHeight="1">
      <c r="A26" s="409" t="s">
        <v>196</v>
      </c>
      <c r="B26" s="411">
        <f>SUM(B27:D27)</f>
        <v>298.44469900000001</v>
      </c>
      <c r="C26" s="412"/>
      <c r="D26" s="413"/>
      <c r="E26" s="411">
        <f>SUM(E27:G27)</f>
        <v>172.42467553</v>
      </c>
      <c r="F26" s="412"/>
      <c r="G26" s="413"/>
      <c r="H26" s="412">
        <f>SUM(H27:J27)</f>
        <v>142.970551</v>
      </c>
      <c r="I26" s="412"/>
      <c r="J26" s="413"/>
      <c r="K26" s="412">
        <f>SUM(K27:M27)</f>
        <v>263.42483499999997</v>
      </c>
      <c r="L26" s="412"/>
      <c r="M26" s="413"/>
      <c r="N26" s="414">
        <f>SUM(N28:N31)</f>
        <v>877.26476052999999</v>
      </c>
    </row>
    <row r="27" spans="1:14" ht="13.5" customHeight="1">
      <c r="A27" s="410"/>
      <c r="B27" s="177">
        <f t="shared" ref="B27:M27" si="4">SUM(B28:B31)</f>
        <v>112.81890100000001</v>
      </c>
      <c r="C27" s="173">
        <f t="shared" si="4"/>
        <v>98.606481000000016</v>
      </c>
      <c r="D27" s="176">
        <f t="shared" si="4"/>
        <v>87.019317000000001</v>
      </c>
      <c r="E27" s="177">
        <f t="shared" si="4"/>
        <v>67.13401352999999</v>
      </c>
      <c r="F27" s="173">
        <f t="shared" si="4"/>
        <v>58.844431</v>
      </c>
      <c r="G27" s="176">
        <f t="shared" si="4"/>
        <v>46.446231000000004</v>
      </c>
      <c r="H27" s="173">
        <f t="shared" si="4"/>
        <v>45.728750999999988</v>
      </c>
      <c r="I27" s="173">
        <f t="shared" si="4"/>
        <v>45.548781999999996</v>
      </c>
      <c r="J27" s="176">
        <f t="shared" si="4"/>
        <v>51.693018000000009</v>
      </c>
      <c r="K27" s="173">
        <f t="shared" si="4"/>
        <v>73.776700000000034</v>
      </c>
      <c r="L27" s="173">
        <f t="shared" si="4"/>
        <v>90.805898999999954</v>
      </c>
      <c r="M27" s="176">
        <f t="shared" si="4"/>
        <v>98.842236</v>
      </c>
      <c r="N27" s="415"/>
    </row>
    <row r="28" spans="1:14" ht="12" customHeight="1">
      <c r="A28" s="178" t="s">
        <v>0</v>
      </c>
      <c r="B28" s="179">
        <v>0.97311999999999999</v>
      </c>
      <c r="C28" s="180">
        <v>0.82223999999999997</v>
      </c>
      <c r="D28" s="181">
        <v>0.52082000000000006</v>
      </c>
      <c r="E28" s="180">
        <v>0.38656999999999997</v>
      </c>
      <c r="F28" s="180">
        <v>0.33239999999999997</v>
      </c>
      <c r="G28" s="181">
        <v>0.18054000000000003</v>
      </c>
      <c r="H28" s="180">
        <v>0.15720000000000001</v>
      </c>
      <c r="I28" s="180">
        <v>0.16317000000000001</v>
      </c>
      <c r="J28" s="181">
        <v>0.22927</v>
      </c>
      <c r="K28" s="180">
        <v>0.53027999999999997</v>
      </c>
      <c r="L28" s="180">
        <v>0.63327</v>
      </c>
      <c r="M28" s="181">
        <v>0.66627999999999998</v>
      </c>
      <c r="N28" s="182">
        <f>SUM(B28:M28)</f>
        <v>5.5951599999999999</v>
      </c>
    </row>
    <row r="29" spans="1:14" ht="12.75" customHeight="1">
      <c r="A29" s="178" t="s">
        <v>15</v>
      </c>
      <c r="B29" s="179">
        <v>106.89883800000001</v>
      </c>
      <c r="C29" s="180">
        <v>93.563439000000031</v>
      </c>
      <c r="D29" s="181">
        <v>82.143133000000006</v>
      </c>
      <c r="E29" s="180">
        <v>63.306031999999995</v>
      </c>
      <c r="F29" s="180">
        <v>55.814207000000003</v>
      </c>
      <c r="G29" s="181">
        <v>43.851724999999995</v>
      </c>
      <c r="H29" s="180">
        <v>42.963256999999984</v>
      </c>
      <c r="I29" s="180">
        <v>41.952297999999992</v>
      </c>
      <c r="J29" s="181">
        <v>48.966781000000005</v>
      </c>
      <c r="K29" s="180">
        <v>69.402061000000018</v>
      </c>
      <c r="L29" s="180">
        <v>85.622932999999961</v>
      </c>
      <c r="M29" s="181">
        <v>93.242519000000001</v>
      </c>
      <c r="N29" s="182">
        <f>SUM(B29:M29)</f>
        <v>827.72722299999998</v>
      </c>
    </row>
    <row r="30" spans="1:14" ht="12.75" customHeight="1">
      <c r="A30" s="178" t="s">
        <v>16</v>
      </c>
      <c r="B30" s="179">
        <v>0.90051899999999996</v>
      </c>
      <c r="C30" s="180">
        <v>0.82651799999999997</v>
      </c>
      <c r="D30" s="181">
        <v>0.83472299999999999</v>
      </c>
      <c r="E30" s="180">
        <v>0.40302699999999997</v>
      </c>
      <c r="F30" s="180">
        <v>3.2499999999999999E-3</v>
      </c>
      <c r="G30" s="181">
        <v>3.32E-3</v>
      </c>
      <c r="H30" s="180">
        <v>1.5100000000000001E-3</v>
      </c>
      <c r="I30" s="180">
        <v>5.2299999999999994E-3</v>
      </c>
      <c r="J30" s="181">
        <v>1.6729999999999998E-2</v>
      </c>
      <c r="K30" s="180">
        <v>0.63397000000000003</v>
      </c>
      <c r="L30" s="180">
        <v>0.82456499999999999</v>
      </c>
      <c r="M30" s="181">
        <v>0.87799899999999997</v>
      </c>
      <c r="N30" s="182">
        <f>SUM(B30:M30)</f>
        <v>5.3313610000000002</v>
      </c>
    </row>
    <row r="31" spans="1:14" ht="12" customHeight="1">
      <c r="A31" s="178" t="s">
        <v>17</v>
      </c>
      <c r="B31" s="179">
        <v>4.0464240000000009</v>
      </c>
      <c r="C31" s="180">
        <v>3.3942839999999981</v>
      </c>
      <c r="D31" s="181">
        <v>3.520640999999999</v>
      </c>
      <c r="E31" s="180">
        <v>3.0383845300000081</v>
      </c>
      <c r="F31" s="180">
        <v>2.6945739999999994</v>
      </c>
      <c r="G31" s="181">
        <v>2.4106460000000069</v>
      </c>
      <c r="H31" s="180">
        <v>2.6067840000000011</v>
      </c>
      <c r="I31" s="180">
        <v>3.4280840000000041</v>
      </c>
      <c r="J31" s="181">
        <v>2.4802370000000011</v>
      </c>
      <c r="K31" s="180">
        <v>3.2103890000000015</v>
      </c>
      <c r="L31" s="180">
        <v>3.7251309999999975</v>
      </c>
      <c r="M31" s="181">
        <v>4.0554379999999979</v>
      </c>
      <c r="N31" s="182">
        <f>SUM(B31:M31)</f>
        <v>38.611016530000015</v>
      </c>
    </row>
    <row r="32" spans="1:14" ht="12" customHeight="1">
      <c r="A32" s="409" t="s">
        <v>6</v>
      </c>
      <c r="B32" s="411">
        <f>SUM(B33:D33)</f>
        <v>20719.763387552732</v>
      </c>
      <c r="C32" s="412"/>
      <c r="D32" s="413"/>
      <c r="E32" s="411">
        <f>SUM(E33:G33)</f>
        <v>15601.428602838299</v>
      </c>
      <c r="F32" s="412"/>
      <c r="G32" s="413"/>
      <c r="H32" s="412">
        <f>SUM(H33:J33)</f>
        <v>15879.517701768375</v>
      </c>
      <c r="I32" s="412"/>
      <c r="J32" s="413"/>
      <c r="K32" s="412">
        <f>SUM(K33:M33)</f>
        <v>19015.968311267061</v>
      </c>
      <c r="L32" s="412"/>
      <c r="M32" s="413"/>
      <c r="N32" s="414">
        <f>SUM(N34:N41)</f>
        <v>71216.678003426467</v>
      </c>
    </row>
    <row r="33" spans="1:14">
      <c r="A33" s="410"/>
      <c r="B33" s="177">
        <f t="shared" ref="B33:M33" si="5">SUM(B34:B41)</f>
        <v>7148.9446316641452</v>
      </c>
      <c r="C33" s="173">
        <f t="shared" si="5"/>
        <v>6751.2683449039459</v>
      </c>
      <c r="D33" s="176">
        <f t="shared" si="5"/>
        <v>6819.5504109846415</v>
      </c>
      <c r="E33" s="177">
        <f t="shared" si="5"/>
        <v>5808.0620290812649</v>
      </c>
      <c r="F33" s="173">
        <f t="shared" si="5"/>
        <v>5402.9101959796526</v>
      </c>
      <c r="G33" s="176">
        <f t="shared" si="5"/>
        <v>4390.4563777773819</v>
      </c>
      <c r="H33" s="173">
        <f t="shared" si="5"/>
        <v>5173.285046545574</v>
      </c>
      <c r="I33" s="173">
        <f t="shared" si="5"/>
        <v>5605.3033692258068</v>
      </c>
      <c r="J33" s="176">
        <f t="shared" si="5"/>
        <v>5100.9292859969946</v>
      </c>
      <c r="K33" s="173">
        <f t="shared" si="5"/>
        <v>5911.9093627303591</v>
      </c>
      <c r="L33" s="173">
        <f t="shared" si="5"/>
        <v>6597.8420292579185</v>
      </c>
      <c r="M33" s="176">
        <f t="shared" si="5"/>
        <v>6506.2169192787833</v>
      </c>
      <c r="N33" s="415"/>
    </row>
    <row r="34" spans="1:14" ht="12" customHeight="1">
      <c r="A34" s="178" t="s">
        <v>0</v>
      </c>
      <c r="B34" s="179">
        <f t="shared" ref="B34:M34" si="6">B8-B18</f>
        <v>2554.3962199999996</v>
      </c>
      <c r="C34" s="180">
        <f t="shared" si="6"/>
        <v>2367.3915699999998</v>
      </c>
      <c r="D34" s="181">
        <f t="shared" si="6"/>
        <v>2605.6746200000002</v>
      </c>
      <c r="E34" s="180">
        <f t="shared" si="6"/>
        <v>2382.4932399999998</v>
      </c>
      <c r="F34" s="180">
        <f t="shared" si="6"/>
        <v>2596.1298199999997</v>
      </c>
      <c r="G34" s="181">
        <f t="shared" si="6"/>
        <v>2117.3919999999998</v>
      </c>
      <c r="H34" s="180">
        <f t="shared" si="6"/>
        <v>2149.8449599999994</v>
      </c>
      <c r="I34" s="180">
        <f t="shared" si="6"/>
        <v>2862.0794899999996</v>
      </c>
      <c r="J34" s="181">
        <f t="shared" si="6"/>
        <v>2502.6781599999999</v>
      </c>
      <c r="K34" s="180">
        <f t="shared" si="6"/>
        <v>2620.0334299999995</v>
      </c>
      <c r="L34" s="180">
        <f t="shared" si="6"/>
        <v>2834.8040299999998</v>
      </c>
      <c r="M34" s="181">
        <f t="shared" si="6"/>
        <v>2723.4819500000003</v>
      </c>
      <c r="N34" s="182">
        <f>SUM(B34:M34)</f>
        <v>30316.39949</v>
      </c>
    </row>
    <row r="35" spans="1:14" ht="12" customHeight="1">
      <c r="A35" s="178" t="s">
        <v>15</v>
      </c>
      <c r="B35" s="179">
        <f t="shared" ref="B35:M35" si="7">B9-B19</f>
        <v>3482.1604359999997</v>
      </c>
      <c r="C35" s="180">
        <f t="shared" si="7"/>
        <v>3271.0382409999993</v>
      </c>
      <c r="D35" s="181">
        <f t="shared" si="7"/>
        <v>2937.3256780000002</v>
      </c>
      <c r="E35" s="180">
        <f t="shared" si="7"/>
        <v>2127.498203000001</v>
      </c>
      <c r="F35" s="180">
        <f t="shared" si="7"/>
        <v>1569.7171469999996</v>
      </c>
      <c r="G35" s="181">
        <f t="shared" si="7"/>
        <v>1071.9909179999997</v>
      </c>
      <c r="H35" s="180">
        <f t="shared" si="7"/>
        <v>1844.920408</v>
      </c>
      <c r="I35" s="180">
        <f t="shared" si="7"/>
        <v>1620.00091</v>
      </c>
      <c r="J35" s="181">
        <f t="shared" si="7"/>
        <v>1698.1563700000006</v>
      </c>
      <c r="K35" s="180">
        <f t="shared" si="7"/>
        <v>2374.7233880000003</v>
      </c>
      <c r="L35" s="180">
        <f t="shared" si="7"/>
        <v>2918.2004649999999</v>
      </c>
      <c r="M35" s="181">
        <f t="shared" si="7"/>
        <v>2783.2496909999991</v>
      </c>
      <c r="N35" s="182">
        <f>SUM(B35:M35)</f>
        <v>27698.981854999998</v>
      </c>
    </row>
    <row r="36" spans="1:14" ht="12.75" customHeight="1">
      <c r="A36" s="178" t="s">
        <v>16</v>
      </c>
      <c r="B36" s="179">
        <f t="shared" ref="B36:M36" si="8">B10-B20</f>
        <v>274.62389000000002</v>
      </c>
      <c r="C36" s="180">
        <f t="shared" si="8"/>
        <v>263.51080199999996</v>
      </c>
      <c r="D36" s="181">
        <f t="shared" si="8"/>
        <v>231.433165</v>
      </c>
      <c r="E36" s="180">
        <f t="shared" si="8"/>
        <v>225.815088</v>
      </c>
      <c r="F36" s="180">
        <f t="shared" si="8"/>
        <v>182.46772499999997</v>
      </c>
      <c r="G36" s="181">
        <f t="shared" si="8"/>
        <v>127.06743800000001</v>
      </c>
      <c r="H36" s="180">
        <f t="shared" si="8"/>
        <v>192.44968</v>
      </c>
      <c r="I36" s="180">
        <f t="shared" si="8"/>
        <v>59.213080000000005</v>
      </c>
      <c r="J36" s="181">
        <f t="shared" si="8"/>
        <v>28.46181</v>
      </c>
      <c r="K36" s="180">
        <f t="shared" si="8"/>
        <v>54.270995999999997</v>
      </c>
      <c r="L36" s="180">
        <f t="shared" si="8"/>
        <v>70.598724000000004</v>
      </c>
      <c r="M36" s="181">
        <f t="shared" si="8"/>
        <v>265.45177100000001</v>
      </c>
      <c r="N36" s="182">
        <f t="shared" ref="N36:N41" si="9">SUM(B36:M36)</f>
        <v>1975.3641689999999</v>
      </c>
    </row>
    <row r="37" spans="1:14" ht="12.75" customHeight="1">
      <c r="A37" s="178" t="s">
        <v>17</v>
      </c>
      <c r="B37" s="179">
        <f t="shared" ref="B37:M37" si="10">B11-B21</f>
        <v>368.04666599999979</v>
      </c>
      <c r="C37" s="180">
        <f t="shared" si="10"/>
        <v>336.54751199999924</v>
      </c>
      <c r="D37" s="181">
        <f t="shared" si="10"/>
        <v>342.44574199999954</v>
      </c>
      <c r="E37" s="180">
        <f t="shared" si="10"/>
        <v>293.04119424999942</v>
      </c>
      <c r="F37" s="180">
        <f t="shared" si="10"/>
        <v>282.960035</v>
      </c>
      <c r="G37" s="181">
        <f t="shared" si="10"/>
        <v>255.27840999999984</v>
      </c>
      <c r="H37" s="180">
        <f t="shared" si="10"/>
        <v>264.79280199999988</v>
      </c>
      <c r="I37" s="180">
        <f t="shared" si="10"/>
        <v>264.41334600000079</v>
      </c>
      <c r="J37" s="181">
        <f t="shared" si="10"/>
        <v>266.06956299999979</v>
      </c>
      <c r="K37" s="180">
        <f t="shared" si="10"/>
        <v>321.71175400000044</v>
      </c>
      <c r="L37" s="180">
        <f t="shared" si="10"/>
        <v>344.41741300000086</v>
      </c>
      <c r="M37" s="181">
        <f t="shared" si="10"/>
        <v>374.23675799999944</v>
      </c>
      <c r="N37" s="182">
        <f t="shared" si="9"/>
        <v>3713.961195249999</v>
      </c>
    </row>
    <row r="38" spans="1:14" ht="12.75" customHeight="1">
      <c r="A38" s="178" t="s">
        <v>3</v>
      </c>
      <c r="B38" s="179">
        <f t="shared" ref="B38:M38" si="11">B12-B22</f>
        <v>201.42620922007458</v>
      </c>
      <c r="C38" s="180">
        <f t="shared" si="11"/>
        <v>156.28892814374012</v>
      </c>
      <c r="D38" s="181">
        <f t="shared" si="11"/>
        <v>157.35234812029009</v>
      </c>
      <c r="E38" s="180">
        <f t="shared" si="11"/>
        <v>143.82294731961014</v>
      </c>
      <c r="F38" s="180">
        <f t="shared" si="11"/>
        <v>110.10728735702462</v>
      </c>
      <c r="G38" s="181">
        <f t="shared" si="11"/>
        <v>108.10396020602636</v>
      </c>
      <c r="H38" s="180">
        <f t="shared" si="11"/>
        <v>95.746794232181287</v>
      </c>
      <c r="I38" s="180">
        <f t="shared" si="11"/>
        <v>93.761871625762879</v>
      </c>
      <c r="J38" s="181">
        <f t="shared" si="11"/>
        <v>102.98716312005588</v>
      </c>
      <c r="K38" s="180">
        <f t="shared" si="11"/>
        <v>140.37594960442664</v>
      </c>
      <c r="L38" s="180">
        <f t="shared" si="11"/>
        <v>144.04202658033907</v>
      </c>
      <c r="M38" s="181">
        <f t="shared" si="11"/>
        <v>127.15428449404662</v>
      </c>
      <c r="N38" s="182">
        <f t="shared" si="9"/>
        <v>1581.1697700235784</v>
      </c>
    </row>
    <row r="39" spans="1:14" ht="12.75" customHeight="1">
      <c r="A39" s="178" t="s">
        <v>18</v>
      </c>
      <c r="B39" s="179">
        <f t="shared" ref="B39:M39" si="12">B13-B23</f>
        <v>83.472999999999999</v>
      </c>
      <c r="C39" s="180">
        <f t="shared" si="12"/>
        <v>87.07580999999999</v>
      </c>
      <c r="D39" s="181">
        <f t="shared" si="12"/>
        <v>90.741859999999974</v>
      </c>
      <c r="E39" s="180">
        <f t="shared" si="12"/>
        <v>89.583659999999981</v>
      </c>
      <c r="F39" s="180">
        <f t="shared" si="12"/>
        <v>87.767360000000011</v>
      </c>
      <c r="G39" s="181">
        <f t="shared" si="12"/>
        <v>69.786840000000012</v>
      </c>
      <c r="H39" s="180">
        <f t="shared" si="12"/>
        <v>85.462670000000003</v>
      </c>
      <c r="I39" s="180">
        <f t="shared" si="12"/>
        <v>112.46167</v>
      </c>
      <c r="J39" s="181">
        <f t="shared" si="12"/>
        <v>71.370470000000012</v>
      </c>
      <c r="K39" s="180">
        <f t="shared" si="12"/>
        <v>79.007659999999973</v>
      </c>
      <c r="L39" s="180">
        <f t="shared" si="12"/>
        <v>87.479160000000007</v>
      </c>
      <c r="M39" s="181">
        <f t="shared" si="12"/>
        <v>98.730060000000023</v>
      </c>
      <c r="N39" s="182">
        <f t="shared" si="9"/>
        <v>1042.94022</v>
      </c>
    </row>
    <row r="40" spans="1:14" ht="12.75" customHeight="1">
      <c r="A40" s="178" t="s">
        <v>1</v>
      </c>
      <c r="B40" s="179">
        <f t="shared" ref="B40:M40" si="13">B14-B24</f>
        <v>88.508415154276321</v>
      </c>
      <c r="C40" s="180">
        <f t="shared" si="13"/>
        <v>42.731626243000854</v>
      </c>
      <c r="D40" s="181">
        <f t="shared" si="13"/>
        <v>48.138973456083114</v>
      </c>
      <c r="E40" s="180">
        <f t="shared" si="13"/>
        <v>56.9280401901894</v>
      </c>
      <c r="F40" s="180">
        <f t="shared" si="13"/>
        <v>47.23476560121923</v>
      </c>
      <c r="G40" s="181">
        <f t="shared" si="13"/>
        <v>49.020142839207054</v>
      </c>
      <c r="H40" s="180">
        <f t="shared" si="13"/>
        <v>39.698861925247073</v>
      </c>
      <c r="I40" s="180">
        <f t="shared" si="13"/>
        <v>33.84363149276863</v>
      </c>
      <c r="J40" s="181">
        <f t="shared" si="13"/>
        <v>55.45231757494301</v>
      </c>
      <c r="K40" s="180">
        <f t="shared" si="13"/>
        <v>81.015384571741606</v>
      </c>
      <c r="L40" s="180">
        <f t="shared" si="13"/>
        <v>59.063481713413275</v>
      </c>
      <c r="M40" s="181">
        <f t="shared" si="13"/>
        <v>55.133477922138269</v>
      </c>
      <c r="N40" s="182">
        <f t="shared" si="9"/>
        <v>656.76911868422769</v>
      </c>
    </row>
    <row r="41" spans="1:14">
      <c r="A41" s="183" t="s">
        <v>2</v>
      </c>
      <c r="B41" s="184">
        <f t="shared" ref="B41:M41" si="14">B15-B25</f>
        <v>96.309795289796284</v>
      </c>
      <c r="C41" s="185">
        <f t="shared" si="14"/>
        <v>226.68385551720604</v>
      </c>
      <c r="D41" s="186">
        <f t="shared" si="14"/>
        <v>406.4380244082667</v>
      </c>
      <c r="E41" s="185">
        <f t="shared" si="14"/>
        <v>488.87965632146501</v>
      </c>
      <c r="F41" s="185">
        <f t="shared" si="14"/>
        <v>526.52605602140909</v>
      </c>
      <c r="G41" s="186">
        <f t="shared" si="14"/>
        <v>591.81666873214954</v>
      </c>
      <c r="H41" s="185">
        <f t="shared" si="14"/>
        <v>500.3688703881474</v>
      </c>
      <c r="I41" s="185">
        <f t="shared" si="14"/>
        <v>559.52937010727442</v>
      </c>
      <c r="J41" s="186">
        <f t="shared" si="14"/>
        <v>375.75343230199616</v>
      </c>
      <c r="K41" s="185">
        <f t="shared" si="14"/>
        <v>240.77080055418949</v>
      </c>
      <c r="L41" s="185">
        <f t="shared" si="14"/>
        <v>139.23672896416622</v>
      </c>
      <c r="M41" s="186">
        <f t="shared" si="14"/>
        <v>78.778926862600372</v>
      </c>
      <c r="N41" s="187">
        <f t="shared" si="9"/>
        <v>4231.0921854686676</v>
      </c>
    </row>
    <row r="42" spans="1:14" s="31" customFormat="1" ht="11.25">
      <c r="A42" s="88"/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2"/>
    </row>
    <row r="43" spans="1:14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</row>
    <row r="45" spans="1:14">
      <c r="A45" s="9"/>
      <c r="B45" s="19"/>
      <c r="C45" s="19"/>
      <c r="D45" s="19"/>
      <c r="E45" s="19"/>
      <c r="F45" s="19"/>
      <c r="G45" s="19"/>
      <c r="H45" s="19"/>
      <c r="I45" s="19"/>
      <c r="J45" s="19"/>
      <c r="K45" s="19"/>
      <c r="L45" s="19"/>
      <c r="M45" s="19"/>
      <c r="N45" s="19"/>
    </row>
    <row r="46" spans="1:14">
      <c r="A46" s="9"/>
      <c r="B46" s="19"/>
      <c r="C46" s="19"/>
      <c r="D46" s="19"/>
      <c r="E46" s="19"/>
      <c r="F46" s="19"/>
      <c r="G46" s="19"/>
      <c r="H46" s="19"/>
      <c r="I46" s="19"/>
      <c r="J46" s="19"/>
      <c r="K46" s="19"/>
      <c r="L46" s="19"/>
      <c r="M46" s="19"/>
      <c r="N46" s="19"/>
    </row>
  </sheetData>
  <mergeCells count="30">
    <mergeCell ref="A6:A7"/>
    <mergeCell ref="B6:D6"/>
    <mergeCell ref="A4:A5"/>
    <mergeCell ref="B4:D4"/>
    <mergeCell ref="E4:G4"/>
    <mergeCell ref="K6:M6"/>
    <mergeCell ref="N4:N5"/>
    <mergeCell ref="E6:G6"/>
    <mergeCell ref="H6:J6"/>
    <mergeCell ref="N6:N7"/>
    <mergeCell ref="H4:J4"/>
    <mergeCell ref="K4:M4"/>
    <mergeCell ref="A26:A27"/>
    <mergeCell ref="N26:N27"/>
    <mergeCell ref="A16:A17"/>
    <mergeCell ref="B16:D16"/>
    <mergeCell ref="E16:G16"/>
    <mergeCell ref="H16:J16"/>
    <mergeCell ref="K16:M16"/>
    <mergeCell ref="N16:N17"/>
    <mergeCell ref="N32:N33"/>
    <mergeCell ref="B26:D26"/>
    <mergeCell ref="E26:G26"/>
    <mergeCell ref="H26:J26"/>
    <mergeCell ref="K26:M26"/>
    <mergeCell ref="A32:A33"/>
    <mergeCell ref="B32:D32"/>
    <mergeCell ref="E32:G32"/>
    <mergeCell ref="H32:J32"/>
    <mergeCell ref="K32:M32"/>
  </mergeCells>
  <phoneticPr fontId="9" type="noConversion"/>
  <conditionalFormatting sqref="B6:D41">
    <cfRule type="expression" dxfId="33" priority="4">
      <formula>SEARCH($B$4,$N$1)</formula>
    </cfRule>
  </conditionalFormatting>
  <conditionalFormatting sqref="B6:G41">
    <cfRule type="expression" dxfId="32" priority="3">
      <formula>SEARCH($E$4,$N$1)</formula>
    </cfRule>
  </conditionalFormatting>
  <conditionalFormatting sqref="B6:J41">
    <cfRule type="expression" dxfId="31" priority="2">
      <formula>SEARCH($H$4,$N$1)</formula>
    </cfRule>
  </conditionalFormatting>
  <conditionalFormatting sqref="B6:M41">
    <cfRule type="expression" dxfId="30" priority="1">
      <formula>SEARCH($K$4,$N$1)</formula>
    </cfRule>
  </conditionalFormatting>
  <pageMargins left="0.31496062992125984" right="0.31496062992125984" top="0.35433070866141736" bottom="0.35433070866141736" header="0.31496062992125984" footer="0.19685039370078741"/>
  <pageSetup paperSize="9" orientation="landscape" r:id="rId1"/>
  <headerFooter differentFirst="1" scaleWithDoc="0">
    <oddFooter>&amp;C&amp;"Calibri,Obyčejné"&amp;9&amp;P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11"/>
  <dimension ref="A1:Q50"/>
  <sheetViews>
    <sheetView showGridLines="0" zoomScaleNormal="100" zoomScaleSheetLayoutView="100" workbookViewId="0"/>
  </sheetViews>
  <sheetFormatPr defaultColWidth="9.140625" defaultRowHeight="12.75"/>
  <cols>
    <col min="1" max="1" width="27" style="3" customWidth="1"/>
    <col min="2" max="14" width="9" style="3" customWidth="1"/>
    <col min="15" max="15" width="8.42578125" style="3" customWidth="1"/>
    <col min="16" max="16" width="11.42578125" style="3" bestFit="1" customWidth="1"/>
    <col min="17" max="16384" width="9.140625" style="3"/>
  </cols>
  <sheetData>
    <row r="1" spans="1:15" s="1" customFormat="1" ht="18">
      <c r="A1" s="188" t="s">
        <v>374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169" t="str">
        <f>'3.1'!N1</f>
        <v>IV. čtvrtletí 2025</v>
      </c>
    </row>
    <row r="2" spans="1:15" s="6" customFormat="1" ht="6" customHeight="1"/>
    <row r="3" spans="1:15" s="6" customFormat="1" ht="12">
      <c r="A3" s="424" t="str">
        <f>'3.1'!A4</f>
        <v>2025</v>
      </c>
      <c r="B3" s="416" t="s">
        <v>179</v>
      </c>
      <c r="C3" s="419"/>
      <c r="D3" s="420"/>
      <c r="E3" s="416" t="s">
        <v>181</v>
      </c>
      <c r="F3" s="419"/>
      <c r="G3" s="420"/>
      <c r="H3" s="416" t="s">
        <v>182</v>
      </c>
      <c r="I3" s="419"/>
      <c r="J3" s="420"/>
      <c r="K3" s="416" t="s">
        <v>183</v>
      </c>
      <c r="L3" s="419"/>
      <c r="M3" s="420"/>
      <c r="N3" s="419" t="s">
        <v>53</v>
      </c>
    </row>
    <row r="4" spans="1:15" s="6" customFormat="1" ht="12" customHeight="1">
      <c r="A4" s="425"/>
      <c r="B4" s="349" t="s">
        <v>60</v>
      </c>
      <c r="C4" s="350" t="s">
        <v>61</v>
      </c>
      <c r="D4" s="351" t="s">
        <v>62</v>
      </c>
      <c r="E4" s="349" t="s">
        <v>63</v>
      </c>
      <c r="F4" s="350" t="s">
        <v>64</v>
      </c>
      <c r="G4" s="351" t="s">
        <v>65</v>
      </c>
      <c r="H4" s="349" t="s">
        <v>66</v>
      </c>
      <c r="I4" s="350" t="s">
        <v>67</v>
      </c>
      <c r="J4" s="351" t="s">
        <v>68</v>
      </c>
      <c r="K4" s="349" t="s">
        <v>69</v>
      </c>
      <c r="L4" s="350" t="s">
        <v>70</v>
      </c>
      <c r="M4" s="351" t="s">
        <v>71</v>
      </c>
      <c r="N4" s="426"/>
    </row>
    <row r="5" spans="1:15" s="6" customFormat="1" ht="12" customHeight="1">
      <c r="A5" s="409" t="s">
        <v>282</v>
      </c>
      <c r="B5" s="427">
        <f>SUM(B6:D6)</f>
        <v>-2945.6829487409132</v>
      </c>
      <c r="C5" s="428"/>
      <c r="D5" s="429"/>
      <c r="E5" s="411">
        <f>SUM(E6:G6)</f>
        <v>-935.77588849215067</v>
      </c>
      <c r="F5" s="412"/>
      <c r="G5" s="413"/>
      <c r="H5" s="411">
        <f>SUM(H6:J6)</f>
        <v>-1699.5763921868445</v>
      </c>
      <c r="I5" s="412"/>
      <c r="J5" s="413"/>
      <c r="K5" s="411">
        <f>SUM(K6:M6)</f>
        <v>-1851.4530558816234</v>
      </c>
      <c r="L5" s="412"/>
      <c r="M5" s="413"/>
      <c r="N5" s="414">
        <f>SUM(B6:M6)</f>
        <v>-7432.4882853015315</v>
      </c>
    </row>
    <row r="6" spans="1:15" s="6" customFormat="1" ht="12" customHeight="1">
      <c r="A6" s="410"/>
      <c r="B6" s="177">
        <f t="shared" ref="B6:M6" si="0">B7+B8+B9+B10</f>
        <v>-879.72407309120194</v>
      </c>
      <c r="C6" s="173">
        <f t="shared" si="0"/>
        <v>-951.27025500206844</v>
      </c>
      <c r="D6" s="176">
        <f t="shared" si="0"/>
        <v>-1114.6886206476429</v>
      </c>
      <c r="E6" s="177">
        <f t="shared" si="0"/>
        <v>-797.8540358177097</v>
      </c>
      <c r="F6" s="173">
        <f t="shared" si="0"/>
        <v>-450.95451128988577</v>
      </c>
      <c r="G6" s="176">
        <f t="shared" si="0"/>
        <v>313.03265861544497</v>
      </c>
      <c r="H6" s="177">
        <f t="shared" si="0"/>
        <v>-485.38545101969237</v>
      </c>
      <c r="I6" s="173">
        <f t="shared" si="0"/>
        <v>-901.76107793723531</v>
      </c>
      <c r="J6" s="176">
        <f t="shared" si="0"/>
        <v>-312.42986322991669</v>
      </c>
      <c r="K6" s="177">
        <f t="shared" si="0"/>
        <v>-484.43439805458911</v>
      </c>
      <c r="L6" s="173">
        <f t="shared" si="0"/>
        <v>-781.1191780176681</v>
      </c>
      <c r="M6" s="176">
        <f t="shared" si="0"/>
        <v>-585.89947980936608</v>
      </c>
      <c r="N6" s="415"/>
    </row>
    <row r="7" spans="1:15" s="6" customFormat="1" ht="12" customHeight="1">
      <c r="A7" s="178" t="s">
        <v>49</v>
      </c>
      <c r="B7" s="195">
        <v>1893.8420670748328</v>
      </c>
      <c r="C7" s="190">
        <v>1423.5297449255893</v>
      </c>
      <c r="D7" s="181">
        <v>1266.6138559241017</v>
      </c>
      <c r="E7" s="195">
        <v>999.57382606264582</v>
      </c>
      <c r="F7" s="190">
        <v>1297.3948158894898</v>
      </c>
      <c r="G7" s="181">
        <v>1626.3756730613402</v>
      </c>
      <c r="H7" s="195">
        <v>1240.8968242296773</v>
      </c>
      <c r="I7" s="190">
        <v>861.81014629773881</v>
      </c>
      <c r="J7" s="181">
        <v>1291.6981815964602</v>
      </c>
      <c r="K7" s="195">
        <v>1535.4475026724576</v>
      </c>
      <c r="L7" s="190">
        <v>1609.5859351703455</v>
      </c>
      <c r="M7" s="181">
        <v>1963.7011766343744</v>
      </c>
      <c r="N7" s="191">
        <f>SUM(B7:M7)</f>
        <v>17010.469749539054</v>
      </c>
    </row>
    <row r="8" spans="1:15" s="6" customFormat="1" ht="12" customHeight="1">
      <c r="A8" s="178" t="s">
        <v>50</v>
      </c>
      <c r="B8" s="195">
        <v>46.272648000000004</v>
      </c>
      <c r="C8" s="190">
        <v>60.675967000000007</v>
      </c>
      <c r="D8" s="181">
        <v>12.627772999999999</v>
      </c>
      <c r="E8" s="195">
        <v>9.6838999999999995E-2</v>
      </c>
      <c r="F8" s="190">
        <v>0.146036</v>
      </c>
      <c r="G8" s="181">
        <v>0.19920199999999999</v>
      </c>
      <c r="H8" s="195">
        <v>1.2059999999999997</v>
      </c>
      <c r="I8" s="190">
        <v>0.11262900000000001</v>
      </c>
      <c r="J8" s="181">
        <v>9.0180999999999997E-2</v>
      </c>
      <c r="K8" s="195">
        <v>8.654895999999999</v>
      </c>
      <c r="L8" s="190">
        <v>23.490892000000002</v>
      </c>
      <c r="M8" s="181">
        <v>8.8561910000000008</v>
      </c>
      <c r="N8" s="191">
        <f>SUM(B8:M8)</f>
        <v>162.42925400000001</v>
      </c>
    </row>
    <row r="9" spans="1:15" s="6" customFormat="1" ht="12" customHeight="1">
      <c r="A9" s="178" t="s">
        <v>51</v>
      </c>
      <c r="B9" s="195">
        <v>-2818.1643241660349</v>
      </c>
      <c r="C9" s="190">
        <v>-2434.9232779276576</v>
      </c>
      <c r="D9" s="181">
        <v>-2386.7784515717444</v>
      </c>
      <c r="E9" s="195">
        <v>-1769.2091428803556</v>
      </c>
      <c r="F9" s="190">
        <v>-1718.3590591793757</v>
      </c>
      <c r="G9" s="181">
        <v>-1281.1767374458952</v>
      </c>
      <c r="H9" s="195">
        <v>-1699.5075872493696</v>
      </c>
      <c r="I9" s="190">
        <v>-1735.6631432349741</v>
      </c>
      <c r="J9" s="181">
        <v>-1576.320220826377</v>
      </c>
      <c r="K9" s="195">
        <v>-2016.4189537270468</v>
      </c>
      <c r="L9" s="190">
        <v>-2397.7369801880136</v>
      </c>
      <c r="M9" s="181">
        <v>-2542.2611334437406</v>
      </c>
      <c r="N9" s="191">
        <f>SUM(B9:M9)</f>
        <v>-24376.519011840581</v>
      </c>
    </row>
    <row r="10" spans="1:15" s="6" customFormat="1" ht="12" customHeight="1">
      <c r="A10" s="178" t="s">
        <v>52</v>
      </c>
      <c r="B10" s="195">
        <v>-1.674464</v>
      </c>
      <c r="C10" s="190">
        <v>-0.55268899999999999</v>
      </c>
      <c r="D10" s="181">
        <v>-7.1517979999999994</v>
      </c>
      <c r="E10" s="195">
        <v>-28.315557999999996</v>
      </c>
      <c r="F10" s="190">
        <v>-30.136303999999999</v>
      </c>
      <c r="G10" s="181">
        <v>-32.365479000000001</v>
      </c>
      <c r="H10" s="195">
        <v>-27.980688000000001</v>
      </c>
      <c r="I10" s="190">
        <v>-28.020709999999998</v>
      </c>
      <c r="J10" s="181">
        <v>-27.898005000000001</v>
      </c>
      <c r="K10" s="195">
        <v>-12.117842999999999</v>
      </c>
      <c r="L10" s="190">
        <v>-16.459025</v>
      </c>
      <c r="M10" s="181">
        <v>-16.195713999999999</v>
      </c>
      <c r="N10" s="191">
        <f>SUM(B10:M10)</f>
        <v>-228.86827700000003</v>
      </c>
      <c r="O10" s="30"/>
    </row>
    <row r="11" spans="1:15" s="6" customFormat="1" ht="12" customHeight="1">
      <c r="A11" s="409" t="s">
        <v>227</v>
      </c>
      <c r="B11" s="411">
        <f>SUM(B12:D12)</f>
        <v>892.83931550000011</v>
      </c>
      <c r="C11" s="412"/>
      <c r="D11" s="413"/>
      <c r="E11" s="411">
        <f>SUM(E12:G12)</f>
        <v>637.32155199999988</v>
      </c>
      <c r="F11" s="412"/>
      <c r="G11" s="413"/>
      <c r="H11" s="411">
        <f>SUM(H12:J12)</f>
        <v>713.83674900000028</v>
      </c>
      <c r="I11" s="412"/>
      <c r="J11" s="413"/>
      <c r="K11" s="411">
        <f>SUM(K12:M12)</f>
        <v>917.75135400000011</v>
      </c>
      <c r="L11" s="412"/>
      <c r="M11" s="413"/>
      <c r="N11" s="414">
        <f>N13+N14</f>
        <v>3161.7489705000007</v>
      </c>
      <c r="O11" s="30"/>
    </row>
    <row r="12" spans="1:15" s="6" customFormat="1" ht="12" customHeight="1">
      <c r="A12" s="410"/>
      <c r="B12" s="177">
        <f>SUM(B13:B14)</f>
        <v>324.06829700000003</v>
      </c>
      <c r="C12" s="173">
        <f t="shared" ref="C12:M12" si="1">SUM(C13:C14)</f>
        <v>292.57396150000011</v>
      </c>
      <c r="D12" s="176">
        <f t="shared" si="1"/>
        <v>276.19705700000003</v>
      </c>
      <c r="E12" s="177">
        <f t="shared" si="1"/>
        <v>239.29945000000004</v>
      </c>
      <c r="F12" s="173">
        <f t="shared" si="1"/>
        <v>213.21066749999989</v>
      </c>
      <c r="G12" s="176">
        <f t="shared" si="1"/>
        <v>184.81143450000002</v>
      </c>
      <c r="H12" s="177">
        <f t="shared" si="1"/>
        <v>235.76156700000007</v>
      </c>
      <c r="I12" s="173">
        <f t="shared" si="1"/>
        <v>234.47312900000014</v>
      </c>
      <c r="J12" s="176">
        <f t="shared" si="1"/>
        <v>243.6020530000001</v>
      </c>
      <c r="K12" s="177">
        <f t="shared" si="1"/>
        <v>277.76525100000003</v>
      </c>
      <c r="L12" s="173">
        <f t="shared" si="1"/>
        <v>303.24983500000002</v>
      </c>
      <c r="M12" s="176">
        <f t="shared" si="1"/>
        <v>336.736268</v>
      </c>
      <c r="N12" s="415"/>
      <c r="O12" s="30"/>
    </row>
    <row r="13" spans="1:15" s="6" customFormat="1" ht="12" customHeight="1">
      <c r="A13" s="178" t="s">
        <v>58</v>
      </c>
      <c r="B13" s="195">
        <v>102.369632</v>
      </c>
      <c r="C13" s="190">
        <v>92.570464500000099</v>
      </c>
      <c r="D13" s="197">
        <v>84.026356000000007</v>
      </c>
      <c r="E13" s="195">
        <v>73.081554999999994</v>
      </c>
      <c r="F13" s="190">
        <v>83.697998999999896</v>
      </c>
      <c r="G13" s="197">
        <v>60.130020000000002</v>
      </c>
      <c r="H13" s="195">
        <v>76.128964000000096</v>
      </c>
      <c r="I13" s="190">
        <v>77.433654000000104</v>
      </c>
      <c r="J13" s="197">
        <v>81.053692000000098</v>
      </c>
      <c r="K13" s="195">
        <v>93.322018999999997</v>
      </c>
      <c r="L13" s="190">
        <v>105.56228</v>
      </c>
      <c r="M13" s="197">
        <v>117.85852</v>
      </c>
      <c r="N13" s="191">
        <f>SUM(B13:M13)</f>
        <v>1047.2351555000002</v>
      </c>
    </row>
    <row r="14" spans="1:15" s="6" customFormat="1" ht="12" customHeight="1">
      <c r="A14" s="178" t="s">
        <v>59</v>
      </c>
      <c r="B14" s="195">
        <v>221.69866500000001</v>
      </c>
      <c r="C14" s="190">
        <v>200.00349699999998</v>
      </c>
      <c r="D14" s="197">
        <v>192.17070100000001</v>
      </c>
      <c r="E14" s="195">
        <v>166.21789500000003</v>
      </c>
      <c r="F14" s="190">
        <v>129.51266849999999</v>
      </c>
      <c r="G14" s="197">
        <v>124.68141450000002</v>
      </c>
      <c r="H14" s="195">
        <v>159.63260299999999</v>
      </c>
      <c r="I14" s="190">
        <v>157.03947500000004</v>
      </c>
      <c r="J14" s="197">
        <v>162.548361</v>
      </c>
      <c r="K14" s="195">
        <v>184.44323200000002</v>
      </c>
      <c r="L14" s="190">
        <v>197.687555</v>
      </c>
      <c r="M14" s="197">
        <v>218.877748</v>
      </c>
      <c r="N14" s="191">
        <f>SUM(B14:M14)</f>
        <v>2114.5138150000002</v>
      </c>
    </row>
    <row r="15" spans="1:15" s="6" customFormat="1" ht="0.75" customHeight="1">
      <c r="A15" s="178"/>
      <c r="B15" s="195"/>
      <c r="C15" s="190"/>
      <c r="D15" s="197"/>
      <c r="E15" s="195"/>
      <c r="F15" s="190"/>
      <c r="G15" s="197"/>
      <c r="H15" s="195"/>
      <c r="I15" s="190"/>
      <c r="J15" s="197"/>
      <c r="K15" s="195"/>
      <c r="L15" s="190"/>
      <c r="M15" s="197"/>
      <c r="N15" s="191"/>
    </row>
    <row r="16" spans="1:15" s="6" customFormat="1" ht="12" customHeight="1">
      <c r="A16" s="409" t="s">
        <v>228</v>
      </c>
      <c r="B16" s="411">
        <f>SUM(B17:D17)</f>
        <v>16110.557355032732</v>
      </c>
      <c r="C16" s="412"/>
      <c r="D16" s="413"/>
      <c r="E16" s="411">
        <f>SUM(E17:G17)</f>
        <v>13553.227496728319</v>
      </c>
      <c r="F16" s="412"/>
      <c r="G16" s="413"/>
      <c r="H16" s="411">
        <f>SUM(H17:J17)</f>
        <v>12973.36673067839</v>
      </c>
      <c r="I16" s="412"/>
      <c r="J16" s="413"/>
      <c r="K16" s="411">
        <f>SUM(K17:M17)</f>
        <v>15515.271543418454</v>
      </c>
      <c r="L16" s="412"/>
      <c r="M16" s="413"/>
      <c r="N16" s="414">
        <f>SUM(B17:M17)</f>
        <v>58152.423125857895</v>
      </c>
    </row>
    <row r="17" spans="1:15" s="6" customFormat="1" ht="12" customHeight="1">
      <c r="A17" s="410"/>
      <c r="B17" s="177">
        <f>B28-B25</f>
        <v>5692.3076121041468</v>
      </c>
      <c r="C17" s="173">
        <f t="shared" ref="C17:M17" si="2">C28-C25</f>
        <v>5240.592871253948</v>
      </c>
      <c r="D17" s="176">
        <f t="shared" si="2"/>
        <v>5177.6568716746378</v>
      </c>
      <c r="E17" s="177">
        <f t="shared" si="2"/>
        <v>4580.1413198912805</v>
      </c>
      <c r="F17" s="173">
        <f t="shared" si="2"/>
        <v>4563.4232008096506</v>
      </c>
      <c r="G17" s="176">
        <f t="shared" si="2"/>
        <v>4409.662976027389</v>
      </c>
      <c r="H17" s="177">
        <f t="shared" si="2"/>
        <v>4316.8389612855772</v>
      </c>
      <c r="I17" s="173">
        <f t="shared" si="2"/>
        <v>4275.7969933358136</v>
      </c>
      <c r="J17" s="176">
        <f t="shared" si="2"/>
        <v>4380.7307760570002</v>
      </c>
      <c r="K17" s="177">
        <f t="shared" si="2"/>
        <v>4933.6853495075629</v>
      </c>
      <c r="L17" s="173">
        <f t="shared" si="2"/>
        <v>5268.2510578665415</v>
      </c>
      <c r="M17" s="176">
        <f t="shared" si="2"/>
        <v>5313.3351360443485</v>
      </c>
      <c r="N17" s="415"/>
    </row>
    <row r="18" spans="1:15" s="6" customFormat="1" ht="12" customHeight="1">
      <c r="A18" s="178" t="s">
        <v>151</v>
      </c>
      <c r="B18" s="179">
        <v>624.2814810000001</v>
      </c>
      <c r="C18" s="180">
        <v>544.62265000000002</v>
      </c>
      <c r="D18" s="181">
        <v>653.27919100000008</v>
      </c>
      <c r="E18" s="179">
        <v>626.09470399999998</v>
      </c>
      <c r="F18" s="180">
        <v>629.36368800000014</v>
      </c>
      <c r="G18" s="181">
        <v>671.53118000000006</v>
      </c>
      <c r="H18" s="179">
        <v>644.7299210000001</v>
      </c>
      <c r="I18" s="180">
        <v>588.47331599999995</v>
      </c>
      <c r="J18" s="181">
        <v>622.59520699999996</v>
      </c>
      <c r="K18" s="179">
        <v>637.41798499999993</v>
      </c>
      <c r="L18" s="180">
        <v>606.60078099999998</v>
      </c>
      <c r="M18" s="181">
        <v>544.76356799999996</v>
      </c>
      <c r="N18" s="182">
        <f t="shared" ref="N18:N26" si="3">SUM(B18:M18)</f>
        <v>7393.7536720000007</v>
      </c>
    </row>
    <row r="19" spans="1:15" s="6" customFormat="1" ht="12" customHeight="1">
      <c r="A19" s="178" t="s">
        <v>152</v>
      </c>
      <c r="B19" s="179">
        <v>1977.1593359999999</v>
      </c>
      <c r="C19" s="180">
        <v>1859.7551120000003</v>
      </c>
      <c r="D19" s="181">
        <v>1921.9583520000001</v>
      </c>
      <c r="E19" s="179">
        <v>1811.5195860000001</v>
      </c>
      <c r="F19" s="180">
        <v>1758.3309849999998</v>
      </c>
      <c r="G19" s="181">
        <v>1813.3587359999999</v>
      </c>
      <c r="H19" s="179">
        <v>1787.4744910000002</v>
      </c>
      <c r="I19" s="180">
        <v>1746.2512390000002</v>
      </c>
      <c r="J19" s="181">
        <v>1843.739497</v>
      </c>
      <c r="K19" s="179">
        <v>1935.6577050000001</v>
      </c>
      <c r="L19" s="180">
        <v>1929.9251610000001</v>
      </c>
      <c r="M19" s="181">
        <v>1745.6285260000031</v>
      </c>
      <c r="N19" s="182">
        <f t="shared" si="3"/>
        <v>22130.758726000007</v>
      </c>
    </row>
    <row r="20" spans="1:15" s="6" customFormat="1" ht="12" customHeight="1">
      <c r="A20" s="178" t="s">
        <v>153</v>
      </c>
      <c r="B20" s="179">
        <v>805.56871357813759</v>
      </c>
      <c r="C20" s="180">
        <v>730.46512739207753</v>
      </c>
      <c r="D20" s="181">
        <v>696.10672616986267</v>
      </c>
      <c r="E20" s="179">
        <v>583.14476965557765</v>
      </c>
      <c r="F20" s="180">
        <v>571.75147099081835</v>
      </c>
      <c r="G20" s="181">
        <v>540.06607849227635</v>
      </c>
      <c r="H20" s="179">
        <v>537.87460998262497</v>
      </c>
      <c r="I20" s="180">
        <v>543.54527830624613</v>
      </c>
      <c r="J20" s="181">
        <v>559.27609524788954</v>
      </c>
      <c r="K20" s="179">
        <v>655.52739623004811</v>
      </c>
      <c r="L20" s="180">
        <v>721.16928645845553</v>
      </c>
      <c r="M20" s="181">
        <v>743.26235787657629</v>
      </c>
      <c r="N20" s="182">
        <f t="shared" si="3"/>
        <v>7687.7579103805911</v>
      </c>
    </row>
    <row r="21" spans="1:15" s="6" customFormat="1" ht="12" customHeight="1">
      <c r="A21" s="178" t="s">
        <v>193</v>
      </c>
      <c r="B21" s="179">
        <v>1894.019894976009</v>
      </c>
      <c r="C21" s="180">
        <v>1718.2705054518676</v>
      </c>
      <c r="D21" s="181">
        <v>1522.9792267547771</v>
      </c>
      <c r="E21" s="179">
        <v>1213.7975548756883</v>
      </c>
      <c r="F21" s="180">
        <v>1249.3141123488394</v>
      </c>
      <c r="G21" s="181">
        <v>1053.8396817451126</v>
      </c>
      <c r="H21" s="179">
        <v>1017.6877908429527</v>
      </c>
      <c r="I21" s="180">
        <v>1042.3188392695656</v>
      </c>
      <c r="J21" s="181">
        <v>1034.5550047691045</v>
      </c>
      <c r="K21" s="179">
        <v>1379.6862340875164</v>
      </c>
      <c r="L21" s="180">
        <v>1633.4168115080943</v>
      </c>
      <c r="M21" s="181">
        <v>1896.277061637762</v>
      </c>
      <c r="N21" s="182">
        <f t="shared" si="3"/>
        <v>16656.162718267289</v>
      </c>
    </row>
    <row r="22" spans="1:15" s="6" customFormat="1" ht="12" customHeight="1">
      <c r="A22" s="178" t="s">
        <v>155</v>
      </c>
      <c r="B22" s="179">
        <v>23.635671000000002</v>
      </c>
      <c r="C22" s="180">
        <v>16.964365000000001</v>
      </c>
      <c r="D22" s="181">
        <v>26.183640000000004</v>
      </c>
      <c r="E22" s="179">
        <v>19.081883999999999</v>
      </c>
      <c r="F22" s="180">
        <v>22.880441999999999</v>
      </c>
      <c r="G22" s="181">
        <v>23.059518000000001</v>
      </c>
      <c r="H22" s="179">
        <v>23.678823999999999</v>
      </c>
      <c r="I22" s="180">
        <v>22.376383000000001</v>
      </c>
      <c r="J22" s="181">
        <v>30.181508000000001</v>
      </c>
      <c r="K22" s="179">
        <v>21.909602</v>
      </c>
      <c r="L22" s="180">
        <v>21.580009</v>
      </c>
      <c r="M22" s="181">
        <v>25.614836</v>
      </c>
      <c r="N22" s="182">
        <f t="shared" si="3"/>
        <v>277.14668200000006</v>
      </c>
    </row>
    <row r="23" spans="1:15" s="6" customFormat="1" ht="12" customHeight="1">
      <c r="A23" s="178" t="s">
        <v>159</v>
      </c>
      <c r="B23" s="179">
        <v>367.64251555000004</v>
      </c>
      <c r="C23" s="180">
        <v>370.51511141000242</v>
      </c>
      <c r="D23" s="181">
        <v>357.14973574999721</v>
      </c>
      <c r="E23" s="179">
        <v>326.50282136001402</v>
      </c>
      <c r="F23" s="180">
        <v>331.78250246999363</v>
      </c>
      <c r="G23" s="181">
        <v>307.80778179000032</v>
      </c>
      <c r="H23" s="179">
        <v>305.39332445999906</v>
      </c>
      <c r="I23" s="180">
        <v>332.83193776000184</v>
      </c>
      <c r="J23" s="181">
        <v>290.38346404000657</v>
      </c>
      <c r="K23" s="179">
        <v>303.48642718999861</v>
      </c>
      <c r="L23" s="180">
        <v>355.55900889999032</v>
      </c>
      <c r="M23" s="181">
        <v>357.7887865300068</v>
      </c>
      <c r="N23" s="182">
        <f t="shared" si="3"/>
        <v>4006.8434172100106</v>
      </c>
    </row>
    <row r="24" spans="1:15" s="6" customFormat="1" ht="12" customHeight="1">
      <c r="A24" s="178" t="s">
        <v>184</v>
      </c>
      <c r="B24" s="179">
        <f>'3.1'!B17</f>
        <v>507.58171906999996</v>
      </c>
      <c r="C24" s="180">
        <f>'3.1'!C17</f>
        <v>473.48640526999992</v>
      </c>
      <c r="D24" s="181">
        <f>'3.1'!D17</f>
        <v>477.70064278999996</v>
      </c>
      <c r="E24" s="179">
        <f>'3.1'!E17</f>
        <v>400.68438489000005</v>
      </c>
      <c r="F24" s="180">
        <f>'3.1'!F17</f>
        <v>360.89617892999996</v>
      </c>
      <c r="G24" s="181">
        <f>'3.1'!G17</f>
        <v>298.89838022999999</v>
      </c>
      <c r="H24" s="179">
        <f>'3.1'!H17</f>
        <v>382.1377524699999</v>
      </c>
      <c r="I24" s="180">
        <f>'3.1'!I17</f>
        <v>389.45011576999985</v>
      </c>
      <c r="J24" s="181">
        <f>'3.1'!J17</f>
        <v>368.22102439999992</v>
      </c>
      <c r="K24" s="179">
        <f>'3.1'!K17</f>
        <v>434.98009780999996</v>
      </c>
      <c r="L24" s="180">
        <f>'3.1'!L17</f>
        <v>477.76321911999997</v>
      </c>
      <c r="M24" s="181">
        <f>'3.1'!M17</f>
        <v>461.91975919000004</v>
      </c>
      <c r="N24" s="182">
        <f t="shared" si="3"/>
        <v>5033.7196799399999</v>
      </c>
    </row>
    <row r="25" spans="1:15" s="6" customFormat="1" ht="12" customHeight="1">
      <c r="A25" s="178" t="s">
        <v>185</v>
      </c>
      <c r="B25" s="179">
        <f>'3.1'!B27</f>
        <v>112.81890100000001</v>
      </c>
      <c r="C25" s="180">
        <f>'3.1'!C27</f>
        <v>98.606481000000016</v>
      </c>
      <c r="D25" s="181">
        <f>'3.1'!D27</f>
        <v>87.019317000000001</v>
      </c>
      <c r="E25" s="179">
        <f>'3.1'!E27</f>
        <v>67.13401352999999</v>
      </c>
      <c r="F25" s="180">
        <f>'3.1'!F27</f>
        <v>58.844431</v>
      </c>
      <c r="G25" s="181">
        <f>'3.1'!G27</f>
        <v>46.446231000000004</v>
      </c>
      <c r="H25" s="179">
        <f>'3.1'!H27</f>
        <v>45.728750999999988</v>
      </c>
      <c r="I25" s="180">
        <f>'3.1'!I27</f>
        <v>45.548781999999996</v>
      </c>
      <c r="J25" s="181">
        <f>'3.1'!J27</f>
        <v>51.693018000000009</v>
      </c>
      <c r="K25" s="179">
        <f>'3.1'!K27</f>
        <v>73.776700000000034</v>
      </c>
      <c r="L25" s="180">
        <f>'3.1'!L27</f>
        <v>90.805898999999954</v>
      </c>
      <c r="M25" s="181">
        <f>'3.1'!M27</f>
        <v>98.842236</v>
      </c>
      <c r="N25" s="182">
        <f t="shared" si="3"/>
        <v>877.26476052999999</v>
      </c>
    </row>
    <row r="26" spans="1:15" s="6" customFormat="1" ht="12" customHeight="1">
      <c r="A26" s="178" t="s">
        <v>156</v>
      </c>
      <c r="B26" s="179">
        <v>113.085033</v>
      </c>
      <c r="C26" s="180">
        <v>113.3605</v>
      </c>
      <c r="D26" s="181">
        <v>119.71655799999999</v>
      </c>
      <c r="E26" s="179">
        <v>117.15062</v>
      </c>
      <c r="F26" s="180">
        <v>112.16217</v>
      </c>
      <c r="G26" s="181">
        <v>91.362720000000095</v>
      </c>
      <c r="H26" s="179">
        <v>113.604428</v>
      </c>
      <c r="I26" s="180">
        <v>146.344233</v>
      </c>
      <c r="J26" s="181">
        <v>92.907645000000102</v>
      </c>
      <c r="K26" s="179">
        <v>101.614158</v>
      </c>
      <c r="L26" s="180">
        <v>116.622618</v>
      </c>
      <c r="M26" s="181">
        <v>129.09012000000001</v>
      </c>
      <c r="N26" s="182">
        <f t="shared" si="3"/>
        <v>1367.0208030000006</v>
      </c>
    </row>
    <row r="27" spans="1:15" s="6" customFormat="1" ht="12" customHeight="1">
      <c r="A27" s="178" t="s">
        <v>157</v>
      </c>
      <c r="B27" s="179">
        <f t="shared" ref="B27:M27" si="4">B28+B12+B24+B26</f>
        <v>6749.8615621741465</v>
      </c>
      <c r="C27" s="180">
        <f t="shared" si="4"/>
        <v>6218.6202190239474</v>
      </c>
      <c r="D27" s="181">
        <f t="shared" si="4"/>
        <v>6138.2904464646381</v>
      </c>
      <c r="E27" s="179">
        <f t="shared" si="4"/>
        <v>5404.4097883112809</v>
      </c>
      <c r="F27" s="180">
        <f t="shared" si="4"/>
        <v>5308.5366482396503</v>
      </c>
      <c r="G27" s="181">
        <f t="shared" si="4"/>
        <v>5031.1817417573893</v>
      </c>
      <c r="H27" s="179">
        <f t="shared" si="4"/>
        <v>5094.0714597555771</v>
      </c>
      <c r="I27" s="180">
        <f t="shared" si="4"/>
        <v>5091.6132531058129</v>
      </c>
      <c r="J27" s="181">
        <f t="shared" si="4"/>
        <v>5137.1545164570007</v>
      </c>
      <c r="K27" s="179">
        <f t="shared" si="4"/>
        <v>5821.8215563175636</v>
      </c>
      <c r="L27" s="180">
        <f t="shared" si="4"/>
        <v>6256.6926289865414</v>
      </c>
      <c r="M27" s="181">
        <f t="shared" si="4"/>
        <v>6339.9235192343485</v>
      </c>
      <c r="N27" s="182">
        <f>SUM(B27:M27)</f>
        <v>68592.177339827889</v>
      </c>
    </row>
    <row r="28" spans="1:15" s="6" customFormat="1" ht="12" customHeight="1">
      <c r="A28" s="178" t="s">
        <v>158</v>
      </c>
      <c r="B28" s="179">
        <f>B18+B19+B20+B21+B22+B23+B25</f>
        <v>5805.1265131041464</v>
      </c>
      <c r="C28" s="180">
        <f t="shared" ref="C28:M28" si="5">C18+C19+C20+C21+C22+C23+C25</f>
        <v>5339.1993522539478</v>
      </c>
      <c r="D28" s="181">
        <f t="shared" si="5"/>
        <v>5264.6761886746381</v>
      </c>
      <c r="E28" s="179">
        <f t="shared" si="5"/>
        <v>4647.2753334212803</v>
      </c>
      <c r="F28" s="180">
        <f t="shared" si="5"/>
        <v>4622.267631809651</v>
      </c>
      <c r="G28" s="181">
        <f t="shared" si="5"/>
        <v>4456.1092070273889</v>
      </c>
      <c r="H28" s="179">
        <f t="shared" si="5"/>
        <v>4362.5677122855768</v>
      </c>
      <c r="I28" s="180">
        <f t="shared" si="5"/>
        <v>4321.3457753358134</v>
      </c>
      <c r="J28" s="181">
        <f t="shared" si="5"/>
        <v>4432.4237940570001</v>
      </c>
      <c r="K28" s="179">
        <f>K18+K19+K20+K21+K22+K23+K25</f>
        <v>5007.4620495075633</v>
      </c>
      <c r="L28" s="180">
        <f t="shared" si="5"/>
        <v>5359.0569568665414</v>
      </c>
      <c r="M28" s="181">
        <f t="shared" si="5"/>
        <v>5412.1773720443489</v>
      </c>
      <c r="N28" s="182">
        <f>SUM(B28:M28)</f>
        <v>59029.687886387896</v>
      </c>
    </row>
    <row r="29" spans="1:15" s="89" customFormat="1" ht="12">
      <c r="A29" s="192" t="s">
        <v>253</v>
      </c>
      <c r="B29" s="196">
        <f>'3.1'!B7+'3.2'!B6-'3.2'!B27</f>
        <v>26.940715468797862</v>
      </c>
      <c r="C29" s="193">
        <f>'3.1'!C7+'3.2'!C6-'3.2'!C27</f>
        <v>54.864276147928649</v>
      </c>
      <c r="D29" s="198">
        <f>'3.1'!D7+'3.2'!D6-'3.2'!D27</f>
        <v>44.271986662359268</v>
      </c>
      <c r="E29" s="196">
        <f>'3.1'!E7+'3.2'!E6-'3.2'!E27</f>
        <v>6.4825898422741375</v>
      </c>
      <c r="F29" s="193">
        <f>'3.1'!F7+'3.2'!F6-'3.2'!F27</f>
        <v>4.3152153801165696</v>
      </c>
      <c r="G29" s="198">
        <f>'3.1'!G7+'3.2'!G6-'3.2'!G27</f>
        <v>-28.794325134562314</v>
      </c>
      <c r="H29" s="196">
        <f>'3.1'!H7+'3.2'!H6-'3.2'!H27</f>
        <v>-24.034111759693587</v>
      </c>
      <c r="I29" s="193">
        <f>'3.1'!I7+'3.2'!I6-'3.2'!I27</f>
        <v>1.3791539527574059</v>
      </c>
      <c r="J29" s="198">
        <f>'3.1'!J7+'3.2'!J6-'3.2'!J27</f>
        <v>19.565930710076827</v>
      </c>
      <c r="K29" s="196">
        <f>'3.1'!K7+'3.2'!K6-'3.2'!K27</f>
        <v>40.633506168204804</v>
      </c>
      <c r="L29" s="193">
        <f>'3.1'!L7+'3.2'!L6-'3.2'!L27</f>
        <v>37.793441373709356</v>
      </c>
      <c r="M29" s="198">
        <f>'3.1'!M7+'3.2'!M6-'3.2'!M27</f>
        <v>42.313679425069495</v>
      </c>
      <c r="N29" s="194">
        <f>SUM(B29:M29)</f>
        <v>225.73205823703847</v>
      </c>
    </row>
    <row r="30" spans="1:15" s="4" customFormat="1" ht="11.25">
      <c r="A30" s="189" t="s">
        <v>281</v>
      </c>
      <c r="N30" s="8"/>
    </row>
    <row r="31" spans="1:15" s="6" customFormat="1">
      <c r="A31" s="28" t="s">
        <v>209</v>
      </c>
      <c r="B31" s="29">
        <f>-'3.2'!B24</f>
        <v>-507.58171906999996</v>
      </c>
      <c r="C31" s="29">
        <f>-'3.2'!C24</f>
        <v>-473.48640526999992</v>
      </c>
      <c r="D31" s="29">
        <f>-'3.2'!D24</f>
        <v>-477.70064278999996</v>
      </c>
      <c r="E31" s="29">
        <f>-'3.2'!E24</f>
        <v>-400.68438489000005</v>
      </c>
      <c r="F31" s="29">
        <f>-'3.2'!F24</f>
        <v>-360.89617892999996</v>
      </c>
      <c r="G31" s="29">
        <f>-'3.2'!G24</f>
        <v>-298.89838022999999</v>
      </c>
      <c r="H31" s="29">
        <f>-'3.2'!H24</f>
        <v>-382.1377524699999</v>
      </c>
      <c r="I31" s="29">
        <f>-'3.2'!I24</f>
        <v>-389.45011576999985</v>
      </c>
      <c r="J31" s="29">
        <f>-'3.2'!J24</f>
        <v>-368.22102439999992</v>
      </c>
      <c r="K31" s="29">
        <f>-'3.2'!K24</f>
        <v>-434.98009780999996</v>
      </c>
      <c r="L31" s="29">
        <f>-'3.2'!L24</f>
        <v>-477.76321911999997</v>
      </c>
      <c r="M31" s="29">
        <f>-'3.2'!M24</f>
        <v>-461.91975919000004</v>
      </c>
      <c r="N31" s="29">
        <f>-'3.1'!N17</f>
        <v>0</v>
      </c>
    </row>
    <row r="32" spans="1:15" s="6" customFormat="1">
      <c r="A32" s="28" t="s">
        <v>49</v>
      </c>
      <c r="B32" s="29">
        <f t="shared" ref="B32:N32" si="6">-B7</f>
        <v>-1893.8420670748328</v>
      </c>
      <c r="C32" s="29">
        <f t="shared" si="6"/>
        <v>-1423.5297449255893</v>
      </c>
      <c r="D32" s="29">
        <f t="shared" si="6"/>
        <v>-1266.6138559241017</v>
      </c>
      <c r="E32" s="29">
        <f t="shared" si="6"/>
        <v>-999.57382606264582</v>
      </c>
      <c r="F32" s="29">
        <f t="shared" si="6"/>
        <v>-1297.3948158894898</v>
      </c>
      <c r="G32" s="29">
        <f t="shared" si="6"/>
        <v>-1626.3756730613402</v>
      </c>
      <c r="H32" s="29">
        <f t="shared" si="6"/>
        <v>-1240.8968242296773</v>
      </c>
      <c r="I32" s="29">
        <f t="shared" si="6"/>
        <v>-861.81014629773881</v>
      </c>
      <c r="J32" s="29">
        <f t="shared" si="6"/>
        <v>-1291.6981815964602</v>
      </c>
      <c r="K32" s="29">
        <f t="shared" si="6"/>
        <v>-1535.4475026724576</v>
      </c>
      <c r="L32" s="29">
        <f t="shared" si="6"/>
        <v>-1609.5859351703455</v>
      </c>
      <c r="M32" s="29">
        <f t="shared" si="6"/>
        <v>-1963.7011766343744</v>
      </c>
      <c r="N32" s="29">
        <f t="shared" si="6"/>
        <v>-17010.469749539054</v>
      </c>
      <c r="O32" s="30"/>
    </row>
    <row r="33" spans="1:17" s="6" customFormat="1">
      <c r="A33" s="28" t="s">
        <v>50</v>
      </c>
      <c r="B33" s="29">
        <f t="shared" ref="B33:N33" si="7">-B8</f>
        <v>-46.272648000000004</v>
      </c>
      <c r="C33" s="29">
        <f t="shared" si="7"/>
        <v>-60.675967000000007</v>
      </c>
      <c r="D33" s="29">
        <f t="shared" si="7"/>
        <v>-12.627772999999999</v>
      </c>
      <c r="E33" s="29">
        <f t="shared" si="7"/>
        <v>-9.6838999999999995E-2</v>
      </c>
      <c r="F33" s="29">
        <f t="shared" si="7"/>
        <v>-0.146036</v>
      </c>
      <c r="G33" s="29">
        <f t="shared" si="7"/>
        <v>-0.19920199999999999</v>
      </c>
      <c r="H33" s="29">
        <f t="shared" si="7"/>
        <v>-1.2059999999999997</v>
      </c>
      <c r="I33" s="29">
        <f t="shared" si="7"/>
        <v>-0.11262900000000001</v>
      </c>
      <c r="J33" s="29">
        <f t="shared" si="7"/>
        <v>-9.0180999999999997E-2</v>
      </c>
      <c r="K33" s="29">
        <f t="shared" si="7"/>
        <v>-8.654895999999999</v>
      </c>
      <c r="L33" s="29">
        <f t="shared" si="7"/>
        <v>-23.490892000000002</v>
      </c>
      <c r="M33" s="29">
        <f t="shared" si="7"/>
        <v>-8.8561910000000008</v>
      </c>
      <c r="N33" s="29">
        <f t="shared" si="7"/>
        <v>-162.42925400000001</v>
      </c>
      <c r="O33" s="30"/>
    </row>
    <row r="34" spans="1:17" s="6" customFormat="1">
      <c r="A34" s="28" t="s">
        <v>51</v>
      </c>
      <c r="B34" s="29">
        <f t="shared" ref="B34:N34" si="8">-B9</f>
        <v>2818.1643241660349</v>
      </c>
      <c r="C34" s="29">
        <f t="shared" si="8"/>
        <v>2434.9232779276576</v>
      </c>
      <c r="D34" s="29">
        <f t="shared" si="8"/>
        <v>2386.7784515717444</v>
      </c>
      <c r="E34" s="29">
        <f t="shared" si="8"/>
        <v>1769.2091428803556</v>
      </c>
      <c r="F34" s="29">
        <f t="shared" si="8"/>
        <v>1718.3590591793757</v>
      </c>
      <c r="G34" s="29">
        <f t="shared" si="8"/>
        <v>1281.1767374458952</v>
      </c>
      <c r="H34" s="29">
        <f t="shared" si="8"/>
        <v>1699.5075872493696</v>
      </c>
      <c r="I34" s="29">
        <f t="shared" si="8"/>
        <v>1735.6631432349741</v>
      </c>
      <c r="J34" s="29">
        <f t="shared" si="8"/>
        <v>1576.320220826377</v>
      </c>
      <c r="K34" s="29">
        <f t="shared" si="8"/>
        <v>2016.4189537270468</v>
      </c>
      <c r="L34" s="29">
        <f t="shared" si="8"/>
        <v>2397.7369801880136</v>
      </c>
      <c r="M34" s="29">
        <f t="shared" si="8"/>
        <v>2542.2611334437406</v>
      </c>
      <c r="N34" s="29">
        <f t="shared" si="8"/>
        <v>24376.519011840581</v>
      </c>
      <c r="Q34" s="7"/>
    </row>
    <row r="35" spans="1:17" s="6" customFormat="1">
      <c r="A35" s="28" t="s">
        <v>52</v>
      </c>
      <c r="B35" s="29">
        <f t="shared" ref="B35:N35" si="9">-B10</f>
        <v>1.674464</v>
      </c>
      <c r="C35" s="29">
        <f t="shared" si="9"/>
        <v>0.55268899999999999</v>
      </c>
      <c r="D35" s="29">
        <f t="shared" si="9"/>
        <v>7.1517979999999994</v>
      </c>
      <c r="E35" s="29">
        <f t="shared" si="9"/>
        <v>28.315557999999996</v>
      </c>
      <c r="F35" s="29">
        <f t="shared" si="9"/>
        <v>30.136303999999999</v>
      </c>
      <c r="G35" s="29">
        <f t="shared" si="9"/>
        <v>32.365479000000001</v>
      </c>
      <c r="H35" s="29">
        <f t="shared" si="9"/>
        <v>27.980688000000001</v>
      </c>
      <c r="I35" s="29">
        <f t="shared" si="9"/>
        <v>28.020709999999998</v>
      </c>
      <c r="J35" s="29">
        <f t="shared" si="9"/>
        <v>27.898005000000001</v>
      </c>
      <c r="K35" s="29">
        <f t="shared" si="9"/>
        <v>12.117842999999999</v>
      </c>
      <c r="L35" s="29">
        <f t="shared" si="9"/>
        <v>16.459025</v>
      </c>
      <c r="M35" s="29">
        <f t="shared" si="9"/>
        <v>16.195713999999999</v>
      </c>
      <c r="N35" s="29">
        <f t="shared" si="9"/>
        <v>228.86827700000003</v>
      </c>
    </row>
    <row r="36" spans="1:17" s="6" customFormat="1">
      <c r="A36" s="28" t="s">
        <v>227</v>
      </c>
      <c r="B36" s="29">
        <f t="shared" ref="B36:M36" si="10">-B12</f>
        <v>-324.06829700000003</v>
      </c>
      <c r="C36" s="29">
        <f t="shared" si="10"/>
        <v>-292.57396150000011</v>
      </c>
      <c r="D36" s="29">
        <f t="shared" si="10"/>
        <v>-276.19705700000003</v>
      </c>
      <c r="E36" s="29">
        <f t="shared" si="10"/>
        <v>-239.29945000000004</v>
      </c>
      <c r="F36" s="29">
        <f t="shared" si="10"/>
        <v>-213.21066749999989</v>
      </c>
      <c r="G36" s="29">
        <f t="shared" si="10"/>
        <v>-184.81143450000002</v>
      </c>
      <c r="H36" s="29">
        <f t="shared" si="10"/>
        <v>-235.76156700000007</v>
      </c>
      <c r="I36" s="29">
        <f t="shared" si="10"/>
        <v>-234.47312900000014</v>
      </c>
      <c r="J36" s="29">
        <f t="shared" si="10"/>
        <v>-243.6020530000001</v>
      </c>
      <c r="K36" s="29">
        <f t="shared" si="10"/>
        <v>-277.76525100000003</v>
      </c>
      <c r="L36" s="29">
        <f t="shared" si="10"/>
        <v>-303.24983500000002</v>
      </c>
      <c r="M36" s="29">
        <f t="shared" si="10"/>
        <v>-336.736268</v>
      </c>
      <c r="N36" s="29">
        <f>-N11</f>
        <v>-3161.7489705000007</v>
      </c>
    </row>
    <row r="37" spans="1:17" s="6" customFormat="1">
      <c r="A37" s="28" t="s">
        <v>58</v>
      </c>
      <c r="B37" s="29">
        <f t="shared" ref="B37:M37" si="11">-B13</f>
        <v>-102.369632</v>
      </c>
      <c r="C37" s="29">
        <f t="shared" si="11"/>
        <v>-92.570464500000099</v>
      </c>
      <c r="D37" s="29">
        <f t="shared" si="11"/>
        <v>-84.026356000000007</v>
      </c>
      <c r="E37" s="29">
        <f t="shared" si="11"/>
        <v>-73.081554999999994</v>
      </c>
      <c r="F37" s="29">
        <f t="shared" si="11"/>
        <v>-83.697998999999896</v>
      </c>
      <c r="G37" s="29">
        <f t="shared" si="11"/>
        <v>-60.130020000000002</v>
      </c>
      <c r="H37" s="29">
        <f t="shared" si="11"/>
        <v>-76.128964000000096</v>
      </c>
      <c r="I37" s="29">
        <f t="shared" si="11"/>
        <v>-77.433654000000104</v>
      </c>
      <c r="J37" s="29">
        <f t="shared" si="11"/>
        <v>-81.053692000000098</v>
      </c>
      <c r="K37" s="29">
        <f t="shared" si="11"/>
        <v>-93.322018999999997</v>
      </c>
      <c r="L37" s="29">
        <f t="shared" si="11"/>
        <v>-105.56228</v>
      </c>
      <c r="M37" s="29">
        <f t="shared" si="11"/>
        <v>-117.85852</v>
      </c>
      <c r="N37" s="29">
        <f>-N13</f>
        <v>-1047.2351555000002</v>
      </c>
    </row>
    <row r="38" spans="1:17" s="6" customFormat="1">
      <c r="A38" s="28" t="s">
        <v>59</v>
      </c>
      <c r="B38" s="29">
        <f t="shared" ref="B38:M38" si="12">-B14</f>
        <v>-221.69866500000001</v>
      </c>
      <c r="C38" s="29">
        <f t="shared" si="12"/>
        <v>-200.00349699999998</v>
      </c>
      <c r="D38" s="29">
        <f t="shared" si="12"/>
        <v>-192.17070100000001</v>
      </c>
      <c r="E38" s="29">
        <f t="shared" si="12"/>
        <v>-166.21789500000003</v>
      </c>
      <c r="F38" s="29">
        <f t="shared" si="12"/>
        <v>-129.51266849999999</v>
      </c>
      <c r="G38" s="29">
        <f t="shared" si="12"/>
        <v>-124.68141450000002</v>
      </c>
      <c r="H38" s="29">
        <f t="shared" si="12"/>
        <v>-159.63260299999999</v>
      </c>
      <c r="I38" s="29">
        <f t="shared" si="12"/>
        <v>-157.03947500000004</v>
      </c>
      <c r="J38" s="29">
        <f t="shared" si="12"/>
        <v>-162.548361</v>
      </c>
      <c r="K38" s="29">
        <f t="shared" si="12"/>
        <v>-184.44323200000002</v>
      </c>
      <c r="L38" s="29">
        <f t="shared" si="12"/>
        <v>-197.687555</v>
      </c>
      <c r="M38" s="29">
        <f t="shared" si="12"/>
        <v>-218.877748</v>
      </c>
      <c r="N38" s="29">
        <f>-N14</f>
        <v>-2114.5138150000002</v>
      </c>
    </row>
    <row r="39" spans="1:17" s="6" customFormat="1">
      <c r="A39" s="28"/>
      <c r="B39" s="29" t="e">
        <f>-#REF!</f>
        <v>#REF!</v>
      </c>
      <c r="C39" s="29" t="e">
        <f>-#REF!</f>
        <v>#REF!</v>
      </c>
      <c r="D39" s="29" t="e">
        <f>-#REF!</f>
        <v>#REF!</v>
      </c>
      <c r="E39" s="29" t="e">
        <f>-#REF!</f>
        <v>#REF!</v>
      </c>
      <c r="F39" s="29" t="e">
        <f>-#REF!</f>
        <v>#REF!</v>
      </c>
      <c r="G39" s="29" t="e">
        <f>-#REF!</f>
        <v>#REF!</v>
      </c>
      <c r="H39" s="29" t="e">
        <f>-#REF!</f>
        <v>#REF!</v>
      </c>
      <c r="I39" s="29" t="e">
        <f>-#REF!</f>
        <v>#REF!</v>
      </c>
      <c r="J39" s="29" t="e">
        <f>-#REF!</f>
        <v>#REF!</v>
      </c>
      <c r="K39" s="29" t="e">
        <f>-#REF!</f>
        <v>#REF!</v>
      </c>
      <c r="L39" s="29" t="e">
        <f>-#REF!</f>
        <v>#REF!</v>
      </c>
      <c r="M39" s="29" t="e">
        <f>-#REF!</f>
        <v>#REF!</v>
      </c>
      <c r="N39" s="29" t="e">
        <f>-#REF!</f>
        <v>#REF!</v>
      </c>
    </row>
    <row r="40" spans="1:17" s="6" customFormat="1">
      <c r="A40" s="28" t="s">
        <v>165</v>
      </c>
      <c r="B40" s="29">
        <f t="shared" ref="B40:M40" si="13">-B17</f>
        <v>-5692.3076121041468</v>
      </c>
      <c r="C40" s="29">
        <f t="shared" si="13"/>
        <v>-5240.592871253948</v>
      </c>
      <c r="D40" s="29">
        <f t="shared" si="13"/>
        <v>-5177.6568716746378</v>
      </c>
      <c r="E40" s="29">
        <f t="shared" si="13"/>
        <v>-4580.1413198912805</v>
      </c>
      <c r="F40" s="29">
        <f t="shared" si="13"/>
        <v>-4563.4232008096506</v>
      </c>
      <c r="G40" s="29">
        <f t="shared" si="13"/>
        <v>-4409.662976027389</v>
      </c>
      <c r="H40" s="29">
        <f t="shared" si="13"/>
        <v>-4316.8389612855772</v>
      </c>
      <c r="I40" s="29">
        <f t="shared" si="13"/>
        <v>-4275.7969933358136</v>
      </c>
      <c r="J40" s="29">
        <f t="shared" si="13"/>
        <v>-4380.7307760570002</v>
      </c>
      <c r="K40" s="29">
        <f t="shared" si="13"/>
        <v>-4933.6853495075629</v>
      </c>
      <c r="L40" s="29">
        <f t="shared" si="13"/>
        <v>-5268.2510578665415</v>
      </c>
      <c r="M40" s="29">
        <f t="shared" si="13"/>
        <v>-5313.3351360443485</v>
      </c>
      <c r="N40" s="29">
        <f>-N16</f>
        <v>-58152.423125857895</v>
      </c>
    </row>
    <row r="41" spans="1:17" s="6" customFormat="1">
      <c r="A41" s="28" t="s">
        <v>151</v>
      </c>
      <c r="B41" s="29">
        <f t="shared" ref="B41:N41" si="14">-B18</f>
        <v>-624.2814810000001</v>
      </c>
      <c r="C41" s="29">
        <f t="shared" si="14"/>
        <v>-544.62265000000002</v>
      </c>
      <c r="D41" s="29">
        <f t="shared" si="14"/>
        <v>-653.27919100000008</v>
      </c>
      <c r="E41" s="29">
        <f t="shared" si="14"/>
        <v>-626.09470399999998</v>
      </c>
      <c r="F41" s="29">
        <f t="shared" si="14"/>
        <v>-629.36368800000014</v>
      </c>
      <c r="G41" s="29">
        <f t="shared" si="14"/>
        <v>-671.53118000000006</v>
      </c>
      <c r="H41" s="29">
        <f t="shared" si="14"/>
        <v>-644.7299210000001</v>
      </c>
      <c r="I41" s="29">
        <f t="shared" si="14"/>
        <v>-588.47331599999995</v>
      </c>
      <c r="J41" s="29">
        <f t="shared" si="14"/>
        <v>-622.59520699999996</v>
      </c>
      <c r="K41" s="29">
        <f t="shared" si="14"/>
        <v>-637.41798499999993</v>
      </c>
      <c r="L41" s="29">
        <f t="shared" si="14"/>
        <v>-606.60078099999998</v>
      </c>
      <c r="M41" s="29">
        <f t="shared" si="14"/>
        <v>-544.76356799999996</v>
      </c>
      <c r="N41" s="29">
        <f t="shared" si="14"/>
        <v>-7393.7536720000007</v>
      </c>
    </row>
    <row r="42" spans="1:17" s="6" customFormat="1">
      <c r="A42" s="28" t="s">
        <v>152</v>
      </c>
      <c r="B42" s="29">
        <f t="shared" ref="B42:N42" si="15">-B19</f>
        <v>-1977.1593359999999</v>
      </c>
      <c r="C42" s="29">
        <f t="shared" si="15"/>
        <v>-1859.7551120000003</v>
      </c>
      <c r="D42" s="29">
        <f t="shared" si="15"/>
        <v>-1921.9583520000001</v>
      </c>
      <c r="E42" s="29">
        <f t="shared" si="15"/>
        <v>-1811.5195860000001</v>
      </c>
      <c r="F42" s="29">
        <f t="shared" si="15"/>
        <v>-1758.3309849999998</v>
      </c>
      <c r="G42" s="29">
        <f t="shared" si="15"/>
        <v>-1813.3587359999999</v>
      </c>
      <c r="H42" s="29">
        <f t="shared" si="15"/>
        <v>-1787.4744910000002</v>
      </c>
      <c r="I42" s="29">
        <f t="shared" si="15"/>
        <v>-1746.2512390000002</v>
      </c>
      <c r="J42" s="29">
        <f t="shared" si="15"/>
        <v>-1843.739497</v>
      </c>
      <c r="K42" s="29">
        <f t="shared" si="15"/>
        <v>-1935.6577050000001</v>
      </c>
      <c r="L42" s="29">
        <f t="shared" si="15"/>
        <v>-1929.9251610000001</v>
      </c>
      <c r="M42" s="29">
        <f t="shared" si="15"/>
        <v>-1745.6285260000031</v>
      </c>
      <c r="N42" s="29">
        <f t="shared" si="15"/>
        <v>-22130.758726000007</v>
      </c>
    </row>
    <row r="43" spans="1:17" s="6" customFormat="1">
      <c r="A43" s="28" t="s">
        <v>153</v>
      </c>
      <c r="B43" s="29">
        <f t="shared" ref="B43:N43" si="16">-B20</f>
        <v>-805.56871357813759</v>
      </c>
      <c r="C43" s="29">
        <f t="shared" si="16"/>
        <v>-730.46512739207753</v>
      </c>
      <c r="D43" s="29">
        <f t="shared" si="16"/>
        <v>-696.10672616986267</v>
      </c>
      <c r="E43" s="29">
        <f t="shared" si="16"/>
        <v>-583.14476965557765</v>
      </c>
      <c r="F43" s="29">
        <f t="shared" si="16"/>
        <v>-571.75147099081835</v>
      </c>
      <c r="G43" s="29">
        <f t="shared" si="16"/>
        <v>-540.06607849227635</v>
      </c>
      <c r="H43" s="29">
        <f t="shared" si="16"/>
        <v>-537.87460998262497</v>
      </c>
      <c r="I43" s="29">
        <f t="shared" si="16"/>
        <v>-543.54527830624613</v>
      </c>
      <c r="J43" s="29">
        <f t="shared" si="16"/>
        <v>-559.27609524788954</v>
      </c>
      <c r="K43" s="29">
        <f t="shared" si="16"/>
        <v>-655.52739623004811</v>
      </c>
      <c r="L43" s="29">
        <f t="shared" si="16"/>
        <v>-721.16928645845553</v>
      </c>
      <c r="M43" s="29">
        <f t="shared" si="16"/>
        <v>-743.26235787657629</v>
      </c>
      <c r="N43" s="29">
        <f t="shared" si="16"/>
        <v>-7687.7579103805911</v>
      </c>
    </row>
    <row r="44" spans="1:17" s="6" customFormat="1">
      <c r="A44" s="28" t="s">
        <v>154</v>
      </c>
      <c r="B44" s="29">
        <f t="shared" ref="B44:N44" si="17">-B21</f>
        <v>-1894.019894976009</v>
      </c>
      <c r="C44" s="29">
        <f t="shared" si="17"/>
        <v>-1718.2705054518676</v>
      </c>
      <c r="D44" s="29">
        <f t="shared" si="17"/>
        <v>-1522.9792267547771</v>
      </c>
      <c r="E44" s="29">
        <f t="shared" si="17"/>
        <v>-1213.7975548756883</v>
      </c>
      <c r="F44" s="29">
        <f t="shared" si="17"/>
        <v>-1249.3141123488394</v>
      </c>
      <c r="G44" s="29">
        <f t="shared" si="17"/>
        <v>-1053.8396817451126</v>
      </c>
      <c r="H44" s="29">
        <f t="shared" si="17"/>
        <v>-1017.6877908429527</v>
      </c>
      <c r="I44" s="29">
        <f t="shared" si="17"/>
        <v>-1042.3188392695656</v>
      </c>
      <c r="J44" s="29">
        <f t="shared" si="17"/>
        <v>-1034.5550047691045</v>
      </c>
      <c r="K44" s="29">
        <f t="shared" si="17"/>
        <v>-1379.6862340875164</v>
      </c>
      <c r="L44" s="29">
        <f t="shared" si="17"/>
        <v>-1633.4168115080943</v>
      </c>
      <c r="M44" s="29">
        <f t="shared" si="17"/>
        <v>-1896.277061637762</v>
      </c>
      <c r="N44" s="29">
        <f t="shared" si="17"/>
        <v>-16656.162718267289</v>
      </c>
    </row>
    <row r="45" spans="1:17" s="6" customFormat="1">
      <c r="A45" s="28" t="s">
        <v>155</v>
      </c>
      <c r="B45" s="29">
        <f t="shared" ref="B45:N45" si="18">-B22</f>
        <v>-23.635671000000002</v>
      </c>
      <c r="C45" s="29">
        <f t="shared" si="18"/>
        <v>-16.964365000000001</v>
      </c>
      <c r="D45" s="29">
        <f t="shared" si="18"/>
        <v>-26.183640000000004</v>
      </c>
      <c r="E45" s="29">
        <f t="shared" si="18"/>
        <v>-19.081883999999999</v>
      </c>
      <c r="F45" s="29">
        <f t="shared" si="18"/>
        <v>-22.880441999999999</v>
      </c>
      <c r="G45" s="29">
        <f t="shared" si="18"/>
        <v>-23.059518000000001</v>
      </c>
      <c r="H45" s="29">
        <f t="shared" si="18"/>
        <v>-23.678823999999999</v>
      </c>
      <c r="I45" s="29">
        <f t="shared" si="18"/>
        <v>-22.376383000000001</v>
      </c>
      <c r="J45" s="29">
        <f t="shared" si="18"/>
        <v>-30.181508000000001</v>
      </c>
      <c r="K45" s="29">
        <f t="shared" si="18"/>
        <v>-21.909602</v>
      </c>
      <c r="L45" s="29">
        <f t="shared" si="18"/>
        <v>-21.580009</v>
      </c>
      <c r="M45" s="29">
        <f t="shared" si="18"/>
        <v>-25.614836</v>
      </c>
      <c r="N45" s="29">
        <f t="shared" si="18"/>
        <v>-277.14668200000006</v>
      </c>
    </row>
    <row r="46" spans="1:17" s="6" customFormat="1">
      <c r="A46" s="28" t="s">
        <v>159</v>
      </c>
      <c r="B46" s="29">
        <f t="shared" ref="B46:N46" si="19">-B23</f>
        <v>-367.64251555000004</v>
      </c>
      <c r="C46" s="29">
        <f t="shared" si="19"/>
        <v>-370.51511141000242</v>
      </c>
      <c r="D46" s="29">
        <f t="shared" si="19"/>
        <v>-357.14973574999721</v>
      </c>
      <c r="E46" s="29">
        <f t="shared" si="19"/>
        <v>-326.50282136001402</v>
      </c>
      <c r="F46" s="29">
        <f t="shared" si="19"/>
        <v>-331.78250246999363</v>
      </c>
      <c r="G46" s="29">
        <f t="shared" si="19"/>
        <v>-307.80778179000032</v>
      </c>
      <c r="H46" s="29">
        <f t="shared" si="19"/>
        <v>-305.39332445999906</v>
      </c>
      <c r="I46" s="29">
        <f t="shared" si="19"/>
        <v>-332.83193776000184</v>
      </c>
      <c r="J46" s="29">
        <f t="shared" si="19"/>
        <v>-290.38346404000657</v>
      </c>
      <c r="K46" s="29">
        <f t="shared" si="19"/>
        <v>-303.48642718999861</v>
      </c>
      <c r="L46" s="29">
        <f t="shared" si="19"/>
        <v>-355.55900889999032</v>
      </c>
      <c r="M46" s="29">
        <f t="shared" si="19"/>
        <v>-357.7887865300068</v>
      </c>
      <c r="N46" s="29">
        <f t="shared" si="19"/>
        <v>-4006.8434172100106</v>
      </c>
    </row>
    <row r="47" spans="1:17" s="6" customFormat="1">
      <c r="A47" s="28" t="s">
        <v>156</v>
      </c>
      <c r="B47" s="29">
        <f t="shared" ref="B47:N47" si="20">-B26</f>
        <v>-113.085033</v>
      </c>
      <c r="C47" s="29">
        <f t="shared" si="20"/>
        <v>-113.3605</v>
      </c>
      <c r="D47" s="29">
        <f t="shared" si="20"/>
        <v>-119.71655799999999</v>
      </c>
      <c r="E47" s="29">
        <f t="shared" si="20"/>
        <v>-117.15062</v>
      </c>
      <c r="F47" s="29">
        <f t="shared" si="20"/>
        <v>-112.16217</v>
      </c>
      <c r="G47" s="29">
        <f t="shared" si="20"/>
        <v>-91.362720000000095</v>
      </c>
      <c r="H47" s="29">
        <f t="shared" si="20"/>
        <v>-113.604428</v>
      </c>
      <c r="I47" s="29">
        <f t="shared" si="20"/>
        <v>-146.344233</v>
      </c>
      <c r="J47" s="29">
        <f t="shared" si="20"/>
        <v>-92.907645000000102</v>
      </c>
      <c r="K47" s="29">
        <f t="shared" si="20"/>
        <v>-101.614158</v>
      </c>
      <c r="L47" s="29">
        <f t="shared" si="20"/>
        <v>-116.622618</v>
      </c>
      <c r="M47" s="29">
        <f t="shared" si="20"/>
        <v>-129.09012000000001</v>
      </c>
      <c r="N47" s="29">
        <f t="shared" si="20"/>
        <v>-1367.0208030000006</v>
      </c>
    </row>
    <row r="48" spans="1:17" s="6" customFormat="1">
      <c r="A48" s="28" t="s">
        <v>157</v>
      </c>
      <c r="B48" s="29">
        <f t="shared" ref="B48:N48" si="21">-B27</f>
        <v>-6749.8615621741465</v>
      </c>
      <c r="C48" s="29">
        <f t="shared" si="21"/>
        <v>-6218.6202190239474</v>
      </c>
      <c r="D48" s="29">
        <f t="shared" si="21"/>
        <v>-6138.2904464646381</v>
      </c>
      <c r="E48" s="29">
        <f t="shared" si="21"/>
        <v>-5404.4097883112809</v>
      </c>
      <c r="F48" s="29">
        <f t="shared" si="21"/>
        <v>-5308.5366482396503</v>
      </c>
      <c r="G48" s="29">
        <f t="shared" si="21"/>
        <v>-5031.1817417573893</v>
      </c>
      <c r="H48" s="29">
        <f t="shared" si="21"/>
        <v>-5094.0714597555771</v>
      </c>
      <c r="I48" s="29">
        <f t="shared" si="21"/>
        <v>-5091.6132531058129</v>
      </c>
      <c r="J48" s="29">
        <f t="shared" si="21"/>
        <v>-5137.1545164570007</v>
      </c>
      <c r="K48" s="29">
        <f t="shared" si="21"/>
        <v>-5821.8215563175636</v>
      </c>
      <c r="L48" s="29">
        <f t="shared" si="21"/>
        <v>-6256.6926289865414</v>
      </c>
      <c r="M48" s="29">
        <f t="shared" si="21"/>
        <v>-6339.9235192343485</v>
      </c>
      <c r="N48" s="29">
        <f t="shared" si="21"/>
        <v>-68592.177339827889</v>
      </c>
    </row>
    <row r="49" spans="1:14" s="6" customFormat="1">
      <c r="A49" s="28" t="s">
        <v>158</v>
      </c>
      <c r="B49" s="29">
        <f t="shared" ref="B49:N49" si="22">-B28</f>
        <v>-5805.1265131041464</v>
      </c>
      <c r="C49" s="29">
        <f t="shared" si="22"/>
        <v>-5339.1993522539478</v>
      </c>
      <c r="D49" s="29">
        <f t="shared" si="22"/>
        <v>-5264.6761886746381</v>
      </c>
      <c r="E49" s="29">
        <f t="shared" si="22"/>
        <v>-4647.2753334212803</v>
      </c>
      <c r="F49" s="29">
        <f t="shared" si="22"/>
        <v>-4622.267631809651</v>
      </c>
      <c r="G49" s="29">
        <f t="shared" si="22"/>
        <v>-4456.1092070273889</v>
      </c>
      <c r="H49" s="29">
        <f t="shared" si="22"/>
        <v>-4362.5677122855768</v>
      </c>
      <c r="I49" s="29">
        <f t="shared" si="22"/>
        <v>-4321.3457753358134</v>
      </c>
      <c r="J49" s="29">
        <f t="shared" si="22"/>
        <v>-4432.4237940570001</v>
      </c>
      <c r="K49" s="29">
        <f t="shared" si="22"/>
        <v>-5007.4620495075633</v>
      </c>
      <c r="L49" s="29">
        <f t="shared" si="22"/>
        <v>-5359.0569568665414</v>
      </c>
      <c r="M49" s="29">
        <f t="shared" si="22"/>
        <v>-5412.1773720443489</v>
      </c>
      <c r="N49" s="29">
        <f t="shared" si="22"/>
        <v>-59029.687886387896</v>
      </c>
    </row>
    <row r="50" spans="1:14" s="6" customForma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</row>
  </sheetData>
  <mergeCells count="24">
    <mergeCell ref="N5:N6"/>
    <mergeCell ref="K5:M5"/>
    <mergeCell ref="H5:J5"/>
    <mergeCell ref="N16:N17"/>
    <mergeCell ref="B16:D16"/>
    <mergeCell ref="E16:G16"/>
    <mergeCell ref="H16:J16"/>
    <mergeCell ref="K16:M16"/>
    <mergeCell ref="A3:A4"/>
    <mergeCell ref="N3:N4"/>
    <mergeCell ref="A5:A6"/>
    <mergeCell ref="A11:A12"/>
    <mergeCell ref="A16:A17"/>
    <mergeCell ref="B5:D5"/>
    <mergeCell ref="E5:G5"/>
    <mergeCell ref="N11:N12"/>
    <mergeCell ref="B11:D11"/>
    <mergeCell ref="E11:G11"/>
    <mergeCell ref="H11:J11"/>
    <mergeCell ref="K11:M11"/>
    <mergeCell ref="B3:D3"/>
    <mergeCell ref="E3:G3"/>
    <mergeCell ref="H3:J3"/>
    <mergeCell ref="K3:M3"/>
  </mergeCells>
  <conditionalFormatting sqref="B5:D29">
    <cfRule type="expression" dxfId="29" priority="4">
      <formula>SEARCH($B$3,$N$1)</formula>
    </cfRule>
  </conditionalFormatting>
  <conditionalFormatting sqref="B5:G29">
    <cfRule type="expression" dxfId="28" priority="3">
      <formula>SEARCH($E$3,$N$1)</formula>
    </cfRule>
  </conditionalFormatting>
  <conditionalFormatting sqref="B5:J29">
    <cfRule type="expression" dxfId="27" priority="2">
      <formula>SEARCH($H$3,$N$1)</formula>
    </cfRule>
  </conditionalFormatting>
  <conditionalFormatting sqref="B5:M29">
    <cfRule type="expression" dxfId="26" priority="1">
      <formula>SEARCH($K$3,$N$1)</formula>
    </cfRule>
  </conditionalFormatting>
  <pageMargins left="0.31496062992125984" right="0.31496062992125984" top="0.35433070866141736" bottom="0.35433070866141736" header="0.31496062992125984" footer="0.19685039370078741"/>
  <pageSetup paperSize="9" fitToWidth="0" fitToHeight="0" orientation="landscape" r:id="rId1"/>
  <headerFooter differentFirst="1" scaleWithDoc="0">
    <oddFooter>&amp;C&amp;"Calibri,Obyčejné"&amp;9&amp;P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4"/>
  <dimension ref="A1:P23"/>
  <sheetViews>
    <sheetView showGridLines="0" zoomScaleNormal="100" zoomScaleSheetLayoutView="100" workbookViewId="0"/>
  </sheetViews>
  <sheetFormatPr defaultColWidth="9.140625" defaultRowHeight="12"/>
  <cols>
    <col min="1" max="1" width="19.85546875" style="9" customWidth="1"/>
    <col min="2" max="16" width="8.28515625" style="9" customWidth="1"/>
    <col min="17" max="16384" width="9.140625" style="9"/>
  </cols>
  <sheetData>
    <row r="1" spans="1:16" ht="20.25">
      <c r="A1" s="171" t="s">
        <v>375</v>
      </c>
      <c r="P1" s="169" t="str">
        <f>'3.1'!N1</f>
        <v>IV. čtvrtletí 2025</v>
      </c>
    </row>
    <row r="2" spans="1:16" ht="18">
      <c r="A2" s="188" t="s">
        <v>376</v>
      </c>
    </row>
    <row r="3" spans="1:16" ht="6" customHeight="1"/>
    <row r="4" spans="1:16" ht="12" customHeight="1">
      <c r="A4" s="438" t="str">
        <f>'3.1'!A4</f>
        <v>2025</v>
      </c>
      <c r="B4" s="431" t="s">
        <v>19</v>
      </c>
      <c r="C4" s="431"/>
      <c r="D4" s="441"/>
      <c r="E4" s="443" t="s">
        <v>192</v>
      </c>
      <c r="F4" s="431"/>
      <c r="G4" s="441"/>
      <c r="H4" s="443" t="s">
        <v>194</v>
      </c>
      <c r="I4" s="431"/>
      <c r="J4" s="441"/>
      <c r="K4" s="443" t="s">
        <v>6</v>
      </c>
      <c r="L4" s="431"/>
      <c r="M4" s="441"/>
      <c r="N4" s="431" t="s">
        <v>205</v>
      </c>
      <c r="O4" s="431"/>
      <c r="P4" s="431"/>
    </row>
    <row r="5" spans="1:16" ht="14.1" customHeight="1">
      <c r="A5" s="439"/>
      <c r="B5" s="432" t="s">
        <v>226</v>
      </c>
      <c r="C5" s="432"/>
      <c r="D5" s="442"/>
      <c r="E5" s="432" t="s">
        <v>226</v>
      </c>
      <c r="F5" s="432"/>
      <c r="G5" s="442"/>
      <c r="H5" s="432" t="s">
        <v>226</v>
      </c>
      <c r="I5" s="432"/>
      <c r="J5" s="442"/>
      <c r="K5" s="432" t="s">
        <v>226</v>
      </c>
      <c r="L5" s="432"/>
      <c r="M5" s="442"/>
      <c r="N5" s="432" t="s">
        <v>168</v>
      </c>
      <c r="O5" s="432"/>
      <c r="P5" s="432"/>
    </row>
    <row r="6" spans="1:16">
      <c r="A6" s="440"/>
      <c r="B6" s="174" t="s">
        <v>69</v>
      </c>
      <c r="C6" s="174" t="s">
        <v>70</v>
      </c>
      <c r="D6" s="205" t="s">
        <v>71</v>
      </c>
      <c r="E6" s="201" t="s">
        <v>69</v>
      </c>
      <c r="F6" s="174" t="s">
        <v>70</v>
      </c>
      <c r="G6" s="205" t="s">
        <v>71</v>
      </c>
      <c r="H6" s="201" t="s">
        <v>69</v>
      </c>
      <c r="I6" s="174" t="s">
        <v>70</v>
      </c>
      <c r="J6" s="205" t="s">
        <v>71</v>
      </c>
      <c r="K6" s="201" t="s">
        <v>69</v>
      </c>
      <c r="L6" s="174" t="s">
        <v>70</v>
      </c>
      <c r="M6" s="205" t="s">
        <v>71</v>
      </c>
      <c r="N6" s="174" t="s">
        <v>69</v>
      </c>
      <c r="O6" s="174" t="s">
        <v>70</v>
      </c>
      <c r="P6" s="174" t="s">
        <v>71</v>
      </c>
    </row>
    <row r="7" spans="1:16" ht="12.75" customHeight="1">
      <c r="A7" s="433" t="s">
        <v>0</v>
      </c>
      <c r="B7" s="435">
        <f>SUM(B8:D8)</f>
        <v>8643.0691299999999</v>
      </c>
      <c r="C7" s="430"/>
      <c r="D7" s="436"/>
      <c r="E7" s="435">
        <f>SUM(E8:G8)</f>
        <v>464.74971999999997</v>
      </c>
      <c r="F7" s="430"/>
      <c r="G7" s="436"/>
      <c r="H7" s="435">
        <f>SUM(H8:J8)</f>
        <v>1.8298299999999998</v>
      </c>
      <c r="I7" s="430"/>
      <c r="J7" s="436"/>
      <c r="K7" s="435">
        <f>SUM(K8:M8)</f>
        <v>8178.3194099999992</v>
      </c>
      <c r="L7" s="430"/>
      <c r="M7" s="436"/>
      <c r="N7" s="430">
        <f>P8</f>
        <v>4346</v>
      </c>
      <c r="O7" s="430"/>
      <c r="P7" s="430"/>
    </row>
    <row r="8" spans="1:16" ht="15" customHeight="1">
      <c r="A8" s="437"/>
      <c r="B8" s="202">
        <v>2767.6315499999996</v>
      </c>
      <c r="C8" s="200">
        <v>2998.0423799999999</v>
      </c>
      <c r="D8" s="206">
        <v>2877.3952000000004</v>
      </c>
      <c r="E8" s="202">
        <v>147.59811999999999</v>
      </c>
      <c r="F8" s="200">
        <v>163.23835</v>
      </c>
      <c r="G8" s="206">
        <v>153.91325000000001</v>
      </c>
      <c r="H8" s="202">
        <v>0.53027999999999997</v>
      </c>
      <c r="I8" s="200">
        <v>0.63327</v>
      </c>
      <c r="J8" s="206">
        <v>0.66627999999999998</v>
      </c>
      <c r="K8" s="202">
        <v>2620.0334299999995</v>
      </c>
      <c r="L8" s="200">
        <v>2834.8040299999998</v>
      </c>
      <c r="M8" s="206">
        <v>2723.4819500000003</v>
      </c>
      <c r="N8" s="262">
        <v>4346</v>
      </c>
      <c r="O8" s="262">
        <v>4346</v>
      </c>
      <c r="P8" s="262">
        <v>4346</v>
      </c>
    </row>
    <row r="9" spans="1:16" ht="15" customHeight="1">
      <c r="A9" s="433" t="s">
        <v>15</v>
      </c>
      <c r="B9" s="435">
        <f>SUM(B10:D10)</f>
        <v>8905.0715929999988</v>
      </c>
      <c r="C9" s="430"/>
      <c r="D9" s="436"/>
      <c r="E9" s="435">
        <f>SUM(E10:G10)</f>
        <v>828.89804900000013</v>
      </c>
      <c r="F9" s="430"/>
      <c r="G9" s="436"/>
      <c r="H9" s="435">
        <f>SUM(H10:J10)</f>
        <v>248.26751300000001</v>
      </c>
      <c r="I9" s="430"/>
      <c r="J9" s="436"/>
      <c r="K9" s="435">
        <f>SUM(K10:M10)</f>
        <v>8076.1735439999993</v>
      </c>
      <c r="L9" s="430"/>
      <c r="M9" s="436"/>
      <c r="N9" s="430">
        <f>P10</f>
        <v>9222.257999999998</v>
      </c>
      <c r="O9" s="430"/>
      <c r="P9" s="430"/>
    </row>
    <row r="10" spans="1:16" ht="15" customHeight="1">
      <c r="A10" s="434"/>
      <c r="B10" s="202">
        <f t="shared" ref="B10:M10" si="0">SUM(B11:B22)</f>
        <v>2636.1354119999996</v>
      </c>
      <c r="C10" s="200">
        <f t="shared" si="0"/>
        <v>3207.0834239999995</v>
      </c>
      <c r="D10" s="206">
        <f t="shared" si="0"/>
        <v>3061.8527570000001</v>
      </c>
      <c r="E10" s="202">
        <f t="shared" si="0"/>
        <v>261.41202399999997</v>
      </c>
      <c r="F10" s="200">
        <f t="shared" si="0"/>
        <v>288.88295899999997</v>
      </c>
      <c r="G10" s="206">
        <f t="shared" si="0"/>
        <v>278.60306600000007</v>
      </c>
      <c r="H10" s="202">
        <f t="shared" si="0"/>
        <v>69.402061000000018</v>
      </c>
      <c r="I10" s="200">
        <f t="shared" si="0"/>
        <v>85.622933000000003</v>
      </c>
      <c r="J10" s="206">
        <f t="shared" si="0"/>
        <v>93.242519000000001</v>
      </c>
      <c r="K10" s="202">
        <f t="shared" si="0"/>
        <v>2374.723387999999</v>
      </c>
      <c r="L10" s="200">
        <f t="shared" si="0"/>
        <v>2918.2004649999999</v>
      </c>
      <c r="M10" s="206">
        <f t="shared" si="0"/>
        <v>2783.2496910000004</v>
      </c>
      <c r="N10" s="262">
        <v>9217.9595999999983</v>
      </c>
      <c r="O10" s="262">
        <v>9217.9595999999983</v>
      </c>
      <c r="P10" s="262">
        <v>9222.257999999998</v>
      </c>
    </row>
    <row r="11" spans="1:16" ht="12" customHeight="1">
      <c r="A11" s="172" t="s">
        <v>150</v>
      </c>
      <c r="B11" s="203">
        <v>242.31241000000003</v>
      </c>
      <c r="C11" s="19">
        <v>285.68794299999985</v>
      </c>
      <c r="D11" s="207">
        <v>264.86844100000002</v>
      </c>
      <c r="E11" s="203">
        <v>23.569859999999995</v>
      </c>
      <c r="F11" s="19">
        <v>24.253639999999994</v>
      </c>
      <c r="G11" s="207">
        <v>21.088846999999998</v>
      </c>
      <c r="H11" s="203">
        <v>9.9043140000000012</v>
      </c>
      <c r="I11" s="19">
        <v>12.913313000000006</v>
      </c>
      <c r="J11" s="207">
        <v>13.365427999999998</v>
      </c>
      <c r="K11" s="203">
        <v>218.74255000000002</v>
      </c>
      <c r="L11" s="19">
        <v>261.43430299999983</v>
      </c>
      <c r="M11" s="207">
        <v>243.77959400000003</v>
      </c>
      <c r="N11" s="19"/>
      <c r="O11" s="19"/>
      <c r="P11" s="19"/>
    </row>
    <row r="12" spans="1:16" ht="12" customHeight="1">
      <c r="A12" s="172" t="s">
        <v>149</v>
      </c>
      <c r="B12" s="203">
        <v>0.65528700000000006</v>
      </c>
      <c r="C12" s="19">
        <v>1.11896</v>
      </c>
      <c r="D12" s="207">
        <v>1.0443600000000002</v>
      </c>
      <c r="E12" s="203">
        <v>3.9433000000000003E-2</v>
      </c>
      <c r="F12" s="19">
        <v>5.6798999999999995E-2</v>
      </c>
      <c r="G12" s="207">
        <v>5.3352000000000004E-2</v>
      </c>
      <c r="H12" s="203">
        <v>3.8219999999999997E-2</v>
      </c>
      <c r="I12" s="19">
        <v>9.5069999999999988E-2</v>
      </c>
      <c r="J12" s="207">
        <v>7.5930000000000011E-2</v>
      </c>
      <c r="K12" s="203">
        <v>0.61585400000000001</v>
      </c>
      <c r="L12" s="19">
        <v>1.0621609999999999</v>
      </c>
      <c r="M12" s="207">
        <v>0.99100800000000022</v>
      </c>
      <c r="N12" s="19"/>
      <c r="O12" s="19"/>
      <c r="P12" s="19"/>
    </row>
    <row r="13" spans="1:16" ht="12" customHeight="1">
      <c r="A13" s="172" t="s">
        <v>148</v>
      </c>
      <c r="B13" s="203">
        <v>70.044561000000002</v>
      </c>
      <c r="C13" s="19">
        <v>85.82872900000001</v>
      </c>
      <c r="D13" s="207">
        <v>87.225528999999995</v>
      </c>
      <c r="E13" s="203">
        <v>8.5972350000000013</v>
      </c>
      <c r="F13" s="19">
        <v>8.7881509999999992</v>
      </c>
      <c r="G13" s="207">
        <v>6.6202940000000021</v>
      </c>
      <c r="H13" s="203">
        <v>8.6721149999999998</v>
      </c>
      <c r="I13" s="19">
        <v>9.9603590000000004</v>
      </c>
      <c r="J13" s="207">
        <v>10.046972</v>
      </c>
      <c r="K13" s="203">
        <v>61.447326000000004</v>
      </c>
      <c r="L13" s="19">
        <v>77.040578000000011</v>
      </c>
      <c r="M13" s="207">
        <v>80.605234999999993</v>
      </c>
      <c r="N13" s="19"/>
      <c r="O13" s="19"/>
      <c r="P13" s="19"/>
    </row>
    <row r="14" spans="1:16" ht="12" customHeight="1">
      <c r="A14" s="172" t="s">
        <v>147</v>
      </c>
      <c r="B14" s="203">
        <v>2207.7719259999994</v>
      </c>
      <c r="C14" s="19">
        <v>2710.994248</v>
      </c>
      <c r="D14" s="207">
        <v>2580.2417090000004</v>
      </c>
      <c r="E14" s="203">
        <v>218.14242499999997</v>
      </c>
      <c r="F14" s="19">
        <v>244.73038299999996</v>
      </c>
      <c r="G14" s="207">
        <v>239.061848</v>
      </c>
      <c r="H14" s="203">
        <v>41.146796000000002</v>
      </c>
      <c r="I14" s="19">
        <v>51.772116000000004</v>
      </c>
      <c r="J14" s="207">
        <v>58.362630000000003</v>
      </c>
      <c r="K14" s="203">
        <v>1989.6295009999994</v>
      </c>
      <c r="L14" s="19">
        <v>2466.2638649999999</v>
      </c>
      <c r="M14" s="207">
        <v>2341.1798610000005</v>
      </c>
      <c r="N14" s="19"/>
      <c r="O14" s="19"/>
      <c r="P14" s="19"/>
    </row>
    <row r="15" spans="1:16" ht="12" customHeight="1">
      <c r="A15" s="172" t="s">
        <v>146</v>
      </c>
      <c r="B15" s="203">
        <v>0</v>
      </c>
      <c r="C15" s="19">
        <v>0</v>
      </c>
      <c r="D15" s="207">
        <v>0</v>
      </c>
      <c r="E15" s="203">
        <v>0</v>
      </c>
      <c r="F15" s="19">
        <v>0</v>
      </c>
      <c r="G15" s="207">
        <v>0</v>
      </c>
      <c r="H15" s="203">
        <v>0</v>
      </c>
      <c r="I15" s="19">
        <v>0</v>
      </c>
      <c r="J15" s="207">
        <v>0</v>
      </c>
      <c r="K15" s="203">
        <v>0</v>
      </c>
      <c r="L15" s="19">
        <v>0</v>
      </c>
      <c r="M15" s="207">
        <v>0</v>
      </c>
      <c r="N15" s="19"/>
      <c r="O15" s="19"/>
      <c r="P15" s="19"/>
    </row>
    <row r="16" spans="1:16" ht="12" customHeight="1">
      <c r="A16" s="172" t="s">
        <v>145</v>
      </c>
      <c r="B16" s="203">
        <v>3.906094</v>
      </c>
      <c r="C16" s="19">
        <v>4.4685640000000006</v>
      </c>
      <c r="D16" s="207">
        <v>5.3998809999999997</v>
      </c>
      <c r="E16" s="203">
        <v>0.66354000000000013</v>
      </c>
      <c r="F16" s="19">
        <v>0.69846200000000003</v>
      </c>
      <c r="G16" s="207">
        <v>0.81109600000000004</v>
      </c>
      <c r="H16" s="203">
        <v>0.33186400000000005</v>
      </c>
      <c r="I16" s="19">
        <v>0.316361</v>
      </c>
      <c r="J16" s="207">
        <v>0.354074</v>
      </c>
      <c r="K16" s="203">
        <v>3.2425539999999997</v>
      </c>
      <c r="L16" s="19">
        <v>3.7701020000000005</v>
      </c>
      <c r="M16" s="207">
        <v>4.5887849999999997</v>
      </c>
      <c r="N16" s="19"/>
      <c r="O16" s="19"/>
      <c r="P16" s="19"/>
    </row>
    <row r="17" spans="1:16" ht="12" customHeight="1">
      <c r="A17" s="172" t="s">
        <v>144</v>
      </c>
      <c r="B17" s="203">
        <v>0.37079299999999998</v>
      </c>
      <c r="C17" s="19">
        <v>1.1942819999999998</v>
      </c>
      <c r="D17" s="207">
        <v>1.0974159999999999</v>
      </c>
      <c r="E17" s="203">
        <v>3.4856000000000005E-2</v>
      </c>
      <c r="F17" s="19">
        <v>6.3788999999999998E-2</v>
      </c>
      <c r="G17" s="207">
        <v>6.4551999999999998E-2</v>
      </c>
      <c r="H17" s="203">
        <v>7.6809000000000002E-2</v>
      </c>
      <c r="I17" s="19">
        <v>0.154471</v>
      </c>
      <c r="J17" s="207">
        <v>0.164349</v>
      </c>
      <c r="K17" s="203">
        <v>0.33593699999999999</v>
      </c>
      <c r="L17" s="19">
        <v>1.1304929999999997</v>
      </c>
      <c r="M17" s="207">
        <v>1.032864</v>
      </c>
      <c r="N17" s="19"/>
      <c r="O17" s="19"/>
      <c r="P17" s="19"/>
    </row>
    <row r="18" spans="1:16" ht="12" customHeight="1">
      <c r="A18" s="172" t="s">
        <v>143</v>
      </c>
      <c r="B18" s="203">
        <v>23.356131000000001</v>
      </c>
      <c r="C18" s="19">
        <v>31.646271999999996</v>
      </c>
      <c r="D18" s="207">
        <v>29.220731000000004</v>
      </c>
      <c r="E18" s="203">
        <v>2.3816250000000001</v>
      </c>
      <c r="F18" s="19">
        <v>3.0244749999999998</v>
      </c>
      <c r="G18" s="207">
        <v>2.7529169999999996</v>
      </c>
      <c r="H18" s="203">
        <v>3.1829879999999999</v>
      </c>
      <c r="I18" s="19">
        <v>4.1020519999999996</v>
      </c>
      <c r="J18" s="207">
        <v>4.5383050000000003</v>
      </c>
      <c r="K18" s="203">
        <v>20.974506000000002</v>
      </c>
      <c r="L18" s="19">
        <v>28.621796999999997</v>
      </c>
      <c r="M18" s="207">
        <v>26.467814000000004</v>
      </c>
      <c r="N18" s="19"/>
      <c r="O18" s="19"/>
      <c r="P18" s="19"/>
    </row>
    <row r="19" spans="1:16" ht="12" customHeight="1">
      <c r="A19" s="172" t="s">
        <v>142</v>
      </c>
      <c r="B19" s="203">
        <v>31.448497000000003</v>
      </c>
      <c r="C19" s="19">
        <v>29.779836000000003</v>
      </c>
      <c r="D19" s="207">
        <v>36.517380000000003</v>
      </c>
      <c r="E19" s="203">
        <v>4.9425479999999995</v>
      </c>
      <c r="F19" s="19">
        <v>4.3126249999999997</v>
      </c>
      <c r="G19" s="207">
        <v>5.0339900000000002</v>
      </c>
      <c r="H19" s="203">
        <v>2.3204830000000003</v>
      </c>
      <c r="I19" s="19">
        <v>2.2083109999999997</v>
      </c>
      <c r="J19" s="207">
        <v>2.422593</v>
      </c>
      <c r="K19" s="203">
        <v>26.505949000000005</v>
      </c>
      <c r="L19" s="19">
        <v>25.467211000000002</v>
      </c>
      <c r="M19" s="207">
        <v>31.483390000000004</v>
      </c>
      <c r="N19" s="19"/>
      <c r="O19" s="19"/>
      <c r="P19" s="19"/>
    </row>
    <row r="20" spans="1:16" ht="12" customHeight="1">
      <c r="A20" s="172" t="s">
        <v>14</v>
      </c>
      <c r="B20" s="203">
        <v>0</v>
      </c>
      <c r="C20" s="19">
        <v>0</v>
      </c>
      <c r="D20" s="207">
        <v>0</v>
      </c>
      <c r="E20" s="203">
        <v>0</v>
      </c>
      <c r="F20" s="19">
        <v>0</v>
      </c>
      <c r="G20" s="207">
        <v>0</v>
      </c>
      <c r="H20" s="203">
        <v>0</v>
      </c>
      <c r="I20" s="19">
        <v>0</v>
      </c>
      <c r="J20" s="207">
        <v>0</v>
      </c>
      <c r="K20" s="203">
        <v>0</v>
      </c>
      <c r="L20" s="19">
        <v>0</v>
      </c>
      <c r="M20" s="207">
        <v>0</v>
      </c>
      <c r="N20" s="19"/>
      <c r="O20" s="19"/>
      <c r="P20" s="19"/>
    </row>
    <row r="21" spans="1:16" ht="12" customHeight="1">
      <c r="A21" s="172" t="s">
        <v>141</v>
      </c>
      <c r="B21" s="203">
        <v>1.0637949999999998</v>
      </c>
      <c r="C21" s="19">
        <v>1.0375050000000001</v>
      </c>
      <c r="D21" s="207">
        <v>0.49508099999999999</v>
      </c>
      <c r="E21" s="203">
        <v>0.12812899999999999</v>
      </c>
      <c r="F21" s="19">
        <v>9.4229000000000007E-2</v>
      </c>
      <c r="G21" s="207">
        <v>4.0930999999999995E-2</v>
      </c>
      <c r="H21" s="203">
        <v>4.7588000000000005E-2</v>
      </c>
      <c r="I21" s="19">
        <v>5.8497000000000007E-2</v>
      </c>
      <c r="J21" s="207">
        <v>5.8388999999999996E-2</v>
      </c>
      <c r="K21" s="203">
        <v>0.93566599999999989</v>
      </c>
      <c r="L21" s="19">
        <v>0.94327600000000011</v>
      </c>
      <c r="M21" s="207">
        <v>0.45415</v>
      </c>
      <c r="N21" s="19"/>
      <c r="O21" s="19"/>
      <c r="P21" s="19"/>
    </row>
    <row r="22" spans="1:16" ht="12" customHeight="1">
      <c r="A22" s="175" t="s">
        <v>140</v>
      </c>
      <c r="B22" s="204">
        <v>55.205918000000011</v>
      </c>
      <c r="C22" s="199">
        <v>55.327084999999997</v>
      </c>
      <c r="D22" s="208">
        <v>55.742229000000016</v>
      </c>
      <c r="E22" s="204">
        <v>2.9123729999999997</v>
      </c>
      <c r="F22" s="199">
        <v>2.8604060000000011</v>
      </c>
      <c r="G22" s="208">
        <v>3.0752390000000003</v>
      </c>
      <c r="H22" s="204">
        <v>3.6808839999999994</v>
      </c>
      <c r="I22" s="199">
        <v>4.0423829999999992</v>
      </c>
      <c r="J22" s="208">
        <v>3.8538489999999994</v>
      </c>
      <c r="K22" s="204">
        <v>52.293545000000009</v>
      </c>
      <c r="L22" s="199">
        <v>52.466678999999999</v>
      </c>
      <c r="M22" s="208">
        <v>52.666990000000013</v>
      </c>
      <c r="N22" s="199"/>
      <c r="O22" s="199"/>
      <c r="P22" s="199"/>
    </row>
    <row r="23" spans="1:16" s="13" customFormat="1" ht="11.25">
      <c r="P23" s="12"/>
    </row>
  </sheetData>
  <mergeCells count="23">
    <mergeCell ref="B5:D5"/>
    <mergeCell ref="E4:G4"/>
    <mergeCell ref="H4:J4"/>
    <mergeCell ref="K4:M4"/>
    <mergeCell ref="K5:M5"/>
    <mergeCell ref="H5:J5"/>
    <mergeCell ref="E5:G5"/>
    <mergeCell ref="N9:P9"/>
    <mergeCell ref="N4:P4"/>
    <mergeCell ref="N5:P5"/>
    <mergeCell ref="N7:P7"/>
    <mergeCell ref="A9:A10"/>
    <mergeCell ref="B9:D9"/>
    <mergeCell ref="E9:G9"/>
    <mergeCell ref="H9:J9"/>
    <mergeCell ref="K9:M9"/>
    <mergeCell ref="A7:A8"/>
    <mergeCell ref="B7:D7"/>
    <mergeCell ref="E7:G7"/>
    <mergeCell ref="H7:J7"/>
    <mergeCell ref="K7:M7"/>
    <mergeCell ref="A4:A6"/>
    <mergeCell ref="B4:D4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P34"/>
  <sheetViews>
    <sheetView showGridLines="0" zoomScaleNormal="100" zoomScaleSheetLayoutView="100" workbookViewId="0"/>
  </sheetViews>
  <sheetFormatPr defaultColWidth="9.140625" defaultRowHeight="12"/>
  <cols>
    <col min="1" max="1" width="19.85546875" style="9" customWidth="1"/>
    <col min="2" max="16" width="8.28515625" style="9" customWidth="1"/>
    <col min="17" max="16384" width="9.140625" style="9"/>
  </cols>
  <sheetData>
    <row r="1" spans="1:16" ht="18">
      <c r="A1" s="188" t="s">
        <v>380</v>
      </c>
      <c r="P1" s="169" t="str">
        <f>'3.1'!N1</f>
        <v>IV. čtvrtletí 2025</v>
      </c>
    </row>
    <row r="2" spans="1:16" ht="6" customHeight="1"/>
    <row r="3" spans="1:16" ht="12" customHeight="1">
      <c r="A3" s="450" t="str">
        <f>'3.1'!A4</f>
        <v>2025</v>
      </c>
      <c r="B3" s="452" t="s">
        <v>19</v>
      </c>
      <c r="C3" s="453"/>
      <c r="D3" s="454"/>
      <c r="E3" s="452" t="s">
        <v>192</v>
      </c>
      <c r="F3" s="453"/>
      <c r="G3" s="454"/>
      <c r="H3" s="452" t="s">
        <v>194</v>
      </c>
      <c r="I3" s="453"/>
      <c r="J3" s="454"/>
      <c r="K3" s="452" t="s">
        <v>6</v>
      </c>
      <c r="L3" s="453"/>
      <c r="M3" s="454"/>
      <c r="N3" s="449" t="s">
        <v>205</v>
      </c>
      <c r="O3" s="449"/>
      <c r="P3" s="449"/>
    </row>
    <row r="4" spans="1:16" ht="14.1" customHeight="1">
      <c r="A4" s="451"/>
      <c r="B4" s="455" t="s">
        <v>226</v>
      </c>
      <c r="C4" s="456"/>
      <c r="D4" s="457"/>
      <c r="E4" s="455" t="s">
        <v>226</v>
      </c>
      <c r="F4" s="456"/>
      <c r="G4" s="457"/>
      <c r="H4" s="455" t="s">
        <v>226</v>
      </c>
      <c r="I4" s="456"/>
      <c r="J4" s="457"/>
      <c r="K4" s="455" t="s">
        <v>226</v>
      </c>
      <c r="L4" s="456"/>
      <c r="M4" s="457"/>
      <c r="N4" s="458" t="s">
        <v>168</v>
      </c>
      <c r="O4" s="458"/>
      <c r="P4" s="458"/>
    </row>
    <row r="5" spans="1:16">
      <c r="A5" s="451"/>
      <c r="B5" s="310" t="s">
        <v>69</v>
      </c>
      <c r="C5" s="309" t="s">
        <v>70</v>
      </c>
      <c r="D5" s="314" t="s">
        <v>71</v>
      </c>
      <c r="E5" s="310" t="s">
        <v>69</v>
      </c>
      <c r="F5" s="309" t="s">
        <v>70</v>
      </c>
      <c r="G5" s="314" t="s">
        <v>71</v>
      </c>
      <c r="H5" s="310" t="s">
        <v>69</v>
      </c>
      <c r="I5" s="309" t="s">
        <v>70</v>
      </c>
      <c r="J5" s="314" t="s">
        <v>71</v>
      </c>
      <c r="K5" s="310" t="s">
        <v>69</v>
      </c>
      <c r="L5" s="309" t="s">
        <v>70</v>
      </c>
      <c r="M5" s="314" t="s">
        <v>71</v>
      </c>
      <c r="N5" s="352" t="s">
        <v>69</v>
      </c>
      <c r="O5" s="352" t="s">
        <v>70</v>
      </c>
      <c r="P5" s="352" t="s">
        <v>71</v>
      </c>
    </row>
    <row r="6" spans="1:16" ht="12" customHeight="1">
      <c r="A6" s="445" t="s">
        <v>16</v>
      </c>
      <c r="B6" s="447">
        <f>SUM(B7:D7)</f>
        <v>397.80043999999998</v>
      </c>
      <c r="C6" s="444"/>
      <c r="D6" s="448"/>
      <c r="E6" s="447">
        <f>SUM(E7:G7)</f>
        <v>7.4789490000000001</v>
      </c>
      <c r="F6" s="444"/>
      <c r="G6" s="448"/>
      <c r="H6" s="447">
        <f>SUM(H7:J7)</f>
        <v>2.3365339999999999</v>
      </c>
      <c r="I6" s="444"/>
      <c r="J6" s="448"/>
      <c r="K6" s="447">
        <f>SUM(K7:M7)</f>
        <v>390.32149099999998</v>
      </c>
      <c r="L6" s="444"/>
      <c r="M6" s="448"/>
      <c r="N6" s="444">
        <f>P7</f>
        <v>1363.4</v>
      </c>
      <c r="O6" s="444"/>
      <c r="P6" s="444"/>
    </row>
    <row r="7" spans="1:16" s="15" customFormat="1" ht="15" customHeight="1">
      <c r="A7" s="446"/>
      <c r="B7" s="219">
        <f t="shared" ref="B7:M7" si="0">SUM(B8:B19)</f>
        <v>55.992309999999989</v>
      </c>
      <c r="C7" s="220">
        <f t="shared" si="0"/>
        <v>72.007549999999995</v>
      </c>
      <c r="D7" s="221">
        <f t="shared" si="0"/>
        <v>269.80058000000002</v>
      </c>
      <c r="E7" s="219">
        <f t="shared" si="0"/>
        <v>1.721314</v>
      </c>
      <c r="F7" s="220">
        <f t="shared" si="0"/>
        <v>1.4088260000000001</v>
      </c>
      <c r="G7" s="221">
        <f t="shared" si="0"/>
        <v>4.3488090000000001</v>
      </c>
      <c r="H7" s="219">
        <f t="shared" si="0"/>
        <v>0.63396999999999992</v>
      </c>
      <c r="I7" s="220">
        <f t="shared" si="0"/>
        <v>0.82456499999999999</v>
      </c>
      <c r="J7" s="221">
        <f t="shared" si="0"/>
        <v>0.87799899999999997</v>
      </c>
      <c r="K7" s="219">
        <f t="shared" si="0"/>
        <v>54.27099599999999</v>
      </c>
      <c r="L7" s="220">
        <f t="shared" si="0"/>
        <v>70.59872399999999</v>
      </c>
      <c r="M7" s="221">
        <f t="shared" si="0"/>
        <v>265.45177100000001</v>
      </c>
      <c r="N7" s="353">
        <v>1363.4</v>
      </c>
      <c r="O7" s="353">
        <v>1363.4</v>
      </c>
      <c r="P7" s="353">
        <v>1363.4</v>
      </c>
    </row>
    <row r="8" spans="1:16" ht="12" customHeight="1">
      <c r="A8" s="209" t="s">
        <v>150</v>
      </c>
      <c r="B8" s="216">
        <v>0</v>
      </c>
      <c r="C8" s="7">
        <v>0</v>
      </c>
      <c r="D8" s="213">
        <v>0</v>
      </c>
      <c r="E8" s="216">
        <v>0</v>
      </c>
      <c r="F8" s="7">
        <v>0</v>
      </c>
      <c r="G8" s="213">
        <v>0</v>
      </c>
      <c r="H8" s="216">
        <v>0</v>
      </c>
      <c r="I8" s="7">
        <v>0</v>
      </c>
      <c r="J8" s="213">
        <v>0</v>
      </c>
      <c r="K8" s="216">
        <v>0</v>
      </c>
      <c r="L8" s="7">
        <v>0</v>
      </c>
      <c r="M8" s="213">
        <v>0</v>
      </c>
      <c r="N8" s="7"/>
      <c r="O8" s="7"/>
      <c r="P8" s="7"/>
    </row>
    <row r="9" spans="1:16" ht="12" customHeight="1">
      <c r="A9" s="209" t="s">
        <v>149</v>
      </c>
      <c r="B9" s="216">
        <v>0</v>
      </c>
      <c r="C9" s="7">
        <v>0</v>
      </c>
      <c r="D9" s="213">
        <v>0</v>
      </c>
      <c r="E9" s="216">
        <v>0</v>
      </c>
      <c r="F9" s="7">
        <v>0</v>
      </c>
      <c r="G9" s="213">
        <v>0</v>
      </c>
      <c r="H9" s="216">
        <v>0</v>
      </c>
      <c r="I9" s="7">
        <v>0</v>
      </c>
      <c r="J9" s="213">
        <v>0</v>
      </c>
      <c r="K9" s="216">
        <v>0</v>
      </c>
      <c r="L9" s="7">
        <v>0</v>
      </c>
      <c r="M9" s="213">
        <v>0</v>
      </c>
      <c r="N9" s="7"/>
      <c r="O9" s="7"/>
      <c r="P9" s="7"/>
    </row>
    <row r="10" spans="1:16" ht="12" customHeight="1">
      <c r="A10" s="209" t="s">
        <v>148</v>
      </c>
      <c r="B10" s="216">
        <v>0</v>
      </c>
      <c r="C10" s="7">
        <v>0</v>
      </c>
      <c r="D10" s="213">
        <v>0</v>
      </c>
      <c r="E10" s="216">
        <v>0</v>
      </c>
      <c r="F10" s="7">
        <v>0</v>
      </c>
      <c r="G10" s="213">
        <v>0</v>
      </c>
      <c r="H10" s="216">
        <v>0</v>
      </c>
      <c r="I10" s="7">
        <v>0</v>
      </c>
      <c r="J10" s="213">
        <v>0</v>
      </c>
      <c r="K10" s="216">
        <v>0</v>
      </c>
      <c r="L10" s="7">
        <v>0</v>
      </c>
      <c r="M10" s="213">
        <v>0</v>
      </c>
      <c r="N10" s="7"/>
      <c r="O10" s="7"/>
      <c r="P10" s="7"/>
    </row>
    <row r="11" spans="1:16" ht="12" customHeight="1">
      <c r="A11" s="209" t="s">
        <v>147</v>
      </c>
      <c r="B11" s="216">
        <v>8.2299999999999998E-2</v>
      </c>
      <c r="C11" s="7">
        <v>0.59872000000000003</v>
      </c>
      <c r="D11" s="213">
        <v>0.42181000000000002</v>
      </c>
      <c r="E11" s="216">
        <v>3.7299999999999998E-3</v>
      </c>
      <c r="F11" s="7">
        <v>2.8079999999999997E-2</v>
      </c>
      <c r="G11" s="213">
        <v>1.7780000000000001E-2</v>
      </c>
      <c r="H11" s="216">
        <v>8.0000000000000007E-5</v>
      </c>
      <c r="I11" s="7">
        <v>6.6E-4</v>
      </c>
      <c r="J11" s="213">
        <v>1.9000000000000001E-4</v>
      </c>
      <c r="K11" s="216">
        <v>7.8570000000000001E-2</v>
      </c>
      <c r="L11" s="7">
        <v>0.57064000000000004</v>
      </c>
      <c r="M11" s="213">
        <v>0.40403</v>
      </c>
      <c r="N11" s="7"/>
      <c r="O11" s="7"/>
      <c r="P11" s="7"/>
    </row>
    <row r="12" spans="1:16" ht="12" customHeight="1">
      <c r="A12" s="209" t="s">
        <v>146</v>
      </c>
      <c r="B12" s="216">
        <v>0</v>
      </c>
      <c r="C12" s="7">
        <v>0</v>
      </c>
      <c r="D12" s="213">
        <v>0</v>
      </c>
      <c r="E12" s="216">
        <v>0</v>
      </c>
      <c r="F12" s="7">
        <v>0</v>
      </c>
      <c r="G12" s="213">
        <v>0</v>
      </c>
      <c r="H12" s="216">
        <v>0</v>
      </c>
      <c r="I12" s="7">
        <v>0</v>
      </c>
      <c r="J12" s="213">
        <v>0</v>
      </c>
      <c r="K12" s="216">
        <v>0</v>
      </c>
      <c r="L12" s="7">
        <v>0</v>
      </c>
      <c r="M12" s="213">
        <v>0</v>
      </c>
      <c r="N12" s="7"/>
      <c r="O12" s="7"/>
      <c r="P12" s="7"/>
    </row>
    <row r="13" spans="1:16" ht="12" customHeight="1">
      <c r="A13" s="209" t="s">
        <v>145</v>
      </c>
      <c r="B13" s="216">
        <v>0</v>
      </c>
      <c r="C13" s="7">
        <v>0</v>
      </c>
      <c r="D13" s="213">
        <v>0</v>
      </c>
      <c r="E13" s="216">
        <v>0</v>
      </c>
      <c r="F13" s="7">
        <v>0</v>
      </c>
      <c r="G13" s="213">
        <v>0</v>
      </c>
      <c r="H13" s="216">
        <v>0</v>
      </c>
      <c r="I13" s="7">
        <v>0</v>
      </c>
      <c r="J13" s="213">
        <v>0</v>
      </c>
      <c r="K13" s="216">
        <v>0</v>
      </c>
      <c r="L13" s="7">
        <v>0</v>
      </c>
      <c r="M13" s="213">
        <v>0</v>
      </c>
      <c r="N13" s="7"/>
      <c r="O13" s="7"/>
      <c r="P13" s="7"/>
    </row>
    <row r="14" spans="1:16" ht="12" customHeight="1">
      <c r="A14" s="209" t="s">
        <v>144</v>
      </c>
      <c r="B14" s="216">
        <v>0</v>
      </c>
      <c r="C14" s="7">
        <v>0</v>
      </c>
      <c r="D14" s="213">
        <v>0</v>
      </c>
      <c r="E14" s="216">
        <v>0</v>
      </c>
      <c r="F14" s="7">
        <v>0</v>
      </c>
      <c r="G14" s="213">
        <v>0</v>
      </c>
      <c r="H14" s="216">
        <v>0</v>
      </c>
      <c r="I14" s="7">
        <v>0</v>
      </c>
      <c r="J14" s="213">
        <v>0</v>
      </c>
      <c r="K14" s="216">
        <v>0</v>
      </c>
      <c r="L14" s="7">
        <v>0</v>
      </c>
      <c r="M14" s="213">
        <v>0</v>
      </c>
      <c r="N14" s="7"/>
      <c r="O14" s="7"/>
      <c r="P14" s="7"/>
    </row>
    <row r="15" spans="1:16" ht="12" customHeight="1">
      <c r="A15" s="209" t="s">
        <v>143</v>
      </c>
      <c r="B15" s="216">
        <v>0</v>
      </c>
      <c r="C15" s="7">
        <v>0</v>
      </c>
      <c r="D15" s="213">
        <v>0</v>
      </c>
      <c r="E15" s="216">
        <v>0</v>
      </c>
      <c r="F15" s="7">
        <v>0</v>
      </c>
      <c r="G15" s="213">
        <v>0</v>
      </c>
      <c r="H15" s="216">
        <v>0</v>
      </c>
      <c r="I15" s="7">
        <v>0</v>
      </c>
      <c r="J15" s="213">
        <v>0</v>
      </c>
      <c r="K15" s="216">
        <v>0</v>
      </c>
      <c r="L15" s="7">
        <v>0</v>
      </c>
      <c r="M15" s="213">
        <v>0</v>
      </c>
      <c r="N15" s="7"/>
      <c r="O15" s="7"/>
      <c r="P15" s="7"/>
    </row>
    <row r="16" spans="1:16" ht="12" customHeight="1">
      <c r="A16" s="209" t="s">
        <v>142</v>
      </c>
      <c r="B16" s="216">
        <v>0</v>
      </c>
      <c r="C16" s="7">
        <v>0</v>
      </c>
      <c r="D16" s="213">
        <v>0</v>
      </c>
      <c r="E16" s="216">
        <v>0</v>
      </c>
      <c r="F16" s="7">
        <v>0</v>
      </c>
      <c r="G16" s="213">
        <v>0</v>
      </c>
      <c r="H16" s="216">
        <v>0</v>
      </c>
      <c r="I16" s="7">
        <v>0</v>
      </c>
      <c r="J16" s="213">
        <v>0</v>
      </c>
      <c r="K16" s="216">
        <v>0</v>
      </c>
      <c r="L16" s="7">
        <v>0</v>
      </c>
      <c r="M16" s="213">
        <v>0</v>
      </c>
      <c r="N16" s="7"/>
      <c r="O16" s="7"/>
      <c r="P16" s="7"/>
    </row>
    <row r="17" spans="1:16" ht="12" customHeight="1">
      <c r="A17" s="209" t="s">
        <v>14</v>
      </c>
      <c r="B17" s="216">
        <v>0</v>
      </c>
      <c r="C17" s="7">
        <v>0</v>
      </c>
      <c r="D17" s="213">
        <v>0</v>
      </c>
      <c r="E17" s="216">
        <v>0</v>
      </c>
      <c r="F17" s="7">
        <v>0</v>
      </c>
      <c r="G17" s="213">
        <v>0</v>
      </c>
      <c r="H17" s="216">
        <v>0</v>
      </c>
      <c r="I17" s="7">
        <v>0</v>
      </c>
      <c r="J17" s="213">
        <v>0</v>
      </c>
      <c r="K17" s="216">
        <v>0</v>
      </c>
      <c r="L17" s="7">
        <v>0</v>
      </c>
      <c r="M17" s="213">
        <v>0</v>
      </c>
      <c r="N17" s="7"/>
      <c r="O17" s="7"/>
      <c r="P17" s="7"/>
    </row>
    <row r="18" spans="1:16" ht="12" customHeight="1">
      <c r="A18" s="209" t="s">
        <v>141</v>
      </c>
      <c r="B18" s="216">
        <v>0</v>
      </c>
      <c r="C18" s="7">
        <v>0</v>
      </c>
      <c r="D18" s="213">
        <v>0</v>
      </c>
      <c r="E18" s="216">
        <v>0</v>
      </c>
      <c r="F18" s="7">
        <v>0</v>
      </c>
      <c r="G18" s="213">
        <v>0</v>
      </c>
      <c r="H18" s="216">
        <v>0</v>
      </c>
      <c r="I18" s="7">
        <v>0</v>
      </c>
      <c r="J18" s="213">
        <v>0</v>
      </c>
      <c r="K18" s="216">
        <v>0</v>
      </c>
      <c r="L18" s="7">
        <v>0</v>
      </c>
      <c r="M18" s="213">
        <v>0</v>
      </c>
      <c r="N18" s="7"/>
      <c r="O18" s="7"/>
      <c r="P18" s="7"/>
    </row>
    <row r="19" spans="1:16" ht="12" customHeight="1">
      <c r="A19" s="210" t="s">
        <v>140</v>
      </c>
      <c r="B19" s="217">
        <v>55.910009999999993</v>
      </c>
      <c r="C19" s="212">
        <v>71.408829999999995</v>
      </c>
      <c r="D19" s="214">
        <v>269.37877000000003</v>
      </c>
      <c r="E19" s="217">
        <v>1.717584</v>
      </c>
      <c r="F19" s="212">
        <v>1.380746</v>
      </c>
      <c r="G19" s="214">
        <v>4.331029</v>
      </c>
      <c r="H19" s="217">
        <v>0.63388999999999995</v>
      </c>
      <c r="I19" s="212">
        <v>0.823905</v>
      </c>
      <c r="J19" s="214">
        <v>0.87780899999999995</v>
      </c>
      <c r="K19" s="217">
        <v>54.19242599999999</v>
      </c>
      <c r="L19" s="212">
        <v>70.028083999999993</v>
      </c>
      <c r="M19" s="214">
        <v>265.04774100000003</v>
      </c>
      <c r="N19" s="212"/>
      <c r="O19" s="212"/>
      <c r="P19" s="212"/>
    </row>
    <row r="20" spans="1:16" ht="12" customHeight="1">
      <c r="A20" s="445" t="s">
        <v>17</v>
      </c>
      <c r="B20" s="447">
        <f>SUM(B21:D21)</f>
        <v>1096.9671530000001</v>
      </c>
      <c r="C20" s="444"/>
      <c r="D20" s="448"/>
      <c r="E20" s="447">
        <f>SUM(E21:G21)</f>
        <v>56.180437999999981</v>
      </c>
      <c r="F20" s="444"/>
      <c r="G20" s="448"/>
      <c r="H20" s="447">
        <f>SUM(H21:J21)</f>
        <v>10.993124000000002</v>
      </c>
      <c r="I20" s="444"/>
      <c r="J20" s="448"/>
      <c r="K20" s="447">
        <f>SUM(K21:M21)</f>
        <v>1040.7867150000002</v>
      </c>
      <c r="L20" s="444"/>
      <c r="M20" s="448"/>
      <c r="N20" s="444">
        <f>P21</f>
        <v>1472.1028601</v>
      </c>
      <c r="O20" s="444"/>
      <c r="P20" s="444"/>
    </row>
    <row r="21" spans="1:16" s="15" customFormat="1" ht="15" customHeight="1">
      <c r="A21" s="446"/>
      <c r="B21" s="219">
        <f>SUM(B22:B33)</f>
        <v>340.15043700000001</v>
      </c>
      <c r="C21" s="220">
        <f t="shared" ref="C21:M21" si="1">SUM(C22:C33)</f>
        <v>363.26158600000019</v>
      </c>
      <c r="D21" s="221">
        <f t="shared" si="1"/>
        <v>393.55512999999985</v>
      </c>
      <c r="E21" s="219">
        <f t="shared" si="1"/>
        <v>18.438683000000001</v>
      </c>
      <c r="F21" s="220">
        <f t="shared" si="1"/>
        <v>18.423382999999987</v>
      </c>
      <c r="G21" s="221">
        <f t="shared" si="1"/>
        <v>19.318372</v>
      </c>
      <c r="H21" s="219">
        <f t="shared" si="1"/>
        <v>3.210389000000001</v>
      </c>
      <c r="I21" s="220">
        <f t="shared" si="1"/>
        <v>3.7272970000000005</v>
      </c>
      <c r="J21" s="221">
        <f t="shared" si="1"/>
        <v>4.0554379999999997</v>
      </c>
      <c r="K21" s="219">
        <f t="shared" si="1"/>
        <v>321.71175399999993</v>
      </c>
      <c r="L21" s="220">
        <f t="shared" si="1"/>
        <v>344.83820300000019</v>
      </c>
      <c r="M21" s="221">
        <f t="shared" si="1"/>
        <v>374.2367579999999</v>
      </c>
      <c r="N21" s="353">
        <v>1470.4094601000006</v>
      </c>
      <c r="O21" s="353">
        <v>1472.2548601000005</v>
      </c>
      <c r="P21" s="353">
        <v>1472.1028601</v>
      </c>
    </row>
    <row r="22" spans="1:16" ht="12" customHeight="1">
      <c r="A22" s="209" t="s">
        <v>150</v>
      </c>
      <c r="B22" s="216">
        <v>0.12725799999999998</v>
      </c>
      <c r="C22" s="7">
        <v>0.12207</v>
      </c>
      <c r="D22" s="213">
        <v>8.5546999999999998E-2</v>
      </c>
      <c r="E22" s="216">
        <v>8.7399999999999995E-3</v>
      </c>
      <c r="F22" s="7">
        <v>5.2119999999999996E-3</v>
      </c>
      <c r="G22" s="213">
        <v>4.9919999999999999E-3</v>
      </c>
      <c r="H22" s="216">
        <v>0</v>
      </c>
      <c r="I22" s="7">
        <v>0</v>
      </c>
      <c r="J22" s="213">
        <v>0</v>
      </c>
      <c r="K22" s="216">
        <v>0.11851799999999998</v>
      </c>
      <c r="L22" s="7">
        <v>0.116858</v>
      </c>
      <c r="M22" s="213">
        <v>8.0555000000000002E-2</v>
      </c>
      <c r="N22" s="7"/>
      <c r="O22" s="7"/>
      <c r="P22" s="7"/>
    </row>
    <row r="23" spans="1:16" ht="12" customHeight="1">
      <c r="A23" s="209" t="s">
        <v>149</v>
      </c>
      <c r="B23" s="216">
        <v>219.92093700000004</v>
      </c>
      <c r="C23" s="7">
        <v>212.13278</v>
      </c>
      <c r="D23" s="213">
        <v>222.78746100000006</v>
      </c>
      <c r="E23" s="216">
        <v>15.331721000000003</v>
      </c>
      <c r="F23" s="7">
        <v>14.478591999999983</v>
      </c>
      <c r="G23" s="213">
        <v>15.461123999999998</v>
      </c>
      <c r="H23" s="216">
        <v>1.8089970000000009</v>
      </c>
      <c r="I23" s="7">
        <v>1.7226509999999999</v>
      </c>
      <c r="J23" s="213">
        <v>1.8053210000000004</v>
      </c>
      <c r="K23" s="216">
        <v>204.58921600000002</v>
      </c>
      <c r="L23" s="7">
        <v>197.654188</v>
      </c>
      <c r="M23" s="213">
        <v>207.32633700000008</v>
      </c>
      <c r="N23" s="7"/>
      <c r="O23" s="7"/>
      <c r="P23" s="7"/>
    </row>
    <row r="24" spans="1:16" ht="12" customHeight="1">
      <c r="A24" s="209" t="s">
        <v>148</v>
      </c>
      <c r="B24" s="216">
        <v>0</v>
      </c>
      <c r="C24" s="7">
        <v>0</v>
      </c>
      <c r="D24" s="213">
        <v>0</v>
      </c>
      <c r="E24" s="216">
        <v>0</v>
      </c>
      <c r="F24" s="7">
        <v>0</v>
      </c>
      <c r="G24" s="213">
        <v>0</v>
      </c>
      <c r="H24" s="216">
        <v>0</v>
      </c>
      <c r="I24" s="7">
        <v>0</v>
      </c>
      <c r="J24" s="213">
        <v>0</v>
      </c>
      <c r="K24" s="216">
        <v>0</v>
      </c>
      <c r="L24" s="7">
        <v>0</v>
      </c>
      <c r="M24" s="213">
        <v>0</v>
      </c>
      <c r="N24" s="7"/>
      <c r="O24" s="7"/>
      <c r="P24" s="7"/>
    </row>
    <row r="25" spans="1:16" ht="12" customHeight="1">
      <c r="A25" s="209" t="s">
        <v>147</v>
      </c>
      <c r="B25" s="216">
        <v>0</v>
      </c>
      <c r="C25" s="7">
        <v>0</v>
      </c>
      <c r="D25" s="213">
        <v>0</v>
      </c>
      <c r="E25" s="216">
        <v>0</v>
      </c>
      <c r="F25" s="7">
        <v>0</v>
      </c>
      <c r="G25" s="213">
        <v>0</v>
      </c>
      <c r="H25" s="216">
        <v>0</v>
      </c>
      <c r="I25" s="7">
        <v>0</v>
      </c>
      <c r="J25" s="213">
        <v>0</v>
      </c>
      <c r="K25" s="216">
        <v>0</v>
      </c>
      <c r="L25" s="7">
        <v>0</v>
      </c>
      <c r="M25" s="213">
        <v>0</v>
      </c>
      <c r="N25" s="7"/>
      <c r="O25" s="7"/>
      <c r="P25" s="7"/>
    </row>
    <row r="26" spans="1:16" ht="12" customHeight="1">
      <c r="A26" s="209" t="s">
        <v>146</v>
      </c>
      <c r="B26" s="216">
        <v>0</v>
      </c>
      <c r="C26" s="7">
        <v>0</v>
      </c>
      <c r="D26" s="213">
        <v>0</v>
      </c>
      <c r="E26" s="216">
        <v>0</v>
      </c>
      <c r="F26" s="7">
        <v>0</v>
      </c>
      <c r="G26" s="213">
        <v>0</v>
      </c>
      <c r="H26" s="216">
        <v>0</v>
      </c>
      <c r="I26" s="7">
        <v>0</v>
      </c>
      <c r="J26" s="213">
        <v>0</v>
      </c>
      <c r="K26" s="216">
        <v>0</v>
      </c>
      <c r="L26" s="7">
        <v>0</v>
      </c>
      <c r="M26" s="213">
        <v>0</v>
      </c>
      <c r="N26" s="7"/>
      <c r="O26" s="7"/>
      <c r="P26" s="7"/>
    </row>
    <row r="27" spans="1:16" ht="12" customHeight="1">
      <c r="A27" s="209" t="s">
        <v>145</v>
      </c>
      <c r="B27" s="216">
        <v>0</v>
      </c>
      <c r="C27" s="7">
        <v>0</v>
      </c>
      <c r="D27" s="213">
        <v>0</v>
      </c>
      <c r="E27" s="216">
        <v>0</v>
      </c>
      <c r="F27" s="7">
        <v>0</v>
      </c>
      <c r="G27" s="213">
        <v>0</v>
      </c>
      <c r="H27" s="216">
        <v>0</v>
      </c>
      <c r="I27" s="7">
        <v>0</v>
      </c>
      <c r="J27" s="213">
        <v>0</v>
      </c>
      <c r="K27" s="216">
        <v>0</v>
      </c>
      <c r="L27" s="7">
        <v>0</v>
      </c>
      <c r="M27" s="213">
        <v>0</v>
      </c>
      <c r="N27" s="7"/>
      <c r="O27" s="7"/>
      <c r="P27" s="7"/>
    </row>
    <row r="28" spans="1:16" ht="12" customHeight="1">
      <c r="A28" s="209" t="s">
        <v>144</v>
      </c>
      <c r="B28" s="216">
        <v>0.26495400000000002</v>
      </c>
      <c r="C28" s="7">
        <v>0.13498499999999999</v>
      </c>
      <c r="D28" s="213">
        <v>9.9320000000000006E-2</v>
      </c>
      <c r="E28" s="216">
        <v>7.1764999999999995E-2</v>
      </c>
      <c r="F28" s="7">
        <v>8.992E-2</v>
      </c>
      <c r="G28" s="213">
        <v>9.8511000000000001E-2</v>
      </c>
      <c r="H28" s="216">
        <v>0</v>
      </c>
      <c r="I28" s="7">
        <v>0</v>
      </c>
      <c r="J28" s="213">
        <v>0</v>
      </c>
      <c r="K28" s="216">
        <v>0.19318900000000003</v>
      </c>
      <c r="L28" s="7">
        <v>4.5064999999999994E-2</v>
      </c>
      <c r="M28" s="213">
        <v>8.0900000000000416E-4</v>
      </c>
      <c r="N28" s="7"/>
      <c r="O28" s="7"/>
      <c r="P28" s="7"/>
    </row>
    <row r="29" spans="1:16" ht="12" customHeight="1">
      <c r="A29" s="209" t="s">
        <v>143</v>
      </c>
      <c r="B29" s="216">
        <v>0</v>
      </c>
      <c r="C29" s="7">
        <v>0</v>
      </c>
      <c r="D29" s="213">
        <v>0</v>
      </c>
      <c r="E29" s="216">
        <v>0</v>
      </c>
      <c r="F29" s="7">
        <v>0</v>
      </c>
      <c r="G29" s="213">
        <v>0</v>
      </c>
      <c r="H29" s="216">
        <v>0</v>
      </c>
      <c r="I29" s="7">
        <v>0</v>
      </c>
      <c r="J29" s="213">
        <v>0</v>
      </c>
      <c r="K29" s="216">
        <v>0</v>
      </c>
      <c r="L29" s="7">
        <v>0</v>
      </c>
      <c r="M29" s="213">
        <v>0</v>
      </c>
      <c r="N29" s="7"/>
      <c r="O29" s="7"/>
      <c r="P29" s="7"/>
    </row>
    <row r="30" spans="1:16" ht="12" customHeight="1">
      <c r="A30" s="209" t="s">
        <v>142</v>
      </c>
      <c r="B30" s="216">
        <v>20.566178000000008</v>
      </c>
      <c r="C30" s="7">
        <v>20.450929000000002</v>
      </c>
      <c r="D30" s="213">
        <v>20.508988000000002</v>
      </c>
      <c r="E30" s="216">
        <v>0.71838900000000028</v>
      </c>
      <c r="F30" s="7">
        <v>0.70186799999999994</v>
      </c>
      <c r="G30" s="213">
        <v>0.667153</v>
      </c>
      <c r="H30" s="216">
        <v>4.2050000000000004E-3</v>
      </c>
      <c r="I30" s="7">
        <v>6.1690000000000009E-3</v>
      </c>
      <c r="J30" s="213">
        <v>6.3310000000000007E-3</v>
      </c>
      <c r="K30" s="216">
        <v>19.847789000000006</v>
      </c>
      <c r="L30" s="7">
        <v>19.749061000000001</v>
      </c>
      <c r="M30" s="213">
        <v>19.841835000000003</v>
      </c>
      <c r="N30" s="7"/>
      <c r="O30" s="7"/>
      <c r="P30" s="7"/>
    </row>
    <row r="31" spans="1:16" ht="12" customHeight="1">
      <c r="A31" s="209" t="s">
        <v>14</v>
      </c>
      <c r="B31" s="216">
        <v>0</v>
      </c>
      <c r="C31" s="7">
        <v>0</v>
      </c>
      <c r="D31" s="213">
        <v>0</v>
      </c>
      <c r="E31" s="216">
        <v>0</v>
      </c>
      <c r="F31" s="7">
        <v>0</v>
      </c>
      <c r="G31" s="213">
        <v>0</v>
      </c>
      <c r="H31" s="216">
        <v>0</v>
      </c>
      <c r="I31" s="7">
        <v>0</v>
      </c>
      <c r="J31" s="213">
        <v>0</v>
      </c>
      <c r="K31" s="216">
        <v>0</v>
      </c>
      <c r="L31" s="7">
        <v>0</v>
      </c>
      <c r="M31" s="213">
        <v>0</v>
      </c>
      <c r="N31" s="7"/>
      <c r="O31" s="7"/>
      <c r="P31" s="7"/>
    </row>
    <row r="32" spans="1:16" ht="12" customHeight="1">
      <c r="A32" s="209" t="s">
        <v>141</v>
      </c>
      <c r="B32" s="216">
        <v>0.64319599999999977</v>
      </c>
      <c r="C32" s="7">
        <v>0.6038079999999999</v>
      </c>
      <c r="D32" s="213">
        <v>0.63726000000000016</v>
      </c>
      <c r="E32" s="216">
        <v>0.11348999999999999</v>
      </c>
      <c r="F32" s="7">
        <v>0.13624099999999997</v>
      </c>
      <c r="G32" s="213">
        <v>0.13299699999999998</v>
      </c>
      <c r="H32" s="216">
        <v>6.1380000000000011E-3</v>
      </c>
      <c r="I32" s="7">
        <v>5.6509999999999998E-3</v>
      </c>
      <c r="J32" s="213">
        <v>6.3540000000000003E-3</v>
      </c>
      <c r="K32" s="216">
        <v>0.52970599999999979</v>
      </c>
      <c r="L32" s="7">
        <v>0.46756699999999995</v>
      </c>
      <c r="M32" s="213">
        <v>0.50426300000000013</v>
      </c>
      <c r="N32" s="7"/>
      <c r="O32" s="7"/>
      <c r="P32" s="7"/>
    </row>
    <row r="33" spans="1:16" ht="12" customHeight="1">
      <c r="A33" s="210" t="s">
        <v>140</v>
      </c>
      <c r="B33" s="218">
        <v>98.627913999999947</v>
      </c>
      <c r="C33" s="211">
        <v>129.81701400000017</v>
      </c>
      <c r="D33" s="215">
        <v>149.43655399999983</v>
      </c>
      <c r="E33" s="218">
        <v>2.1945779999999999</v>
      </c>
      <c r="F33" s="211">
        <v>3.0115500000000046</v>
      </c>
      <c r="G33" s="215">
        <v>2.9535950000000044</v>
      </c>
      <c r="H33" s="218">
        <v>1.3910490000000002</v>
      </c>
      <c r="I33" s="211">
        <v>1.9928260000000004</v>
      </c>
      <c r="J33" s="215">
        <v>2.2374319999999992</v>
      </c>
      <c r="K33" s="218">
        <v>96.43333599999994</v>
      </c>
      <c r="L33" s="211">
        <v>126.80546400000017</v>
      </c>
      <c r="M33" s="215">
        <v>146.48295899999982</v>
      </c>
      <c r="N33" s="212"/>
      <c r="O33" s="212"/>
      <c r="P33" s="212"/>
    </row>
    <row r="34" spans="1:16" s="13" customFormat="1" ht="11.25">
      <c r="P34" s="12"/>
    </row>
  </sheetData>
  <mergeCells count="23">
    <mergeCell ref="N3:P3"/>
    <mergeCell ref="A3:A5"/>
    <mergeCell ref="B3:D3"/>
    <mergeCell ref="E3:G3"/>
    <mergeCell ref="H3:J3"/>
    <mergeCell ref="K3:M3"/>
    <mergeCell ref="B4:D4"/>
    <mergeCell ref="E4:G4"/>
    <mergeCell ref="H4:J4"/>
    <mergeCell ref="K4:M4"/>
    <mergeCell ref="N4:P4"/>
    <mergeCell ref="N20:P20"/>
    <mergeCell ref="A6:A7"/>
    <mergeCell ref="B6:D6"/>
    <mergeCell ref="E6:G6"/>
    <mergeCell ref="H6:J6"/>
    <mergeCell ref="K6:M6"/>
    <mergeCell ref="N6:P6"/>
    <mergeCell ref="A20:A21"/>
    <mergeCell ref="B20:D20"/>
    <mergeCell ref="E20:G20"/>
    <mergeCell ref="H20:J20"/>
    <mergeCell ref="K20:M20"/>
  </mergeCells>
  <pageMargins left="0.31496062992125984" right="0.31496062992125984" top="0.35433070866141736" bottom="0.35433070866141736" header="0.31496062992125984" footer="0.19685039370078741"/>
  <pageSetup paperSize="9" fitToWidth="0" orientation="landscape" r:id="rId1"/>
  <headerFooter differentFirst="1" scaleWithDoc="0">
    <oddFooter>&amp;C&amp;"Calibri,Obyčejné"&amp;9&amp;P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B00B655D5A854647ACED693DFC4CAE66" ma:contentTypeVersion="0" ma:contentTypeDescription="Vytvoří nový dokument" ma:contentTypeScope="" ma:versionID="89ab6c666dc92d0f2b3752d3b7a9075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5030a4fb49af6ac1945304746faa32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237EA6B-146D-4104-81C5-D7E3594BBC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13BA5E38-9AE1-4F8C-8FAE-17DBFBBD3A7E}">
  <ds:schemaRefs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1E4C422C-8600-4CD3-BD02-EDAEFEDB0A3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39</vt:i4>
      </vt:variant>
      <vt:variant>
        <vt:lpstr>Pojmenované oblasti</vt:lpstr>
      </vt:variant>
      <vt:variant>
        <vt:i4>22</vt:i4>
      </vt:variant>
    </vt:vector>
  </HeadingPairs>
  <TitlesOfParts>
    <vt:vector size="61" baseType="lpstr">
      <vt:lpstr>Titulní</vt:lpstr>
      <vt:lpstr>Obsah</vt:lpstr>
      <vt:lpstr>Úvod</vt:lpstr>
      <vt:lpstr>1</vt:lpstr>
      <vt:lpstr>2</vt:lpstr>
      <vt:lpstr>3.1</vt:lpstr>
      <vt:lpstr>3.2</vt:lpstr>
      <vt:lpstr>4.1</vt:lpstr>
      <vt:lpstr>4.2</vt:lpstr>
      <vt:lpstr>4.3</vt:lpstr>
      <vt:lpstr>4.4</vt:lpstr>
      <vt:lpstr>4.5</vt:lpstr>
      <vt:lpstr>4.6</vt:lpstr>
      <vt:lpstr>5</vt:lpstr>
      <vt:lpstr>6.1, 6.2</vt:lpstr>
      <vt:lpstr>6.3</vt:lpstr>
      <vt:lpstr>6.4</vt:lpstr>
      <vt:lpstr>6.5</vt:lpstr>
      <vt:lpstr>7.1</vt:lpstr>
      <vt:lpstr>7.2</vt:lpstr>
      <vt:lpstr>7.3</vt:lpstr>
      <vt:lpstr>7.4</vt:lpstr>
      <vt:lpstr>7.5</vt:lpstr>
      <vt:lpstr>7.6</vt:lpstr>
      <vt:lpstr>7.7</vt:lpstr>
      <vt:lpstr>7.8</vt:lpstr>
      <vt:lpstr>7.9</vt:lpstr>
      <vt:lpstr>7.10</vt:lpstr>
      <vt:lpstr>7.11</vt:lpstr>
      <vt:lpstr>7.12</vt:lpstr>
      <vt:lpstr>7.13</vt:lpstr>
      <vt:lpstr>7.14</vt:lpstr>
      <vt:lpstr>8</vt:lpstr>
      <vt:lpstr>9.1</vt:lpstr>
      <vt:lpstr>9.2</vt:lpstr>
      <vt:lpstr>9.3</vt:lpstr>
      <vt:lpstr>9.4</vt:lpstr>
      <vt:lpstr>10</vt:lpstr>
      <vt:lpstr>Obálka</vt:lpstr>
      <vt:lpstr>'2'!Oblast_tisku</vt:lpstr>
      <vt:lpstr>'3.2'!Oblast_tisku</vt:lpstr>
      <vt:lpstr>'5'!Oblast_tisku</vt:lpstr>
      <vt:lpstr>'7.1'!Oblast_tisku</vt:lpstr>
      <vt:lpstr>'7.10'!Oblast_tisku</vt:lpstr>
      <vt:lpstr>'7.11'!Oblast_tisku</vt:lpstr>
      <vt:lpstr>'7.12'!Oblast_tisku</vt:lpstr>
      <vt:lpstr>'7.13'!Oblast_tisku</vt:lpstr>
      <vt:lpstr>'7.14'!Oblast_tisku</vt:lpstr>
      <vt:lpstr>'7.2'!Oblast_tisku</vt:lpstr>
      <vt:lpstr>'7.3'!Oblast_tisku</vt:lpstr>
      <vt:lpstr>'7.4'!Oblast_tisku</vt:lpstr>
      <vt:lpstr>'7.5'!Oblast_tisku</vt:lpstr>
      <vt:lpstr>'7.6'!Oblast_tisku</vt:lpstr>
      <vt:lpstr>'7.7'!Oblast_tisku</vt:lpstr>
      <vt:lpstr>'7.8'!Oblast_tisku</vt:lpstr>
      <vt:lpstr>'7.9'!Oblast_tisku</vt:lpstr>
      <vt:lpstr>'9.1'!Oblast_tisku</vt:lpstr>
      <vt:lpstr>'9.3'!Oblast_tisku</vt:lpstr>
      <vt:lpstr>'9.4'!Oblast_tisku</vt:lpstr>
      <vt:lpstr>Obsah!Oblast_tisku</vt:lpstr>
      <vt:lpstr>Titulní!Oblast_tisku</vt:lpstr>
    </vt:vector>
  </TitlesOfParts>
  <Company>Energetický regulační úřad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Ludvíková Michaela Bc.</dc:creator>
  <cp:lastModifiedBy>Ludvíková Michaela Bc.</cp:lastModifiedBy>
  <cp:lastPrinted>2026-02-17T07:32:01Z</cp:lastPrinted>
  <dcterms:created xsi:type="dcterms:W3CDTF">2006-03-02T11:20:40Z</dcterms:created>
  <dcterms:modified xsi:type="dcterms:W3CDTF">2026-02-17T07:32:55Z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0x010100B00B655D5A854647ACED693DFC4CAE66</vt:lpwstr>
  </property>
</Properties>
</file>