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4.xml" ContentType="application/vnd.openxmlformats-officedocument.drawing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drawings/drawing5.xml" ContentType="application/vnd.openxmlformats-officedocument.drawing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drawings/drawing6.xml" ContentType="application/vnd.openxmlformats-officedocument.drawing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drawings/drawing7.xml" ContentType="application/vnd.openxmlformats-officedocument.drawing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drawings/drawing8.xml" ContentType="application/vnd.openxmlformats-officedocument.drawing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drawings/drawing9.xml" ContentType="application/vnd.openxmlformats-officedocument.drawing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drawings/drawing10.xml" ContentType="application/vnd.openxmlformats-officedocument.drawing+xml"/>
  <Override PartName="/xl/charts/chart34.xml" ContentType="application/vnd.openxmlformats-officedocument.drawingml.chart+xml"/>
  <Override PartName="/xl/drawings/drawing11.xml" ContentType="application/vnd.openxmlformats-officedocument.drawing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drawings/drawing12.xml" ContentType="application/vnd.openxmlformats-officedocument.drawing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drawings/drawing13.xml" ContentType="application/vnd.openxmlformats-officedocument.drawing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drawings/drawing14.xml" ContentType="application/vnd.openxmlformats-officedocument.drawing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drawings/drawing15.xml" ContentType="application/vnd.openxmlformats-officedocument.drawing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drawings/drawing16.xml" ContentType="application/vnd.openxmlformats-officedocument.drawing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drawings/drawing17.xml" ContentType="application/vnd.openxmlformats-officedocument.drawing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drawings/drawing18.xml" ContentType="application/vnd.openxmlformats-officedocument.drawing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drawings/drawing19.xml" ContentType="application/vnd.openxmlformats-officedocument.drawing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drawings/drawing20.xml" ContentType="application/vnd.openxmlformats-officedocument.drawing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drawings/drawing21.xml" ContentType="application/vnd.openxmlformats-officedocument.drawing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harts/chart99.xml" ContentType="application/vnd.openxmlformats-officedocument.drawingml.chart+xml"/>
  <Override PartName="/xl/charts/chart100.xml" ContentType="application/vnd.openxmlformats-officedocument.drawingml.chart+xml"/>
  <Override PartName="/xl/drawings/drawing22.xml" ContentType="application/vnd.openxmlformats-officedocument.drawing+xml"/>
  <Override PartName="/xl/charts/chart101.xml" ContentType="application/vnd.openxmlformats-officedocument.drawingml.chart+xml"/>
  <Override PartName="/xl/charts/chart102.xml" ContentType="application/vnd.openxmlformats-officedocument.drawingml.chart+xml"/>
  <Override PartName="/xl/charts/chart103.xml" ContentType="application/vnd.openxmlformats-officedocument.drawingml.chart+xml"/>
  <Override PartName="/xl/charts/chart104.xml" ContentType="application/vnd.openxmlformats-officedocument.drawingml.chart+xml"/>
  <Override PartName="/xl/charts/chart105.xml" ContentType="application/vnd.openxmlformats-officedocument.drawingml.chart+xml"/>
  <Override PartName="/xl/charts/chart106.xml" ContentType="application/vnd.openxmlformats-officedocument.drawingml.chart+xml"/>
  <Override PartName="/xl/drawings/drawing23.xml" ContentType="application/vnd.openxmlformats-officedocument.drawing+xml"/>
  <Override PartName="/xl/charts/chart107.xml" ContentType="application/vnd.openxmlformats-officedocument.drawingml.chart+xml"/>
  <Override PartName="/xl/charts/chart108.xml" ContentType="application/vnd.openxmlformats-officedocument.drawingml.chart+xml"/>
  <Override PartName="/xl/charts/chart109.xml" ContentType="application/vnd.openxmlformats-officedocument.drawingml.chart+xml"/>
  <Override PartName="/xl/charts/chart110.xml" ContentType="application/vnd.openxmlformats-officedocument.drawingml.chart+xml"/>
  <Override PartName="/xl/charts/chart111.xml" ContentType="application/vnd.openxmlformats-officedocument.drawingml.chart+xml"/>
  <Override PartName="/xl/charts/chart112.xml" ContentType="application/vnd.openxmlformats-officedocument.drawingml.chart+xml"/>
  <Override PartName="/xl/drawings/drawing24.xml" ContentType="application/vnd.openxmlformats-officedocument.drawing+xml"/>
  <Override PartName="/xl/charts/chart113.xml" ContentType="application/vnd.openxmlformats-officedocument.drawingml.chart+xml"/>
  <Override PartName="/xl/charts/chart114.xml" ContentType="application/vnd.openxmlformats-officedocument.drawingml.chart+xml"/>
  <Override PartName="/xl/charts/chart115.xml" ContentType="application/vnd.openxmlformats-officedocument.drawingml.chart+xml"/>
  <Override PartName="/xl/charts/chart116.xml" ContentType="application/vnd.openxmlformats-officedocument.drawingml.chart+xml"/>
  <Override PartName="/xl/charts/chart117.xml" ContentType="application/vnd.openxmlformats-officedocument.drawingml.chart+xml"/>
  <Override PartName="/xl/charts/chart118.xml" ContentType="application/vnd.openxmlformats-officedocument.drawingml.chart+xml"/>
  <Override PartName="/xl/drawings/drawing25.xml" ContentType="application/vnd.openxmlformats-officedocument.drawing+xml"/>
  <Override PartName="/xl/charts/chart119.xml" ContentType="application/vnd.openxmlformats-officedocument.drawingml.chart+xml"/>
  <Override PartName="/xl/charts/chart120.xml" ContentType="application/vnd.openxmlformats-officedocument.drawingml.chart+xml"/>
  <Override PartName="/xl/charts/chart121.xml" ContentType="application/vnd.openxmlformats-officedocument.drawingml.chart+xml"/>
  <Override PartName="/xl/charts/chart122.xml" ContentType="application/vnd.openxmlformats-officedocument.drawingml.chart+xml"/>
  <Override PartName="/xl/charts/chart123.xml" ContentType="application/vnd.openxmlformats-officedocument.drawingml.chart+xml"/>
  <Override PartName="/xl/charts/chart124.xml" ContentType="application/vnd.openxmlformats-officedocument.drawingml.chart+xml"/>
  <Override PartName="/xl/drawings/drawing26.xml" ContentType="application/vnd.openxmlformats-officedocument.drawing+xml"/>
  <Override PartName="/xl/charts/chart125.xml" ContentType="application/vnd.openxmlformats-officedocument.drawingml.chart+xml"/>
  <Override PartName="/xl/charts/chart126.xml" ContentType="application/vnd.openxmlformats-officedocument.drawingml.chart+xml"/>
  <Override PartName="/xl/charts/chart127.xml" ContentType="application/vnd.openxmlformats-officedocument.drawingml.chart+xml"/>
  <Override PartName="/xl/charts/chart128.xml" ContentType="application/vnd.openxmlformats-officedocument.drawingml.chart+xml"/>
  <Override PartName="/xl/charts/chart129.xml" ContentType="application/vnd.openxmlformats-officedocument.drawingml.chart+xml"/>
  <Override PartName="/xl/charts/chart130.xml" ContentType="application/vnd.openxmlformats-officedocument.drawingml.chart+xml"/>
  <Override PartName="/xl/drawings/drawing27.xml" ContentType="application/vnd.openxmlformats-officedocument.drawing+xml"/>
  <Override PartName="/xl/charts/chart131.xml" ContentType="application/vnd.openxmlformats-officedocument.drawingml.chart+xml"/>
  <Override PartName="/xl/drawings/drawing28.xml" ContentType="application/vnd.openxmlformats-officedocument.drawing+xml"/>
  <Override PartName="/xl/charts/chart132.xml" ContentType="application/vnd.openxmlformats-officedocument.drawingml.chart+xml"/>
  <Override PartName="/xl/charts/chart133.xml" ContentType="application/vnd.openxmlformats-officedocument.drawingml.chart+xml"/>
  <Override PartName="/xl/charts/chart134.xml" ContentType="application/vnd.openxmlformats-officedocument.drawingml.chart+xml"/>
  <Override PartName="/xl/charts/chart135.xml" ContentType="application/vnd.openxmlformats-officedocument.drawingml.chart+xml"/>
  <Override PartName="/xl/charts/chart136.xml" ContentType="application/vnd.openxmlformats-officedocument.drawingml.chart+xml"/>
  <Override PartName="/xl/charts/chart137.xml" ContentType="application/vnd.openxmlformats-officedocument.drawingml.chart+xml"/>
  <Override PartName="/xl/charts/chart138.xml" ContentType="application/vnd.openxmlformats-officedocument.drawingml.chart+xml"/>
  <Override PartName="/xl/charts/chart139.xml" ContentType="application/vnd.openxmlformats-officedocument.drawingml.chart+xml"/>
  <Override PartName="/xl/drawings/drawing29.xml" ContentType="application/vnd.openxmlformats-officedocument.drawing+xml"/>
  <Override PartName="/xl/charts/chart140.xml" ContentType="application/vnd.openxmlformats-officedocument.drawingml.chart+xml"/>
  <Override PartName="/xl/charts/chart141.xml" ContentType="application/vnd.openxmlformats-officedocument.drawingml.chart+xml"/>
  <Override PartName="/xl/charts/chart142.xml" ContentType="application/vnd.openxmlformats-officedocument.drawingml.chart+xml"/>
  <Override PartName="/xl/drawings/drawing30.xml" ContentType="application/vnd.openxmlformats-officedocument.drawing+xml"/>
  <Override PartName="/xl/charts/chart143.xml" ContentType="application/vnd.openxmlformats-officedocument.drawingml.chart+xml"/>
  <Override PartName="/xl/charts/chart144.xml" ContentType="application/vnd.openxmlformats-officedocument.drawingml.chart+xml"/>
  <Override PartName="/xl/charts/chart145.xml" ContentType="application/vnd.openxmlformats-officedocument.drawingml.chart+xml"/>
  <Override PartName="/xl/drawings/drawing31.xml" ContentType="application/vnd.openxmlformats-officedocument.drawing+xml"/>
  <Override PartName="/xl/charts/chart146.xml" ContentType="application/vnd.openxmlformats-officedocument.drawingml.chart+xml"/>
  <Override PartName="/xl/charts/chart147.xml" ContentType="application/vnd.openxmlformats-officedocument.drawingml.chart+xml"/>
  <Override PartName="/xl/charts/chart148.xml" ContentType="application/vnd.openxmlformats-officedocument.drawingml.chart+xml"/>
  <Override PartName="/xl/charts/chart149.xml" ContentType="application/vnd.openxmlformats-officedocument.drawingml.chart+xml"/>
  <Override PartName="/xl/charts/chart150.xml" ContentType="application/vnd.openxmlformats-officedocument.drawingml.chart+xml"/>
  <Override PartName="/xl/charts/chart151.xml" ContentType="application/vnd.openxmlformats-officedocument.drawingml.chart+xml"/>
  <Override PartName="/xl/drawings/drawing3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5"/>
  <workbookPr codeName="ThisWorkbook"/>
  <mc:AlternateContent xmlns:mc="http://schemas.openxmlformats.org/markup-compatibility/2006">
    <mc:Choice Requires="x15">
      <x15ac:absPath xmlns:x15ac="http://schemas.microsoft.com/office/spreadsheetml/2010/11/ac" url="S:\NOVÁ STATISTIKA\Zprávy ELEKTRO\Čtvrtletní zprávy ELEKTRO\2025\1Q_2025_elektro\verze_1\"/>
    </mc:Choice>
  </mc:AlternateContent>
  <xr:revisionPtr revIDLastSave="0" documentId="13_ncr:1_{6F2A657E-2E65-46A7-AC2F-891121BEE0EA}" xr6:coauthVersionLast="36" xr6:coauthVersionMax="36" xr10:uidLastSave="{00000000-0000-0000-0000-000000000000}"/>
  <bookViews>
    <workbookView xWindow="-120" yWindow="-120" windowWidth="19440" windowHeight="10095" xr2:uid="{00000000-000D-0000-FFFF-FFFF00000000}"/>
  </bookViews>
  <sheets>
    <sheet name="Titulní" sheetId="141" r:id="rId1"/>
    <sheet name="Obsah" sheetId="27" r:id="rId2"/>
    <sheet name="Úvod" sheetId="129" r:id="rId3"/>
    <sheet name="1" sheetId="51" r:id="rId4"/>
    <sheet name="2" sheetId="140" r:id="rId5"/>
    <sheet name="3.1" sheetId="7" r:id="rId6"/>
    <sheet name="3.2" sheetId="53" r:id="rId7"/>
    <sheet name="4.1" sheetId="97" r:id="rId8"/>
    <sheet name="4.2" sheetId="137" r:id="rId9"/>
    <sheet name="4.3" sheetId="110" r:id="rId10"/>
    <sheet name="4.4" sheetId="46" r:id="rId11"/>
    <sheet name="4.5" sheetId="10" r:id="rId12"/>
    <sheet name="4.6" sheetId="59" r:id="rId13"/>
    <sheet name="5" sheetId="77" r:id="rId14"/>
    <sheet name="6.1, 6.2" sheetId="47" r:id="rId15"/>
    <sheet name="6.3" sheetId="57" r:id="rId16"/>
    <sheet name="6.4" sheetId="22" r:id="rId17"/>
    <sheet name="6.5" sheetId="32" r:id="rId18"/>
    <sheet name="7.1" sheetId="122" r:id="rId19"/>
    <sheet name="7.2" sheetId="111" r:id="rId20"/>
    <sheet name="7.3" sheetId="118" r:id="rId21"/>
    <sheet name="7.4" sheetId="112" r:id="rId22"/>
    <sheet name="7.5" sheetId="117" r:id="rId23"/>
    <sheet name="7.6" sheetId="119" r:id="rId24"/>
    <sheet name="7.7" sheetId="113" r:id="rId25"/>
    <sheet name="7.8" sheetId="120" r:id="rId26"/>
    <sheet name="7.9" sheetId="114" r:id="rId27"/>
    <sheet name="7.10" sheetId="121" r:id="rId28"/>
    <sheet name="7.11" sheetId="115" r:id="rId29"/>
    <sheet name="7.12" sheetId="116" r:id="rId30"/>
    <sheet name="7.13" sheetId="123" r:id="rId31"/>
    <sheet name="7.14" sheetId="124" r:id="rId32"/>
    <sheet name="8" sheetId="33" r:id="rId33"/>
    <sheet name="9.1" sheetId="94" r:id="rId34"/>
    <sheet name="9.2" sheetId="107" r:id="rId35"/>
    <sheet name="9.3" sheetId="138" r:id="rId36"/>
    <sheet name="9.4" sheetId="139" r:id="rId37"/>
    <sheet name="10" sheetId="55" r:id="rId38"/>
    <sheet name="Obálka" sheetId="143" r:id="rId39"/>
  </sheets>
  <definedNames>
    <definedName name="Datum_OTE">"3. 2. 2025"</definedName>
    <definedName name="_xlnm.Print_Area" localSheetId="4">'2'!$A$1:$G$55</definedName>
    <definedName name="_xlnm.Print_Area" localSheetId="6">'3.2'!$A$1:$N$46</definedName>
    <definedName name="_xlnm.Print_Area" localSheetId="13">'5'!$A$1:$M$47</definedName>
    <definedName name="_xlnm.Print_Area" localSheetId="18">'7.1'!$A$1:$M$45</definedName>
    <definedName name="_xlnm.Print_Area" localSheetId="27">'7.10'!$A$1:$M$46</definedName>
    <definedName name="_xlnm.Print_Area" localSheetId="28">'7.11'!$A$1:$M$46</definedName>
    <definedName name="_xlnm.Print_Area" localSheetId="29">'7.12'!$A$1:$M$46</definedName>
    <definedName name="_xlnm.Print_Area" localSheetId="30">'7.13'!$A$1:$M$46</definedName>
    <definedName name="_xlnm.Print_Area" localSheetId="31">'7.14'!$A$1:$M$46</definedName>
    <definedName name="_xlnm.Print_Area" localSheetId="19">'7.2'!$A$1:$M$45</definedName>
    <definedName name="_xlnm.Print_Area" localSheetId="20">'7.3'!$A$1:$M$45</definedName>
    <definedName name="_xlnm.Print_Area" localSheetId="21">'7.4'!$A$1:$M$46</definedName>
    <definedName name="_xlnm.Print_Area" localSheetId="22">'7.5'!$A$1:$M$45</definedName>
    <definedName name="_xlnm.Print_Area" localSheetId="23">'7.6'!$A$1:$M$46</definedName>
    <definedName name="_xlnm.Print_Area" localSheetId="24">'7.7'!$A$1:$M$46</definedName>
    <definedName name="_xlnm.Print_Area" localSheetId="25">'7.8'!$A$1:$M$46</definedName>
    <definedName name="_xlnm.Print_Area" localSheetId="26">'7.9'!$A$1:$M$46</definedName>
    <definedName name="_xlnm.Print_Area" localSheetId="33">'9.1'!$A$1:$N$44</definedName>
    <definedName name="_xlnm.Print_Area" localSheetId="35">'9.3'!$A$1:$O$46</definedName>
    <definedName name="_xlnm.Print_Area" localSheetId="36">'9.4'!$A$1:$O$46</definedName>
    <definedName name="_xlnm.Print_Area" localSheetId="1">Obsah!$A$1:$K$55</definedName>
    <definedName name="_xlnm.Print_Area" localSheetId="0">Titulní!$A$1:$B$2</definedName>
  </definedNames>
  <calcPr calcId="191029" calcMode="manual"/>
</workbook>
</file>

<file path=xl/calcChain.xml><?xml version="1.0" encoding="utf-8"?>
<calcChain xmlns="http://schemas.openxmlformats.org/spreadsheetml/2006/main">
  <c r="N35" i="107" l="1"/>
  <c r="O54" i="138" l="1"/>
  <c r="O55" i="138"/>
  <c r="O56" i="138"/>
  <c r="O57" i="138"/>
  <c r="O58" i="138"/>
  <c r="O59" i="138"/>
  <c r="O60" i="138"/>
  <c r="O61" i="138"/>
  <c r="O62" i="138"/>
  <c r="O63" i="138"/>
  <c r="O64" i="138"/>
  <c r="O65" i="138"/>
  <c r="O66" i="138"/>
  <c r="O67" i="138"/>
  <c r="O68" i="138"/>
  <c r="O69" i="138"/>
  <c r="O70" i="138"/>
  <c r="O71" i="138"/>
  <c r="O72" i="138"/>
  <c r="O73" i="138"/>
  <c r="O74" i="138"/>
  <c r="O75" i="138"/>
  <c r="O76" i="138"/>
  <c r="O77" i="138"/>
  <c r="O78" i="138"/>
  <c r="O79" i="138"/>
  <c r="O80" i="138"/>
  <c r="O81" i="138"/>
  <c r="O82" i="138"/>
  <c r="O83" i="138"/>
  <c r="O84" i="138"/>
  <c r="O85" i="138"/>
  <c r="O86" i="138"/>
  <c r="O87" i="138"/>
  <c r="O88" i="138"/>
  <c r="O89" i="138"/>
  <c r="O90" i="138"/>
  <c r="O91" i="138"/>
  <c r="O92" i="138"/>
  <c r="O93" i="138"/>
  <c r="O94" i="138"/>
  <c r="O95" i="138"/>
  <c r="O96" i="138"/>
  <c r="O97" i="138"/>
  <c r="O98" i="138"/>
  <c r="O99" i="138"/>
  <c r="O100" i="138"/>
  <c r="O101" i="138"/>
  <c r="O102" i="138"/>
  <c r="O103" i="138"/>
  <c r="O104" i="138"/>
  <c r="O105" i="138"/>
  <c r="O106" i="138"/>
  <c r="O107" i="138"/>
  <c r="O108" i="138"/>
  <c r="O109" i="138"/>
  <c r="O110" i="138"/>
  <c r="O111" i="138"/>
  <c r="O112" i="138"/>
  <c r="O113" i="138"/>
  <c r="O114" i="138"/>
  <c r="O115" i="138"/>
  <c r="O116" i="138"/>
  <c r="O117" i="138"/>
  <c r="O118" i="138"/>
  <c r="O119" i="138"/>
  <c r="O120" i="138"/>
  <c r="O121" i="138"/>
  <c r="O122" i="138"/>
  <c r="O123" i="138"/>
  <c r="O124" i="138"/>
  <c r="O125" i="138"/>
  <c r="O126" i="138"/>
  <c r="O127" i="138"/>
  <c r="O128" i="138"/>
  <c r="O129" i="138"/>
  <c r="O130" i="138"/>
  <c r="O131" i="138"/>
  <c r="O132" i="138"/>
  <c r="O133" i="138"/>
  <c r="O134" i="138"/>
  <c r="O135" i="138"/>
  <c r="O136" i="138"/>
  <c r="O137" i="138"/>
  <c r="O138" i="138"/>
  <c r="O139" i="138"/>
  <c r="O140" i="138"/>
  <c r="O141" i="138"/>
  <c r="O142" i="138"/>
  <c r="O143" i="138"/>
  <c r="O144" i="138"/>
  <c r="O145" i="138"/>
  <c r="O146" i="138"/>
  <c r="O147" i="138"/>
  <c r="O148" i="138"/>
  <c r="O149" i="138"/>
  <c r="B35" i="107"/>
  <c r="BA146" i="139" l="1"/>
  <c r="BA147" i="139"/>
  <c r="BA148" i="139"/>
  <c r="BA149" i="139"/>
  <c r="AZ146" i="139"/>
  <c r="AZ147" i="139"/>
  <c r="AZ148" i="139"/>
  <c r="AZ149" i="139"/>
  <c r="AY146" i="139"/>
  <c r="AY147" i="139"/>
  <c r="AY148" i="139"/>
  <c r="AY149" i="139"/>
  <c r="H7" i="107" l="1"/>
  <c r="H8" i="107"/>
  <c r="H9" i="107"/>
  <c r="H10" i="107"/>
  <c r="H11" i="107"/>
  <c r="H12" i="107"/>
  <c r="H13" i="107"/>
  <c r="H14" i="107"/>
  <c r="H15" i="107"/>
  <c r="H16" i="107"/>
  <c r="H17" i="107"/>
  <c r="H18" i="107"/>
  <c r="H19" i="107"/>
  <c r="H20" i="107"/>
  <c r="H21" i="107"/>
  <c r="H22" i="107"/>
  <c r="H23" i="107"/>
  <c r="H24" i="107"/>
  <c r="H25" i="107"/>
  <c r="H26" i="107"/>
  <c r="H27" i="107"/>
  <c r="H28" i="107"/>
  <c r="H29" i="107"/>
  <c r="H30" i="107"/>
  <c r="H31" i="107"/>
  <c r="H32" i="107"/>
  <c r="B7" i="107" l="1"/>
  <c r="B8" i="107"/>
  <c r="B9" i="107"/>
  <c r="B10" i="107"/>
  <c r="B11" i="107"/>
  <c r="B12" i="107"/>
  <c r="B13" i="107"/>
  <c r="B14" i="107"/>
  <c r="B15" i="107"/>
  <c r="B16" i="107"/>
  <c r="B17" i="107"/>
  <c r="B18" i="107"/>
  <c r="B19" i="107"/>
  <c r="B20" i="107"/>
  <c r="B21" i="107"/>
  <c r="B22" i="107"/>
  <c r="B23" i="107"/>
  <c r="B24" i="107"/>
  <c r="B25" i="107"/>
  <c r="B26" i="107"/>
  <c r="B27" i="107"/>
  <c r="B28" i="107"/>
  <c r="B29" i="107"/>
  <c r="B30" i="107"/>
  <c r="B31" i="107"/>
  <c r="B32" i="107"/>
  <c r="B33" i="107"/>
  <c r="B34" i="107"/>
  <c r="B6" i="107"/>
  <c r="B5" i="107"/>
  <c r="AY54" i="139" l="1"/>
  <c r="AZ54" i="139"/>
  <c r="BA54" i="139"/>
  <c r="AY55" i="139"/>
  <c r="AZ55" i="139"/>
  <c r="BA55" i="139"/>
  <c r="AY56" i="139"/>
  <c r="AZ56" i="139"/>
  <c r="BA56" i="139"/>
  <c r="AY57" i="139"/>
  <c r="AZ57" i="139"/>
  <c r="BA57" i="139"/>
  <c r="AY58" i="139"/>
  <c r="AZ58" i="139"/>
  <c r="BA58" i="139"/>
  <c r="AY59" i="139"/>
  <c r="AZ59" i="139"/>
  <c r="BA59" i="139"/>
  <c r="AY60" i="139"/>
  <c r="AZ60" i="139"/>
  <c r="BA60" i="139"/>
  <c r="AY61" i="139"/>
  <c r="AZ61" i="139"/>
  <c r="BA61" i="139"/>
  <c r="AY62" i="139"/>
  <c r="AZ62" i="139"/>
  <c r="BA62" i="139"/>
  <c r="AY63" i="139"/>
  <c r="AZ63" i="139"/>
  <c r="BA63" i="139"/>
  <c r="AY64" i="139"/>
  <c r="AZ64" i="139"/>
  <c r="BA64" i="139"/>
  <c r="AY65" i="139"/>
  <c r="AZ65" i="139"/>
  <c r="BA65" i="139"/>
  <c r="AY66" i="139"/>
  <c r="AZ66" i="139"/>
  <c r="BA66" i="139"/>
  <c r="AY67" i="139"/>
  <c r="AZ67" i="139"/>
  <c r="BA67" i="139"/>
  <c r="AY68" i="139"/>
  <c r="AZ68" i="139"/>
  <c r="BA68" i="139"/>
  <c r="AY69" i="139"/>
  <c r="AZ69" i="139"/>
  <c r="BA69" i="139"/>
  <c r="AY70" i="139"/>
  <c r="AZ70" i="139"/>
  <c r="BA70" i="139"/>
  <c r="AY71" i="139"/>
  <c r="AZ71" i="139"/>
  <c r="BA71" i="139"/>
  <c r="AY72" i="139"/>
  <c r="AZ72" i="139"/>
  <c r="BA72" i="139"/>
  <c r="AY73" i="139"/>
  <c r="AZ73" i="139"/>
  <c r="BA73" i="139"/>
  <c r="AY74" i="139"/>
  <c r="AZ74" i="139"/>
  <c r="BA74" i="139"/>
  <c r="AY75" i="139"/>
  <c r="AZ75" i="139"/>
  <c r="BA75" i="139"/>
  <c r="AY76" i="139"/>
  <c r="AZ76" i="139"/>
  <c r="BA76" i="139"/>
  <c r="AY77" i="139"/>
  <c r="AZ77" i="139"/>
  <c r="BA77" i="139"/>
  <c r="AY78" i="139"/>
  <c r="AZ78" i="139"/>
  <c r="BA78" i="139"/>
  <c r="AY79" i="139"/>
  <c r="AZ79" i="139"/>
  <c r="BA79" i="139"/>
  <c r="AY80" i="139"/>
  <c r="AZ80" i="139"/>
  <c r="BA80" i="139"/>
  <c r="AY81" i="139"/>
  <c r="AZ81" i="139"/>
  <c r="BA81" i="139"/>
  <c r="AY82" i="139"/>
  <c r="AZ82" i="139"/>
  <c r="BA82" i="139"/>
  <c r="AY83" i="139"/>
  <c r="AZ83" i="139"/>
  <c r="BA83" i="139"/>
  <c r="AY84" i="139"/>
  <c r="AZ84" i="139"/>
  <c r="BA84" i="139"/>
  <c r="AY85" i="139"/>
  <c r="AZ85" i="139"/>
  <c r="BA85" i="139"/>
  <c r="AY86" i="139"/>
  <c r="AZ86" i="139"/>
  <c r="BA86" i="139"/>
  <c r="AY87" i="139"/>
  <c r="AZ87" i="139"/>
  <c r="BA87" i="139"/>
  <c r="AY88" i="139"/>
  <c r="AZ88" i="139"/>
  <c r="BA88" i="139"/>
  <c r="AY89" i="139"/>
  <c r="AZ89" i="139"/>
  <c r="BA89" i="139"/>
  <c r="AY90" i="139"/>
  <c r="AZ90" i="139"/>
  <c r="BA90" i="139"/>
  <c r="AY91" i="139"/>
  <c r="AZ91" i="139"/>
  <c r="BA91" i="139"/>
  <c r="AY92" i="139"/>
  <c r="AZ92" i="139"/>
  <c r="BA92" i="139"/>
  <c r="AY93" i="139"/>
  <c r="AZ93" i="139"/>
  <c r="BA93" i="139"/>
  <c r="AY94" i="139"/>
  <c r="AZ94" i="139"/>
  <c r="BA94" i="139"/>
  <c r="AY95" i="139"/>
  <c r="AZ95" i="139"/>
  <c r="BA95" i="139"/>
  <c r="AY96" i="139"/>
  <c r="AZ96" i="139"/>
  <c r="BA96" i="139"/>
  <c r="AY97" i="139"/>
  <c r="AZ97" i="139"/>
  <c r="BA97" i="139"/>
  <c r="AY98" i="139"/>
  <c r="AZ98" i="139"/>
  <c r="BA98" i="139"/>
  <c r="AY99" i="139"/>
  <c r="AZ99" i="139"/>
  <c r="BA99" i="139"/>
  <c r="AY100" i="139"/>
  <c r="AZ100" i="139"/>
  <c r="BA100" i="139"/>
  <c r="AY101" i="139"/>
  <c r="AZ101" i="139"/>
  <c r="BA101" i="139"/>
  <c r="AY102" i="139"/>
  <c r="AZ102" i="139"/>
  <c r="BA102" i="139"/>
  <c r="AY103" i="139"/>
  <c r="AZ103" i="139"/>
  <c r="BA103" i="139"/>
  <c r="AY104" i="139"/>
  <c r="AZ104" i="139"/>
  <c r="BA104" i="139"/>
  <c r="AY105" i="139"/>
  <c r="AZ105" i="139"/>
  <c r="BA105" i="139"/>
  <c r="AY106" i="139"/>
  <c r="AZ106" i="139"/>
  <c r="BA106" i="139"/>
  <c r="AY107" i="139"/>
  <c r="AZ107" i="139"/>
  <c r="BA107" i="139"/>
  <c r="AY108" i="139"/>
  <c r="AZ108" i="139"/>
  <c r="BA108" i="139"/>
  <c r="AY109" i="139"/>
  <c r="AZ109" i="139"/>
  <c r="BA109" i="139"/>
  <c r="AY110" i="139"/>
  <c r="AZ110" i="139"/>
  <c r="BA110" i="139"/>
  <c r="AY111" i="139"/>
  <c r="AZ111" i="139"/>
  <c r="BA111" i="139"/>
  <c r="AY112" i="139"/>
  <c r="AZ112" i="139"/>
  <c r="BA112" i="139"/>
  <c r="AY113" i="139"/>
  <c r="AZ113" i="139"/>
  <c r="BA113" i="139"/>
  <c r="AY114" i="139"/>
  <c r="AZ114" i="139"/>
  <c r="BA114" i="139"/>
  <c r="AY115" i="139"/>
  <c r="AZ115" i="139"/>
  <c r="BA115" i="139"/>
  <c r="AY116" i="139"/>
  <c r="AZ116" i="139"/>
  <c r="BA116" i="139"/>
  <c r="AY117" i="139"/>
  <c r="AZ117" i="139"/>
  <c r="BA117" i="139"/>
  <c r="AY118" i="139"/>
  <c r="AZ118" i="139"/>
  <c r="BA118" i="139"/>
  <c r="AY119" i="139"/>
  <c r="AZ119" i="139"/>
  <c r="BA119" i="139"/>
  <c r="AY120" i="139"/>
  <c r="AZ120" i="139"/>
  <c r="BA120" i="139"/>
  <c r="AY121" i="139"/>
  <c r="AZ121" i="139"/>
  <c r="BA121" i="139"/>
  <c r="AY122" i="139"/>
  <c r="AZ122" i="139"/>
  <c r="BA122" i="139"/>
  <c r="AY123" i="139"/>
  <c r="AZ123" i="139"/>
  <c r="BA123" i="139"/>
  <c r="AY124" i="139"/>
  <c r="AZ124" i="139"/>
  <c r="BA124" i="139"/>
  <c r="AY125" i="139"/>
  <c r="AZ125" i="139"/>
  <c r="BA125" i="139"/>
  <c r="AY126" i="139"/>
  <c r="AZ126" i="139"/>
  <c r="BA126" i="139"/>
  <c r="AY127" i="139"/>
  <c r="AZ127" i="139"/>
  <c r="BA127" i="139"/>
  <c r="AY128" i="139"/>
  <c r="AZ128" i="139"/>
  <c r="BA128" i="139"/>
  <c r="AY129" i="139"/>
  <c r="AZ129" i="139"/>
  <c r="BA129" i="139"/>
  <c r="AY130" i="139"/>
  <c r="AZ130" i="139"/>
  <c r="BA130" i="139"/>
  <c r="AY131" i="139"/>
  <c r="AZ131" i="139"/>
  <c r="BA131" i="139"/>
  <c r="AY132" i="139"/>
  <c r="AZ132" i="139"/>
  <c r="BA132" i="139"/>
  <c r="AY133" i="139"/>
  <c r="AZ133" i="139"/>
  <c r="BA133" i="139"/>
  <c r="AY134" i="139"/>
  <c r="AZ134" i="139"/>
  <c r="BA134" i="139"/>
  <c r="AY135" i="139"/>
  <c r="AZ135" i="139"/>
  <c r="BA135" i="139"/>
  <c r="AY136" i="139"/>
  <c r="AZ136" i="139"/>
  <c r="BA136" i="139"/>
  <c r="AY137" i="139"/>
  <c r="AZ137" i="139"/>
  <c r="BA137" i="139"/>
  <c r="AY138" i="139"/>
  <c r="AZ138" i="139"/>
  <c r="BA138" i="139"/>
  <c r="AY139" i="139"/>
  <c r="AZ139" i="139"/>
  <c r="BA139" i="139"/>
  <c r="AY140" i="139"/>
  <c r="AZ140" i="139"/>
  <c r="BA140" i="139"/>
  <c r="AY141" i="139"/>
  <c r="AZ141" i="139"/>
  <c r="BA141" i="139"/>
  <c r="AY142" i="139"/>
  <c r="AZ142" i="139"/>
  <c r="BA142" i="139"/>
  <c r="AY143" i="139"/>
  <c r="AZ143" i="139"/>
  <c r="BA143" i="139"/>
  <c r="AY144" i="139"/>
  <c r="AZ144" i="139"/>
  <c r="BA144" i="139"/>
  <c r="AY145" i="139"/>
  <c r="AZ145" i="139"/>
  <c r="BA145" i="139"/>
  <c r="B50" i="143" l="1"/>
  <c r="N1" i="7" l="1"/>
  <c r="O1" i="139" l="1"/>
  <c r="A1" i="139" s="1"/>
  <c r="A1" i="140"/>
  <c r="N1" i="22"/>
  <c r="G1" i="140"/>
  <c r="N1" i="53"/>
  <c r="N1" i="32"/>
  <c r="M1" i="120"/>
  <c r="M1" i="114"/>
  <c r="M1" i="121"/>
  <c r="Q1" i="107"/>
  <c r="A1" i="107" s="1"/>
  <c r="M1" i="124"/>
  <c r="M1" i="113"/>
  <c r="P1" i="97"/>
  <c r="N1" i="33"/>
  <c r="P1" i="46"/>
  <c r="M1" i="111"/>
  <c r="M1" i="115"/>
  <c r="M1" i="59"/>
  <c r="O1" i="138"/>
  <c r="A1" i="138" s="1"/>
  <c r="M1" i="119"/>
  <c r="P1" i="137"/>
  <c r="P1" i="110"/>
  <c r="M1" i="122"/>
  <c r="N1" i="94"/>
  <c r="M1" i="10"/>
  <c r="M1" i="118"/>
  <c r="M1" i="112"/>
  <c r="M1" i="116"/>
  <c r="M1" i="77"/>
  <c r="B40" i="27"/>
  <c r="B41" i="27"/>
  <c r="B42" i="27"/>
  <c r="B17" i="27"/>
  <c r="B18" i="27"/>
  <c r="B19" i="27"/>
  <c r="B4" i="27"/>
  <c r="J1" i="47"/>
  <c r="A4" i="7"/>
  <c r="M1" i="117"/>
  <c r="M1" i="123"/>
  <c r="J1" i="57"/>
  <c r="A1" i="57" s="1"/>
  <c r="AH1" i="55"/>
  <c r="A3" i="115" l="1"/>
  <c r="A3" i="113"/>
  <c r="A3" i="118"/>
  <c r="A18" i="124"/>
  <c r="A18" i="121"/>
  <c r="A18" i="119"/>
  <c r="A18" i="111"/>
  <c r="A18" i="120"/>
  <c r="A3" i="124"/>
  <c r="A3" i="121"/>
  <c r="A3" i="119"/>
  <c r="A3" i="111"/>
  <c r="A3" i="117"/>
  <c r="A18" i="112"/>
  <c r="A3" i="112"/>
  <c r="A18" i="113"/>
  <c r="A18" i="123"/>
  <c r="A18" i="114"/>
  <c r="A18" i="117"/>
  <c r="A19" i="122"/>
  <c r="A3" i="59"/>
  <c r="A18" i="115"/>
  <c r="A3" i="123"/>
  <c r="A3" i="114"/>
  <c r="A4" i="122"/>
  <c r="A3" i="120"/>
  <c r="A18" i="118"/>
  <c r="A18" i="116"/>
  <c r="A3" i="116"/>
  <c r="A4" i="94"/>
  <c r="A17" i="77"/>
  <c r="A3" i="137"/>
  <c r="A3" i="10"/>
  <c r="A27" i="46"/>
  <c r="A3" i="46"/>
  <c r="A3" i="33"/>
  <c r="A3" i="77"/>
  <c r="A4" i="97"/>
  <c r="A3" i="22"/>
  <c r="A13" i="110"/>
  <c r="A21" i="32"/>
  <c r="A26" i="10"/>
  <c r="A3" i="53"/>
  <c r="A3" i="57"/>
  <c r="A3" i="110"/>
  <c r="A3" i="32"/>
  <c r="A24" i="47"/>
  <c r="A4" i="47"/>
  <c r="A22" i="47"/>
  <c r="A2" i="47"/>
  <c r="E35" i="139" l="1" a="1"/>
  <c r="E35" i="139" s="1"/>
  <c r="E20" i="139" a="1"/>
  <c r="E20" i="139" s="1"/>
  <c r="E35" i="138" a="1"/>
  <c r="E37" i="138" s="1"/>
  <c r="E20" i="138" a="1"/>
  <c r="E20" i="138" s="1"/>
  <c r="E5" i="139" a="1"/>
  <c r="E5" i="139" s="1"/>
  <c r="E5" i="138" a="1"/>
  <c r="E10" i="138" s="1"/>
  <c r="E37" i="139" l="1"/>
  <c r="E44" i="139"/>
  <c r="E36" i="139"/>
  <c r="E42" i="139"/>
  <c r="E41" i="139"/>
  <c r="E40" i="139"/>
  <c r="E39" i="139"/>
  <c r="E38" i="139"/>
  <c r="E43" i="139"/>
  <c r="E24" i="139"/>
  <c r="E22" i="139"/>
  <c r="E26" i="139"/>
  <c r="E29" i="139"/>
  <c r="E21" i="139"/>
  <c r="E27" i="139"/>
  <c r="E25" i="139"/>
  <c r="E23" i="139"/>
  <c r="E28" i="139"/>
  <c r="E43" i="138"/>
  <c r="E41" i="138"/>
  <c r="E36" i="138"/>
  <c r="E42" i="138"/>
  <c r="E38" i="138"/>
  <c r="E44" i="138"/>
  <c r="E35" i="138"/>
  <c r="E40" i="138"/>
  <c r="E39" i="138"/>
  <c r="E27" i="138"/>
  <c r="E26" i="138"/>
  <c r="E22" i="138"/>
  <c r="E24" i="138"/>
  <c r="E29" i="138"/>
  <c r="E21" i="138"/>
  <c r="E25" i="138"/>
  <c r="E23" i="138"/>
  <c r="E28" i="138"/>
  <c r="E8" i="139"/>
  <c r="E9" i="139"/>
  <c r="E7" i="139"/>
  <c r="E14" i="139"/>
  <c r="E6" i="139"/>
  <c r="E12" i="139"/>
  <c r="E11" i="139"/>
  <c r="E10" i="139"/>
  <c r="E13" i="139"/>
  <c r="E11" i="138"/>
  <c r="E9" i="138"/>
  <c r="E8" i="138"/>
  <c r="E7" i="138"/>
  <c r="E14" i="138"/>
  <c r="E6" i="138"/>
  <c r="E13" i="138"/>
  <c r="E5" i="138"/>
  <c r="E12" i="138"/>
  <c r="E4" i="138" l="1"/>
  <c r="F11" i="138" s="1"/>
  <c r="E34" i="139"/>
  <c r="F40" i="139" s="1"/>
  <c r="E19" i="139"/>
  <c r="F26" i="139" s="1"/>
  <c r="E4" i="139"/>
  <c r="F9" i="139" s="1"/>
  <c r="E34" i="138"/>
  <c r="F39" i="138" s="1"/>
  <c r="E19" i="138"/>
  <c r="F20" i="138" s="1"/>
  <c r="F5" i="138" l="1"/>
  <c r="F4" i="138"/>
  <c r="F7" i="138"/>
  <c r="F10" i="138"/>
  <c r="F14" i="138"/>
  <c r="F6" i="138"/>
  <c r="F13" i="138"/>
  <c r="F12" i="138"/>
  <c r="F9" i="138"/>
  <c r="F8" i="138"/>
  <c r="F35" i="139"/>
  <c r="F44" i="139"/>
  <c r="F43" i="139"/>
  <c r="F36" i="139"/>
  <c r="F41" i="139"/>
  <c r="F42" i="139"/>
  <c r="F37" i="139"/>
  <c r="F34" i="139"/>
  <c r="F38" i="139"/>
  <c r="F39" i="139"/>
  <c r="F27" i="139"/>
  <c r="F29" i="139"/>
  <c r="F20" i="139"/>
  <c r="F22" i="139"/>
  <c r="F19" i="139"/>
  <c r="F28" i="139"/>
  <c r="F21" i="139"/>
  <c r="F23" i="139"/>
  <c r="F25" i="139"/>
  <c r="F24" i="139"/>
  <c r="F7" i="139"/>
  <c r="F4" i="139"/>
  <c r="F14" i="139"/>
  <c r="F8" i="139"/>
  <c r="F6" i="139"/>
  <c r="F13" i="139"/>
  <c r="F11" i="139"/>
  <c r="F10" i="139"/>
  <c r="F12" i="139"/>
  <c r="F5" i="139"/>
  <c r="F38" i="138"/>
  <c r="F44" i="138"/>
  <c r="F41" i="138"/>
  <c r="F43" i="138"/>
  <c r="F36" i="138"/>
  <c r="F34" i="138"/>
  <c r="F42" i="138"/>
  <c r="F35" i="138"/>
  <c r="F37" i="138"/>
  <c r="F40" i="138"/>
  <c r="F21" i="138"/>
  <c r="F24" i="138"/>
  <c r="F22" i="138"/>
  <c r="F28" i="138"/>
  <c r="F26" i="138"/>
  <c r="F25" i="138"/>
  <c r="F27" i="138"/>
  <c r="F23" i="138"/>
  <c r="F19" i="138"/>
  <c r="F29" i="138"/>
  <c r="BA55" i="138" l="1"/>
  <c r="BA56" i="138"/>
  <c r="BA57" i="138"/>
  <c r="BA58" i="138"/>
  <c r="BA59" i="138"/>
  <c r="BA60" i="138"/>
  <c r="BA61" i="138"/>
  <c r="BA62" i="138"/>
  <c r="BA63" i="138"/>
  <c r="BA64" i="138"/>
  <c r="BA65" i="138"/>
  <c r="BA66" i="138"/>
  <c r="BA67" i="138"/>
  <c r="BA68" i="138"/>
  <c r="BA69" i="138"/>
  <c r="BA70" i="138"/>
  <c r="BA71" i="138"/>
  <c r="BA72" i="138"/>
  <c r="BA73" i="138"/>
  <c r="BA74" i="138"/>
  <c r="BA75" i="138"/>
  <c r="BA76" i="138"/>
  <c r="BA77" i="138"/>
  <c r="BA78" i="138"/>
  <c r="BA79" i="138"/>
  <c r="BA80" i="138"/>
  <c r="BA81" i="138"/>
  <c r="BA82" i="138"/>
  <c r="BA83" i="138"/>
  <c r="BA84" i="138"/>
  <c r="BA85" i="138"/>
  <c r="BA86" i="138"/>
  <c r="BA87" i="138"/>
  <c r="BA88" i="138"/>
  <c r="BA89" i="138"/>
  <c r="BA90" i="138"/>
  <c r="BA91" i="138"/>
  <c r="BA92" i="138"/>
  <c r="BA93" i="138"/>
  <c r="BA94" i="138"/>
  <c r="BA95" i="138"/>
  <c r="BA96" i="138"/>
  <c r="BA97" i="138"/>
  <c r="BA98" i="138"/>
  <c r="BA99" i="138"/>
  <c r="BA100" i="138"/>
  <c r="BA101" i="138"/>
  <c r="BA102" i="138"/>
  <c r="BA103" i="138"/>
  <c r="BA104" i="138"/>
  <c r="BA105" i="138"/>
  <c r="BA106" i="138"/>
  <c r="BA107" i="138"/>
  <c r="BA108" i="138"/>
  <c r="BA109" i="138"/>
  <c r="BA110" i="138"/>
  <c r="BA111" i="138"/>
  <c r="BA112" i="138"/>
  <c r="BA113" i="138"/>
  <c r="BA114" i="138"/>
  <c r="BA115" i="138"/>
  <c r="BA116" i="138"/>
  <c r="BA117" i="138"/>
  <c r="BA118" i="138"/>
  <c r="BA119" i="138"/>
  <c r="BA120" i="138"/>
  <c r="BA121" i="138"/>
  <c r="BA122" i="138"/>
  <c r="BA123" i="138"/>
  <c r="BA124" i="138"/>
  <c r="BA125" i="138"/>
  <c r="BA126" i="138"/>
  <c r="BA127" i="138"/>
  <c r="BA128" i="138"/>
  <c r="BA129" i="138"/>
  <c r="BA130" i="138"/>
  <c r="BA131" i="138"/>
  <c r="BA132" i="138"/>
  <c r="BA133" i="138"/>
  <c r="BA134" i="138"/>
  <c r="BA135" i="138"/>
  <c r="BA136" i="138"/>
  <c r="BA137" i="138"/>
  <c r="BA138" i="138"/>
  <c r="BA139" i="138"/>
  <c r="BA140" i="138"/>
  <c r="BA141" i="138"/>
  <c r="BA142" i="138"/>
  <c r="BA143" i="138"/>
  <c r="BA144" i="138"/>
  <c r="BA145" i="138"/>
  <c r="BA146" i="138"/>
  <c r="BA147" i="138"/>
  <c r="BA148" i="138"/>
  <c r="BA149" i="138"/>
  <c r="AZ55" i="138"/>
  <c r="AZ56" i="138"/>
  <c r="AZ57" i="138"/>
  <c r="AZ58" i="138"/>
  <c r="AZ59" i="138"/>
  <c r="AZ60" i="138"/>
  <c r="AZ61" i="138"/>
  <c r="AZ62" i="138"/>
  <c r="AZ63" i="138"/>
  <c r="AZ64" i="138"/>
  <c r="AZ65" i="138"/>
  <c r="AZ66" i="138"/>
  <c r="AZ67" i="138"/>
  <c r="AZ68" i="138"/>
  <c r="AZ69" i="138"/>
  <c r="AZ70" i="138"/>
  <c r="AZ71" i="138"/>
  <c r="AZ72" i="138"/>
  <c r="AZ73" i="138"/>
  <c r="AZ74" i="138"/>
  <c r="AZ75" i="138"/>
  <c r="AZ76" i="138"/>
  <c r="AZ77" i="138"/>
  <c r="AZ78" i="138"/>
  <c r="AZ79" i="138"/>
  <c r="AZ80" i="138"/>
  <c r="AZ81" i="138"/>
  <c r="AZ82" i="138"/>
  <c r="AZ83" i="138"/>
  <c r="AZ84" i="138"/>
  <c r="AZ85" i="138"/>
  <c r="AZ86" i="138"/>
  <c r="AZ87" i="138"/>
  <c r="AZ88" i="138"/>
  <c r="AZ89" i="138"/>
  <c r="AZ90" i="138"/>
  <c r="AZ91" i="138"/>
  <c r="AZ92" i="138"/>
  <c r="AZ93" i="138"/>
  <c r="AZ94" i="138"/>
  <c r="AZ95" i="138"/>
  <c r="AZ96" i="138"/>
  <c r="AZ97" i="138"/>
  <c r="AZ98" i="138"/>
  <c r="AZ99" i="138"/>
  <c r="AZ100" i="138"/>
  <c r="AZ101" i="138"/>
  <c r="AZ102" i="138"/>
  <c r="AZ103" i="138"/>
  <c r="AZ104" i="138"/>
  <c r="AZ105" i="138"/>
  <c r="AZ106" i="138"/>
  <c r="AZ107" i="138"/>
  <c r="AZ108" i="138"/>
  <c r="AZ109" i="138"/>
  <c r="AZ110" i="138"/>
  <c r="AZ111" i="138"/>
  <c r="AZ112" i="138"/>
  <c r="AZ113" i="138"/>
  <c r="AZ114" i="138"/>
  <c r="AZ115" i="138"/>
  <c r="AZ116" i="138"/>
  <c r="AZ117" i="138"/>
  <c r="AZ118" i="138"/>
  <c r="AZ119" i="138"/>
  <c r="AZ120" i="138"/>
  <c r="AZ121" i="138"/>
  <c r="AZ122" i="138"/>
  <c r="AZ123" i="138"/>
  <c r="AZ124" i="138"/>
  <c r="AZ125" i="138"/>
  <c r="AZ126" i="138"/>
  <c r="AZ127" i="138"/>
  <c r="AZ128" i="138"/>
  <c r="AZ129" i="138"/>
  <c r="AZ130" i="138"/>
  <c r="AZ131" i="138"/>
  <c r="AZ132" i="138"/>
  <c r="AZ133" i="138"/>
  <c r="AZ134" i="138"/>
  <c r="AZ135" i="138"/>
  <c r="AZ136" i="138"/>
  <c r="AZ137" i="138"/>
  <c r="AZ138" i="138"/>
  <c r="AZ139" i="138"/>
  <c r="AZ140" i="138"/>
  <c r="AZ141" i="138"/>
  <c r="AZ142" i="138"/>
  <c r="AZ143" i="138"/>
  <c r="AZ144" i="138"/>
  <c r="AZ145" i="138"/>
  <c r="AZ146" i="138"/>
  <c r="AZ147" i="138"/>
  <c r="AZ148" i="138"/>
  <c r="AZ149" i="138"/>
  <c r="AY55" i="138"/>
  <c r="AY56" i="138"/>
  <c r="AY57" i="138"/>
  <c r="AY58" i="138"/>
  <c r="AY59" i="138"/>
  <c r="AY60" i="138"/>
  <c r="AY61" i="138"/>
  <c r="AY62" i="138"/>
  <c r="AY63" i="138"/>
  <c r="AY64" i="138"/>
  <c r="AY65" i="138"/>
  <c r="AY66" i="138"/>
  <c r="AY67" i="138"/>
  <c r="AY68" i="138"/>
  <c r="AY69" i="138"/>
  <c r="AY70" i="138"/>
  <c r="AY71" i="138"/>
  <c r="AY72" i="138"/>
  <c r="AY73" i="138"/>
  <c r="AY74" i="138"/>
  <c r="AY75" i="138"/>
  <c r="AY76" i="138"/>
  <c r="AY77" i="138"/>
  <c r="AY78" i="138"/>
  <c r="AY79" i="138"/>
  <c r="AY80" i="138"/>
  <c r="AY81" i="138"/>
  <c r="AY82" i="138"/>
  <c r="AY83" i="138"/>
  <c r="AY84" i="138"/>
  <c r="AY85" i="138"/>
  <c r="AY86" i="138"/>
  <c r="AY87" i="138"/>
  <c r="AY88" i="138"/>
  <c r="AY89" i="138"/>
  <c r="AY90" i="138"/>
  <c r="AY91" i="138"/>
  <c r="AY92" i="138"/>
  <c r="AY93" i="138"/>
  <c r="AY94" i="138"/>
  <c r="AY95" i="138"/>
  <c r="AY96" i="138"/>
  <c r="AY97" i="138"/>
  <c r="AY98" i="138"/>
  <c r="AY99" i="138"/>
  <c r="AY100" i="138"/>
  <c r="AY101" i="138"/>
  <c r="AY102" i="138"/>
  <c r="AY103" i="138"/>
  <c r="AY104" i="138"/>
  <c r="AY105" i="138"/>
  <c r="AY106" i="138"/>
  <c r="AY107" i="138"/>
  <c r="AY108" i="138"/>
  <c r="AY109" i="138"/>
  <c r="AY110" i="138"/>
  <c r="AY111" i="138"/>
  <c r="AY112" i="138"/>
  <c r="AY113" i="138"/>
  <c r="AY114" i="138"/>
  <c r="AY115" i="138"/>
  <c r="AY116" i="138"/>
  <c r="AY117" i="138"/>
  <c r="AY118" i="138"/>
  <c r="AY119" i="138"/>
  <c r="AY120" i="138"/>
  <c r="AY121" i="138"/>
  <c r="AY122" i="138"/>
  <c r="AY123" i="138"/>
  <c r="AY124" i="138"/>
  <c r="AY125" i="138"/>
  <c r="AY126" i="138"/>
  <c r="AY127" i="138"/>
  <c r="AY128" i="138"/>
  <c r="AY129" i="138"/>
  <c r="AY130" i="138"/>
  <c r="AY131" i="138"/>
  <c r="AY132" i="138"/>
  <c r="AY133" i="138"/>
  <c r="AY134" i="138"/>
  <c r="AY135" i="138"/>
  <c r="AY136" i="138"/>
  <c r="AY137" i="138"/>
  <c r="AY138" i="138"/>
  <c r="AY139" i="138"/>
  <c r="AY140" i="138"/>
  <c r="AY141" i="138"/>
  <c r="AY142" i="138"/>
  <c r="AY143" i="138"/>
  <c r="AY144" i="138"/>
  <c r="AY145" i="138"/>
  <c r="AY146" i="138"/>
  <c r="AY147" i="138"/>
  <c r="AY148" i="138"/>
  <c r="AY149" i="138"/>
  <c r="AY54" i="138"/>
  <c r="BA54" i="138"/>
  <c r="AZ54" i="138"/>
  <c r="AI55" i="139"/>
  <c r="AI56" i="139"/>
  <c r="AI57" i="139"/>
  <c r="AI58" i="139"/>
  <c r="AI59" i="139"/>
  <c r="AI60" i="139"/>
  <c r="AI61" i="139"/>
  <c r="AI62" i="139"/>
  <c r="AI63" i="139"/>
  <c r="AI64" i="139"/>
  <c r="AI65" i="139"/>
  <c r="AI66" i="139"/>
  <c r="AI67" i="139"/>
  <c r="AI68" i="139"/>
  <c r="AI69" i="139"/>
  <c r="AI70" i="139"/>
  <c r="AI71" i="139"/>
  <c r="AI72" i="139"/>
  <c r="AI73" i="139"/>
  <c r="AI74" i="139"/>
  <c r="AI75" i="139"/>
  <c r="AI76" i="139"/>
  <c r="AI77" i="139"/>
  <c r="AI78" i="139"/>
  <c r="AI79" i="139"/>
  <c r="AI80" i="139"/>
  <c r="AI81" i="139"/>
  <c r="AI82" i="139"/>
  <c r="AI83" i="139"/>
  <c r="AI84" i="139"/>
  <c r="AI85" i="139"/>
  <c r="AI86" i="139"/>
  <c r="AI87" i="139"/>
  <c r="AI88" i="139"/>
  <c r="AI89" i="139"/>
  <c r="AI90" i="139"/>
  <c r="AI91" i="139"/>
  <c r="AI92" i="139"/>
  <c r="AI93" i="139"/>
  <c r="AI94" i="139"/>
  <c r="AI95" i="139"/>
  <c r="AI96" i="139"/>
  <c r="AI97" i="139"/>
  <c r="AI98" i="139"/>
  <c r="AI99" i="139"/>
  <c r="AI100" i="139"/>
  <c r="AI101" i="139"/>
  <c r="AI102" i="139"/>
  <c r="AI103" i="139"/>
  <c r="AI104" i="139"/>
  <c r="AI105" i="139"/>
  <c r="AI106" i="139"/>
  <c r="AI107" i="139"/>
  <c r="AI108" i="139"/>
  <c r="AI109" i="139"/>
  <c r="AI110" i="139"/>
  <c r="AI111" i="139"/>
  <c r="AI112" i="139"/>
  <c r="AI113" i="139"/>
  <c r="AI114" i="139"/>
  <c r="AI115" i="139"/>
  <c r="AI116" i="139"/>
  <c r="AI117" i="139"/>
  <c r="AI118" i="139"/>
  <c r="AI119" i="139"/>
  <c r="AI120" i="139"/>
  <c r="AI121" i="139"/>
  <c r="AI122" i="139"/>
  <c r="AI123" i="139"/>
  <c r="AI124" i="139"/>
  <c r="AI125" i="139"/>
  <c r="AI126" i="139"/>
  <c r="AI127" i="139"/>
  <c r="AI128" i="139"/>
  <c r="AI129" i="139"/>
  <c r="AI130" i="139"/>
  <c r="AI131" i="139"/>
  <c r="AI132" i="139"/>
  <c r="AI133" i="139"/>
  <c r="AI134" i="139"/>
  <c r="AI135" i="139"/>
  <c r="AI136" i="139"/>
  <c r="AI137" i="139"/>
  <c r="AI138" i="139"/>
  <c r="AI139" i="139"/>
  <c r="AI140" i="139"/>
  <c r="AI141" i="139"/>
  <c r="AI142" i="139"/>
  <c r="AI143" i="139"/>
  <c r="AI144" i="139"/>
  <c r="AI145" i="139"/>
  <c r="AI146" i="139"/>
  <c r="AI147" i="139"/>
  <c r="AI148" i="139"/>
  <c r="AI149" i="139"/>
  <c r="AH55" i="139"/>
  <c r="AH56" i="139"/>
  <c r="AH57" i="139"/>
  <c r="AH58" i="139"/>
  <c r="AH59" i="139"/>
  <c r="AH60" i="139"/>
  <c r="AH61" i="139"/>
  <c r="AH62" i="139"/>
  <c r="AH63" i="139"/>
  <c r="AH64" i="139"/>
  <c r="AH65" i="139"/>
  <c r="AH66" i="139"/>
  <c r="AH67" i="139"/>
  <c r="AH68" i="139"/>
  <c r="AH69" i="139"/>
  <c r="AH70" i="139"/>
  <c r="AH71" i="139"/>
  <c r="AH72" i="139"/>
  <c r="AH73" i="139"/>
  <c r="AH74" i="139"/>
  <c r="AH75" i="139"/>
  <c r="AH76" i="139"/>
  <c r="AH77" i="139"/>
  <c r="AH78" i="139"/>
  <c r="AH79" i="139"/>
  <c r="AH80" i="139"/>
  <c r="AH81" i="139"/>
  <c r="AH82" i="139"/>
  <c r="AH83" i="139"/>
  <c r="AH84" i="139"/>
  <c r="AH85" i="139"/>
  <c r="AH86" i="139"/>
  <c r="AH87" i="139"/>
  <c r="AH88" i="139"/>
  <c r="AH89" i="139"/>
  <c r="AH90" i="139"/>
  <c r="AH91" i="139"/>
  <c r="AH92" i="139"/>
  <c r="AH93" i="139"/>
  <c r="AH94" i="139"/>
  <c r="AH95" i="139"/>
  <c r="AH96" i="139"/>
  <c r="AH97" i="139"/>
  <c r="AH98" i="139"/>
  <c r="AH99" i="139"/>
  <c r="AH100" i="139"/>
  <c r="AH101" i="139"/>
  <c r="AH102" i="139"/>
  <c r="AH103" i="139"/>
  <c r="AH104" i="139"/>
  <c r="AH105" i="139"/>
  <c r="AH106" i="139"/>
  <c r="AH107" i="139"/>
  <c r="AH108" i="139"/>
  <c r="AH109" i="139"/>
  <c r="AH110" i="139"/>
  <c r="AH111" i="139"/>
  <c r="AH112" i="139"/>
  <c r="AH113" i="139"/>
  <c r="AH114" i="139"/>
  <c r="AH115" i="139"/>
  <c r="AH116" i="139"/>
  <c r="AH117" i="139"/>
  <c r="AH118" i="139"/>
  <c r="AH119" i="139"/>
  <c r="AH120" i="139"/>
  <c r="AH121" i="139"/>
  <c r="AH122" i="139"/>
  <c r="AH123" i="139"/>
  <c r="AH124" i="139"/>
  <c r="AH125" i="139"/>
  <c r="AH126" i="139"/>
  <c r="AH127" i="139"/>
  <c r="AH128" i="139"/>
  <c r="AH129" i="139"/>
  <c r="AH130" i="139"/>
  <c r="AH131" i="139"/>
  <c r="AH132" i="139"/>
  <c r="AH133" i="139"/>
  <c r="AH134" i="139"/>
  <c r="AH135" i="139"/>
  <c r="AH136" i="139"/>
  <c r="AH137" i="139"/>
  <c r="AH138" i="139"/>
  <c r="AH139" i="139"/>
  <c r="AH140" i="139"/>
  <c r="AH141" i="139"/>
  <c r="AH142" i="139"/>
  <c r="AH143" i="139"/>
  <c r="AH144" i="139"/>
  <c r="AH145" i="139"/>
  <c r="AH146" i="139"/>
  <c r="AH147" i="139"/>
  <c r="AH148" i="139"/>
  <c r="AH149" i="139"/>
  <c r="AG55" i="139"/>
  <c r="AG56" i="139"/>
  <c r="AG57" i="139"/>
  <c r="AG58" i="139"/>
  <c r="AG59" i="139"/>
  <c r="AG60" i="139"/>
  <c r="AG61" i="139"/>
  <c r="AG62" i="139"/>
  <c r="AG63" i="139"/>
  <c r="AG64" i="139"/>
  <c r="AG65" i="139"/>
  <c r="AG66" i="139"/>
  <c r="AG67" i="139"/>
  <c r="AG68" i="139"/>
  <c r="AG69" i="139"/>
  <c r="AG70" i="139"/>
  <c r="AG71" i="139"/>
  <c r="AG72" i="139"/>
  <c r="AG73" i="139"/>
  <c r="AG74" i="139"/>
  <c r="AG75" i="139"/>
  <c r="AG76" i="139"/>
  <c r="AG77" i="139"/>
  <c r="AG78" i="139"/>
  <c r="AG79" i="139"/>
  <c r="AG80" i="139"/>
  <c r="AG81" i="139"/>
  <c r="AG82" i="139"/>
  <c r="AG83" i="139"/>
  <c r="AG84" i="139"/>
  <c r="AG85" i="139"/>
  <c r="AG86" i="139"/>
  <c r="AG87" i="139"/>
  <c r="AG88" i="139"/>
  <c r="AG89" i="139"/>
  <c r="AG90" i="139"/>
  <c r="AG91" i="139"/>
  <c r="AG92" i="139"/>
  <c r="AG93" i="139"/>
  <c r="AG94" i="139"/>
  <c r="AG95" i="139"/>
  <c r="AG96" i="139"/>
  <c r="AG97" i="139"/>
  <c r="AG98" i="139"/>
  <c r="AG99" i="139"/>
  <c r="AG100" i="139"/>
  <c r="AG101" i="139"/>
  <c r="AG102" i="139"/>
  <c r="AG103" i="139"/>
  <c r="AG104" i="139"/>
  <c r="AG105" i="139"/>
  <c r="AG106" i="139"/>
  <c r="AG107" i="139"/>
  <c r="AG108" i="139"/>
  <c r="AG109" i="139"/>
  <c r="AG110" i="139"/>
  <c r="AG111" i="139"/>
  <c r="AG112" i="139"/>
  <c r="AG113" i="139"/>
  <c r="AG114" i="139"/>
  <c r="AG115" i="139"/>
  <c r="AG116" i="139"/>
  <c r="AG117" i="139"/>
  <c r="AG118" i="139"/>
  <c r="AG119" i="139"/>
  <c r="AG120" i="139"/>
  <c r="AG121" i="139"/>
  <c r="AG122" i="139"/>
  <c r="AG123" i="139"/>
  <c r="AG124" i="139"/>
  <c r="AG125" i="139"/>
  <c r="AG126" i="139"/>
  <c r="AG127" i="139"/>
  <c r="AG128" i="139"/>
  <c r="AG129" i="139"/>
  <c r="AG130" i="139"/>
  <c r="AG131" i="139"/>
  <c r="AG132" i="139"/>
  <c r="AG133" i="139"/>
  <c r="AG134" i="139"/>
  <c r="AG135" i="139"/>
  <c r="AG136" i="139"/>
  <c r="AG137" i="139"/>
  <c r="AG138" i="139"/>
  <c r="AG139" i="139"/>
  <c r="AG140" i="139"/>
  <c r="AG141" i="139"/>
  <c r="AG142" i="139"/>
  <c r="AG143" i="139"/>
  <c r="AG144" i="139"/>
  <c r="AG145" i="139"/>
  <c r="AG146" i="139"/>
  <c r="AG147" i="139"/>
  <c r="AG148" i="139"/>
  <c r="AG149" i="139"/>
  <c r="AI54" i="139"/>
  <c r="AH54" i="139"/>
  <c r="AG54" i="139"/>
  <c r="AI55" i="138"/>
  <c r="AI56" i="138"/>
  <c r="AI57" i="138"/>
  <c r="AI58" i="138"/>
  <c r="AI59" i="138"/>
  <c r="AI60" i="138"/>
  <c r="AI61" i="138"/>
  <c r="AI62" i="138"/>
  <c r="AI63" i="138"/>
  <c r="AI64" i="138"/>
  <c r="AI65" i="138"/>
  <c r="AI66" i="138"/>
  <c r="AI67" i="138"/>
  <c r="AI68" i="138"/>
  <c r="AI69" i="138"/>
  <c r="AI70" i="138"/>
  <c r="AI71" i="138"/>
  <c r="AI72" i="138"/>
  <c r="AI73" i="138"/>
  <c r="AI74" i="138"/>
  <c r="AI75" i="138"/>
  <c r="AI76" i="138"/>
  <c r="AI77" i="138"/>
  <c r="AI78" i="138"/>
  <c r="AI79" i="138"/>
  <c r="AI80" i="138"/>
  <c r="AI81" i="138"/>
  <c r="AI82" i="138"/>
  <c r="AI83" i="138"/>
  <c r="AI84" i="138"/>
  <c r="AI85" i="138"/>
  <c r="AI86" i="138"/>
  <c r="AI87" i="138"/>
  <c r="AI88" i="138"/>
  <c r="AI89" i="138"/>
  <c r="AI90" i="138"/>
  <c r="AI91" i="138"/>
  <c r="AI92" i="138"/>
  <c r="AI93" i="138"/>
  <c r="AI94" i="138"/>
  <c r="AI95" i="138"/>
  <c r="AI96" i="138"/>
  <c r="AI97" i="138"/>
  <c r="AI98" i="138"/>
  <c r="AI99" i="138"/>
  <c r="AI100" i="138"/>
  <c r="AI101" i="138"/>
  <c r="AI102" i="138"/>
  <c r="AI103" i="138"/>
  <c r="AI104" i="138"/>
  <c r="AI105" i="138"/>
  <c r="AI106" i="138"/>
  <c r="AI107" i="138"/>
  <c r="AI108" i="138"/>
  <c r="AI109" i="138"/>
  <c r="AI110" i="138"/>
  <c r="AI111" i="138"/>
  <c r="AI112" i="138"/>
  <c r="AI113" i="138"/>
  <c r="AI114" i="138"/>
  <c r="AI115" i="138"/>
  <c r="AI116" i="138"/>
  <c r="AI117" i="138"/>
  <c r="AI118" i="138"/>
  <c r="AI119" i="138"/>
  <c r="AI120" i="138"/>
  <c r="AI121" i="138"/>
  <c r="AI122" i="138"/>
  <c r="AI123" i="138"/>
  <c r="AI124" i="138"/>
  <c r="AI125" i="138"/>
  <c r="AI126" i="138"/>
  <c r="AI127" i="138"/>
  <c r="AI128" i="138"/>
  <c r="AI129" i="138"/>
  <c r="AI130" i="138"/>
  <c r="AI131" i="138"/>
  <c r="AI132" i="138"/>
  <c r="AI133" i="138"/>
  <c r="AI134" i="138"/>
  <c r="AI135" i="138"/>
  <c r="AI136" i="138"/>
  <c r="AI137" i="138"/>
  <c r="AI138" i="138"/>
  <c r="AI139" i="138"/>
  <c r="AI140" i="138"/>
  <c r="AI141" i="138"/>
  <c r="AI142" i="138"/>
  <c r="AI143" i="138"/>
  <c r="AI144" i="138"/>
  <c r="AI145" i="138"/>
  <c r="AI146" i="138"/>
  <c r="AI147" i="138"/>
  <c r="AI148" i="138"/>
  <c r="AI149" i="138"/>
  <c r="AH55" i="138"/>
  <c r="AH56" i="138"/>
  <c r="AH57" i="138"/>
  <c r="AH58" i="138"/>
  <c r="AH59" i="138"/>
  <c r="AH60" i="138"/>
  <c r="AH61" i="138"/>
  <c r="AH62" i="138"/>
  <c r="AH63" i="138"/>
  <c r="AH64" i="138"/>
  <c r="AH65" i="138"/>
  <c r="AH66" i="138"/>
  <c r="AH67" i="138"/>
  <c r="AH68" i="138"/>
  <c r="AH69" i="138"/>
  <c r="AH70" i="138"/>
  <c r="AH71" i="138"/>
  <c r="AH72" i="138"/>
  <c r="AH73" i="138"/>
  <c r="AH74" i="138"/>
  <c r="AH75" i="138"/>
  <c r="AH76" i="138"/>
  <c r="AH77" i="138"/>
  <c r="AH78" i="138"/>
  <c r="AH79" i="138"/>
  <c r="AH80" i="138"/>
  <c r="AH81" i="138"/>
  <c r="AH82" i="138"/>
  <c r="AH83" i="138"/>
  <c r="AH84" i="138"/>
  <c r="AH85" i="138"/>
  <c r="AH86" i="138"/>
  <c r="AH87" i="138"/>
  <c r="AH88" i="138"/>
  <c r="AH89" i="138"/>
  <c r="AH90" i="138"/>
  <c r="AH91" i="138"/>
  <c r="AH92" i="138"/>
  <c r="AH93" i="138"/>
  <c r="AH94" i="138"/>
  <c r="AH95" i="138"/>
  <c r="AH96" i="138"/>
  <c r="AH97" i="138"/>
  <c r="AH98" i="138"/>
  <c r="AH99" i="138"/>
  <c r="AH100" i="138"/>
  <c r="AH101" i="138"/>
  <c r="AH102" i="138"/>
  <c r="AH103" i="138"/>
  <c r="AH104" i="138"/>
  <c r="AH105" i="138"/>
  <c r="AH106" i="138"/>
  <c r="AH107" i="138"/>
  <c r="AH108" i="138"/>
  <c r="AH109" i="138"/>
  <c r="AH110" i="138"/>
  <c r="AH111" i="138"/>
  <c r="AH112" i="138"/>
  <c r="AH113" i="138"/>
  <c r="AH114" i="138"/>
  <c r="AH115" i="138"/>
  <c r="AH116" i="138"/>
  <c r="AH117" i="138"/>
  <c r="AH118" i="138"/>
  <c r="AH119" i="138"/>
  <c r="AH120" i="138"/>
  <c r="AH121" i="138"/>
  <c r="AH122" i="138"/>
  <c r="AH123" i="138"/>
  <c r="AH124" i="138"/>
  <c r="AH125" i="138"/>
  <c r="AH126" i="138"/>
  <c r="AH127" i="138"/>
  <c r="AH128" i="138"/>
  <c r="AH129" i="138"/>
  <c r="AH130" i="138"/>
  <c r="AH131" i="138"/>
  <c r="AH132" i="138"/>
  <c r="AH133" i="138"/>
  <c r="AH134" i="138"/>
  <c r="AH135" i="138"/>
  <c r="AH136" i="138"/>
  <c r="AH137" i="138"/>
  <c r="AH138" i="138"/>
  <c r="AH139" i="138"/>
  <c r="AH140" i="138"/>
  <c r="AH141" i="138"/>
  <c r="AH142" i="138"/>
  <c r="AH143" i="138"/>
  <c r="AH144" i="138"/>
  <c r="AH145" i="138"/>
  <c r="AH146" i="138"/>
  <c r="AH147" i="138"/>
  <c r="AH148" i="138"/>
  <c r="AH149" i="138"/>
  <c r="AG55" i="138"/>
  <c r="AG56" i="138"/>
  <c r="AG57" i="138"/>
  <c r="AG58" i="138"/>
  <c r="AG59" i="138"/>
  <c r="AG60" i="138"/>
  <c r="AG61" i="138"/>
  <c r="AG62" i="138"/>
  <c r="AG63" i="138"/>
  <c r="AG64" i="138"/>
  <c r="AG65" i="138"/>
  <c r="AG66" i="138"/>
  <c r="AG67" i="138"/>
  <c r="AG68" i="138"/>
  <c r="AG69" i="138"/>
  <c r="AG70" i="138"/>
  <c r="AG71" i="138"/>
  <c r="AG72" i="138"/>
  <c r="AG73" i="138"/>
  <c r="AG74" i="138"/>
  <c r="AG75" i="138"/>
  <c r="AG76" i="138"/>
  <c r="AG77" i="138"/>
  <c r="AG78" i="138"/>
  <c r="AG79" i="138"/>
  <c r="AG80" i="138"/>
  <c r="AG81" i="138"/>
  <c r="AG82" i="138"/>
  <c r="AG83" i="138"/>
  <c r="AG84" i="138"/>
  <c r="AG85" i="138"/>
  <c r="AG86" i="138"/>
  <c r="AG87" i="138"/>
  <c r="AG88" i="138"/>
  <c r="AG89" i="138"/>
  <c r="AG90" i="138"/>
  <c r="AG91" i="138"/>
  <c r="AG92" i="138"/>
  <c r="AG93" i="138"/>
  <c r="AG94" i="138"/>
  <c r="AG95" i="138"/>
  <c r="AG96" i="138"/>
  <c r="AG97" i="138"/>
  <c r="AG98" i="138"/>
  <c r="AG99" i="138"/>
  <c r="AG100" i="138"/>
  <c r="AG101" i="138"/>
  <c r="AG102" i="138"/>
  <c r="AG103" i="138"/>
  <c r="AG104" i="138"/>
  <c r="AG105" i="138"/>
  <c r="AG106" i="138"/>
  <c r="AG107" i="138"/>
  <c r="AG108" i="138"/>
  <c r="AG109" i="138"/>
  <c r="AG110" i="138"/>
  <c r="AG111" i="138"/>
  <c r="AG112" i="138"/>
  <c r="AG113" i="138"/>
  <c r="AG114" i="138"/>
  <c r="AG115" i="138"/>
  <c r="AG116" i="138"/>
  <c r="AG117" i="138"/>
  <c r="AG118" i="138"/>
  <c r="AG119" i="138"/>
  <c r="AG120" i="138"/>
  <c r="AG121" i="138"/>
  <c r="AG122" i="138"/>
  <c r="AG123" i="138"/>
  <c r="AG124" i="138"/>
  <c r="AG125" i="138"/>
  <c r="AG126" i="138"/>
  <c r="AG127" i="138"/>
  <c r="AG128" i="138"/>
  <c r="AG129" i="138"/>
  <c r="AG130" i="138"/>
  <c r="AG131" i="138"/>
  <c r="AG132" i="138"/>
  <c r="AG133" i="138"/>
  <c r="AG134" i="138"/>
  <c r="AG135" i="138"/>
  <c r="AG136" i="138"/>
  <c r="AG137" i="138"/>
  <c r="AG138" i="138"/>
  <c r="AG139" i="138"/>
  <c r="AG140" i="138"/>
  <c r="AG141" i="138"/>
  <c r="AG142" i="138"/>
  <c r="AG143" i="138"/>
  <c r="AG144" i="138"/>
  <c r="AG145" i="138"/>
  <c r="AG146" i="138"/>
  <c r="AG147" i="138"/>
  <c r="AG148" i="138"/>
  <c r="AG149" i="138"/>
  <c r="AI54" i="138"/>
  <c r="AH54" i="138"/>
  <c r="AG54" i="138"/>
  <c r="Q55" i="139"/>
  <c r="Q56" i="139"/>
  <c r="Q57" i="139"/>
  <c r="Q58" i="139"/>
  <c r="Q59" i="139"/>
  <c r="Q60" i="139"/>
  <c r="Q61" i="139"/>
  <c r="Q62" i="139"/>
  <c r="Q63" i="139"/>
  <c r="Q64" i="139"/>
  <c r="Q65" i="139"/>
  <c r="Q66" i="139"/>
  <c r="Q67" i="139"/>
  <c r="Q68" i="139"/>
  <c r="Q69" i="139"/>
  <c r="Q70" i="139"/>
  <c r="Q71" i="139"/>
  <c r="Q72" i="139"/>
  <c r="Q73" i="139"/>
  <c r="Q74" i="139"/>
  <c r="Q75" i="139"/>
  <c r="Q76" i="139"/>
  <c r="Q77" i="139"/>
  <c r="Q78" i="139"/>
  <c r="Q79" i="139"/>
  <c r="Q80" i="139"/>
  <c r="Q81" i="139"/>
  <c r="Q82" i="139"/>
  <c r="Q83" i="139"/>
  <c r="Q84" i="139"/>
  <c r="Q85" i="139"/>
  <c r="Q86" i="139"/>
  <c r="Q87" i="139"/>
  <c r="Q88" i="139"/>
  <c r="Q89" i="139"/>
  <c r="Q90" i="139"/>
  <c r="Q91" i="139"/>
  <c r="Q92" i="139"/>
  <c r="Q93" i="139"/>
  <c r="Q94" i="139"/>
  <c r="Q95" i="139"/>
  <c r="Q96" i="139"/>
  <c r="Q97" i="139"/>
  <c r="Q98" i="139"/>
  <c r="Q99" i="139"/>
  <c r="Q100" i="139"/>
  <c r="Q101" i="139"/>
  <c r="Q102" i="139"/>
  <c r="Q103" i="139"/>
  <c r="Q104" i="139"/>
  <c r="Q105" i="139"/>
  <c r="Q106" i="139"/>
  <c r="Q107" i="139"/>
  <c r="Q108" i="139"/>
  <c r="Q109" i="139"/>
  <c r="Q110" i="139"/>
  <c r="Q111" i="139"/>
  <c r="Q112" i="139"/>
  <c r="Q113" i="139"/>
  <c r="Q114" i="139"/>
  <c r="Q115" i="139"/>
  <c r="Q116" i="139"/>
  <c r="Q117" i="139"/>
  <c r="Q118" i="139"/>
  <c r="Q119" i="139"/>
  <c r="Q120" i="139"/>
  <c r="Q121" i="139"/>
  <c r="Q122" i="139"/>
  <c r="Q123" i="139"/>
  <c r="Q124" i="139"/>
  <c r="Q125" i="139"/>
  <c r="Q126" i="139"/>
  <c r="Q127" i="139"/>
  <c r="Q128" i="139"/>
  <c r="Q129" i="139"/>
  <c r="Q130" i="139"/>
  <c r="Q131" i="139"/>
  <c r="Q132" i="139"/>
  <c r="Q133" i="139"/>
  <c r="Q134" i="139"/>
  <c r="Q135" i="139"/>
  <c r="Q136" i="139"/>
  <c r="Q137" i="139"/>
  <c r="Q138" i="139"/>
  <c r="Q139" i="139"/>
  <c r="Q140" i="139"/>
  <c r="Q141" i="139"/>
  <c r="Q142" i="139"/>
  <c r="Q143" i="139"/>
  <c r="Q144" i="139"/>
  <c r="Q145" i="139"/>
  <c r="Q146" i="139"/>
  <c r="Q147" i="139"/>
  <c r="Q148" i="139"/>
  <c r="Q149" i="139"/>
  <c r="Q54" i="139"/>
  <c r="P55" i="139"/>
  <c r="P56" i="139"/>
  <c r="P57" i="139"/>
  <c r="P58" i="139"/>
  <c r="P59" i="139"/>
  <c r="P60" i="139"/>
  <c r="P61" i="139"/>
  <c r="P62" i="139"/>
  <c r="P63" i="139"/>
  <c r="P64" i="139"/>
  <c r="P65" i="139"/>
  <c r="P66" i="139"/>
  <c r="P67" i="139"/>
  <c r="P68" i="139"/>
  <c r="P69" i="139"/>
  <c r="P70" i="139"/>
  <c r="P71" i="139"/>
  <c r="P72" i="139"/>
  <c r="P73" i="139"/>
  <c r="P74" i="139"/>
  <c r="P75" i="139"/>
  <c r="P76" i="139"/>
  <c r="P77" i="139"/>
  <c r="P78" i="139"/>
  <c r="P79" i="139"/>
  <c r="P80" i="139"/>
  <c r="P81" i="139"/>
  <c r="P82" i="139"/>
  <c r="P83" i="139"/>
  <c r="P84" i="139"/>
  <c r="P85" i="139"/>
  <c r="P86" i="139"/>
  <c r="P87" i="139"/>
  <c r="P88" i="139"/>
  <c r="P89" i="139"/>
  <c r="P90" i="139"/>
  <c r="P91" i="139"/>
  <c r="P92" i="139"/>
  <c r="P93" i="139"/>
  <c r="P94" i="139"/>
  <c r="P95" i="139"/>
  <c r="P96" i="139"/>
  <c r="P97" i="139"/>
  <c r="P98" i="139"/>
  <c r="P99" i="139"/>
  <c r="P100" i="139"/>
  <c r="P101" i="139"/>
  <c r="P102" i="139"/>
  <c r="P103" i="139"/>
  <c r="P104" i="139"/>
  <c r="P105" i="139"/>
  <c r="P106" i="139"/>
  <c r="P107" i="139"/>
  <c r="P108" i="139"/>
  <c r="P109" i="139"/>
  <c r="P110" i="139"/>
  <c r="P111" i="139"/>
  <c r="P112" i="139"/>
  <c r="P113" i="139"/>
  <c r="P114" i="139"/>
  <c r="P115" i="139"/>
  <c r="P116" i="139"/>
  <c r="P117" i="139"/>
  <c r="P118" i="139"/>
  <c r="P119" i="139"/>
  <c r="P120" i="139"/>
  <c r="P121" i="139"/>
  <c r="P122" i="139"/>
  <c r="P123" i="139"/>
  <c r="P124" i="139"/>
  <c r="P125" i="139"/>
  <c r="P126" i="139"/>
  <c r="P127" i="139"/>
  <c r="P128" i="139"/>
  <c r="P129" i="139"/>
  <c r="P130" i="139"/>
  <c r="P131" i="139"/>
  <c r="P132" i="139"/>
  <c r="P133" i="139"/>
  <c r="P134" i="139"/>
  <c r="P135" i="139"/>
  <c r="P136" i="139"/>
  <c r="P137" i="139"/>
  <c r="P138" i="139"/>
  <c r="P139" i="139"/>
  <c r="P140" i="139"/>
  <c r="P141" i="139"/>
  <c r="P142" i="139"/>
  <c r="P143" i="139"/>
  <c r="P144" i="139"/>
  <c r="P145" i="139"/>
  <c r="P146" i="139"/>
  <c r="P147" i="139"/>
  <c r="P148" i="139"/>
  <c r="P149" i="139"/>
  <c r="Q54" i="138"/>
  <c r="P54" i="139"/>
  <c r="P54" i="138"/>
  <c r="O55" i="139"/>
  <c r="O56" i="139"/>
  <c r="O57" i="139"/>
  <c r="O58" i="139"/>
  <c r="O59" i="139"/>
  <c r="O60" i="139"/>
  <c r="O61" i="139"/>
  <c r="O62" i="139"/>
  <c r="O63" i="139"/>
  <c r="O64" i="139"/>
  <c r="O65" i="139"/>
  <c r="O66" i="139"/>
  <c r="O67" i="139"/>
  <c r="O68" i="139"/>
  <c r="O69" i="139"/>
  <c r="O70" i="139"/>
  <c r="O71" i="139"/>
  <c r="O72" i="139"/>
  <c r="O73" i="139"/>
  <c r="O74" i="139"/>
  <c r="O75" i="139"/>
  <c r="O76" i="139"/>
  <c r="O77" i="139"/>
  <c r="O78" i="139"/>
  <c r="O79" i="139"/>
  <c r="O80" i="139"/>
  <c r="O81" i="139"/>
  <c r="O82" i="139"/>
  <c r="O83" i="139"/>
  <c r="O84" i="139"/>
  <c r="O85" i="139"/>
  <c r="O86" i="139"/>
  <c r="O87" i="139"/>
  <c r="O88" i="139"/>
  <c r="O89" i="139"/>
  <c r="O90" i="139"/>
  <c r="O91" i="139"/>
  <c r="O92" i="139"/>
  <c r="O93" i="139"/>
  <c r="O94" i="139"/>
  <c r="O95" i="139"/>
  <c r="O96" i="139"/>
  <c r="O97" i="139"/>
  <c r="O98" i="139"/>
  <c r="O99" i="139"/>
  <c r="O100" i="139"/>
  <c r="O101" i="139"/>
  <c r="O102" i="139"/>
  <c r="O103" i="139"/>
  <c r="O104" i="139"/>
  <c r="O105" i="139"/>
  <c r="O106" i="139"/>
  <c r="O107" i="139"/>
  <c r="O108" i="139"/>
  <c r="O109" i="139"/>
  <c r="O110" i="139"/>
  <c r="O111" i="139"/>
  <c r="O112" i="139"/>
  <c r="O113" i="139"/>
  <c r="O114" i="139"/>
  <c r="O115" i="139"/>
  <c r="O116" i="139"/>
  <c r="O117" i="139"/>
  <c r="O118" i="139"/>
  <c r="O119" i="139"/>
  <c r="O120" i="139"/>
  <c r="O121" i="139"/>
  <c r="O122" i="139"/>
  <c r="O123" i="139"/>
  <c r="O124" i="139"/>
  <c r="O125" i="139"/>
  <c r="O126" i="139"/>
  <c r="O127" i="139"/>
  <c r="O128" i="139"/>
  <c r="O129" i="139"/>
  <c r="O130" i="139"/>
  <c r="O131" i="139"/>
  <c r="O132" i="139"/>
  <c r="O133" i="139"/>
  <c r="O134" i="139"/>
  <c r="O135" i="139"/>
  <c r="O136" i="139"/>
  <c r="O137" i="139"/>
  <c r="O138" i="139"/>
  <c r="O139" i="139"/>
  <c r="O140" i="139"/>
  <c r="O141" i="139"/>
  <c r="O142" i="139"/>
  <c r="O143" i="139"/>
  <c r="O144" i="139"/>
  <c r="O145" i="139"/>
  <c r="O146" i="139"/>
  <c r="O147" i="139"/>
  <c r="O148" i="139"/>
  <c r="O149" i="139"/>
  <c r="O54" i="139"/>
  <c r="Q55" i="138"/>
  <c r="Q56" i="138"/>
  <c r="Q57" i="138"/>
  <c r="Q58" i="138"/>
  <c r="Q59" i="138"/>
  <c r="Q60" i="138"/>
  <c r="Q61" i="138"/>
  <c r="Q62" i="138"/>
  <c r="Q63" i="138"/>
  <c r="Q64" i="138"/>
  <c r="Q65" i="138"/>
  <c r="Q66" i="138"/>
  <c r="Q67" i="138"/>
  <c r="Q68" i="138"/>
  <c r="Q69" i="138"/>
  <c r="Q70" i="138"/>
  <c r="Q71" i="138"/>
  <c r="Q72" i="138"/>
  <c r="Q73" i="138"/>
  <c r="Q74" i="138"/>
  <c r="Q75" i="138"/>
  <c r="Q76" i="138"/>
  <c r="Q77" i="138"/>
  <c r="Q78" i="138"/>
  <c r="Q79" i="138"/>
  <c r="Q80" i="138"/>
  <c r="Q81" i="138"/>
  <c r="Q82" i="138"/>
  <c r="Q83" i="138"/>
  <c r="Q84" i="138"/>
  <c r="Q85" i="138"/>
  <c r="Q86" i="138"/>
  <c r="Q87" i="138"/>
  <c r="Q88" i="138"/>
  <c r="Q89" i="138"/>
  <c r="Q90" i="138"/>
  <c r="Q91" i="138"/>
  <c r="Q92" i="138"/>
  <c r="Q93" i="138"/>
  <c r="Q94" i="138"/>
  <c r="Q95" i="138"/>
  <c r="Q96" i="138"/>
  <c r="Q97" i="138"/>
  <c r="Q98" i="138"/>
  <c r="Q99" i="138"/>
  <c r="Q100" i="138"/>
  <c r="Q101" i="138"/>
  <c r="Q102" i="138"/>
  <c r="Q103" i="138"/>
  <c r="Q104" i="138"/>
  <c r="Q105" i="138"/>
  <c r="Q106" i="138"/>
  <c r="Q107" i="138"/>
  <c r="Q108" i="138"/>
  <c r="Q109" i="138"/>
  <c r="Q110" i="138"/>
  <c r="Q111" i="138"/>
  <c r="Q112" i="138"/>
  <c r="Q113" i="138"/>
  <c r="Q114" i="138"/>
  <c r="Q115" i="138"/>
  <c r="Q116" i="138"/>
  <c r="Q117" i="138"/>
  <c r="Q118" i="138"/>
  <c r="Q119" i="138"/>
  <c r="Q120" i="138"/>
  <c r="Q121" i="138"/>
  <c r="Q122" i="138"/>
  <c r="Q123" i="138"/>
  <c r="Q124" i="138"/>
  <c r="Q125" i="138"/>
  <c r="Q126" i="138"/>
  <c r="Q127" i="138"/>
  <c r="Q128" i="138"/>
  <c r="Q129" i="138"/>
  <c r="Q130" i="138"/>
  <c r="Q131" i="138"/>
  <c r="Q132" i="138"/>
  <c r="Q133" i="138"/>
  <c r="Q134" i="138"/>
  <c r="Q135" i="138"/>
  <c r="Q136" i="138"/>
  <c r="Q137" i="138"/>
  <c r="Q138" i="138"/>
  <c r="Q139" i="138"/>
  <c r="Q140" i="138"/>
  <c r="Q141" i="138"/>
  <c r="Q142" i="138"/>
  <c r="Q143" i="138"/>
  <c r="Q144" i="138"/>
  <c r="Q145" i="138"/>
  <c r="Q146" i="138"/>
  <c r="Q147" i="138"/>
  <c r="Q148" i="138"/>
  <c r="Q149" i="138"/>
  <c r="P55" i="138"/>
  <c r="P56" i="138"/>
  <c r="P57" i="138"/>
  <c r="P58" i="138"/>
  <c r="P59" i="138"/>
  <c r="P60" i="138"/>
  <c r="P61" i="138"/>
  <c r="P62" i="138"/>
  <c r="P63" i="138"/>
  <c r="P64" i="138"/>
  <c r="P65" i="138"/>
  <c r="P66" i="138"/>
  <c r="P67" i="138"/>
  <c r="P68" i="138"/>
  <c r="P69" i="138"/>
  <c r="P70" i="138"/>
  <c r="P71" i="138"/>
  <c r="P72" i="138"/>
  <c r="P73" i="138"/>
  <c r="P74" i="138"/>
  <c r="P75" i="138"/>
  <c r="P76" i="138"/>
  <c r="P77" i="138"/>
  <c r="P78" i="138"/>
  <c r="P79" i="138"/>
  <c r="P80" i="138"/>
  <c r="P81" i="138"/>
  <c r="P82" i="138"/>
  <c r="P83" i="138"/>
  <c r="P84" i="138"/>
  <c r="P85" i="138"/>
  <c r="P86" i="138"/>
  <c r="P87" i="138"/>
  <c r="P88" i="138"/>
  <c r="P89" i="138"/>
  <c r="P90" i="138"/>
  <c r="P91" i="138"/>
  <c r="P92" i="138"/>
  <c r="P93" i="138"/>
  <c r="P94" i="138"/>
  <c r="P95" i="138"/>
  <c r="P96" i="138"/>
  <c r="P97" i="138"/>
  <c r="P98" i="138"/>
  <c r="P99" i="138"/>
  <c r="P100" i="138"/>
  <c r="P101" i="138"/>
  <c r="P102" i="138"/>
  <c r="P103" i="138"/>
  <c r="P104" i="138"/>
  <c r="P105" i="138"/>
  <c r="P106" i="138"/>
  <c r="P107" i="138"/>
  <c r="P108" i="138"/>
  <c r="P109" i="138"/>
  <c r="P110" i="138"/>
  <c r="P111" i="138"/>
  <c r="P112" i="138"/>
  <c r="P113" i="138"/>
  <c r="P114" i="138"/>
  <c r="P115" i="138"/>
  <c r="P116" i="138"/>
  <c r="P117" i="138"/>
  <c r="P118" i="138"/>
  <c r="P119" i="138"/>
  <c r="P120" i="138"/>
  <c r="P121" i="138"/>
  <c r="P122" i="138"/>
  <c r="P123" i="138"/>
  <c r="P124" i="138"/>
  <c r="P125" i="138"/>
  <c r="P126" i="138"/>
  <c r="P127" i="138"/>
  <c r="P128" i="138"/>
  <c r="P129" i="138"/>
  <c r="P130" i="138"/>
  <c r="P131" i="138"/>
  <c r="P132" i="138"/>
  <c r="P133" i="138"/>
  <c r="P134" i="138"/>
  <c r="P135" i="138"/>
  <c r="P136" i="138"/>
  <c r="P137" i="138"/>
  <c r="P138" i="138"/>
  <c r="P139" i="138"/>
  <c r="P140" i="138"/>
  <c r="P141" i="138"/>
  <c r="P142" i="138"/>
  <c r="P143" i="138"/>
  <c r="P144" i="138"/>
  <c r="P145" i="138"/>
  <c r="P146" i="138"/>
  <c r="P147" i="138"/>
  <c r="P148" i="138"/>
  <c r="P149" i="138"/>
  <c r="A3" i="139" l="1"/>
  <c r="A51" i="139" s="1"/>
  <c r="A3" i="138"/>
  <c r="A51" i="138" s="1"/>
  <c r="A18" i="139"/>
  <c r="S51" i="139" s="1"/>
  <c r="A18" i="138"/>
  <c r="S51" i="138" s="1"/>
  <c r="A33" i="139"/>
  <c r="AK51" i="139" s="1"/>
  <c r="A33" i="138"/>
  <c r="AK51" i="138" s="1"/>
  <c r="H5" i="107"/>
  <c r="H6" i="107"/>
  <c r="N7" i="107" l="1"/>
  <c r="N8" i="107"/>
  <c r="N9" i="107"/>
  <c r="N10" i="107"/>
  <c r="N11" i="107"/>
  <c r="N12" i="107"/>
  <c r="N13" i="107"/>
  <c r="N14" i="107"/>
  <c r="N15" i="107"/>
  <c r="N16" i="107"/>
  <c r="N17" i="107"/>
  <c r="N18" i="107"/>
  <c r="N19" i="107"/>
  <c r="N20" i="107"/>
  <c r="N21" i="107"/>
  <c r="N22" i="107"/>
  <c r="N23" i="107"/>
  <c r="N24" i="107"/>
  <c r="N25" i="107"/>
  <c r="N26" i="107"/>
  <c r="N27" i="107"/>
  <c r="N28" i="107"/>
  <c r="N29" i="107"/>
  <c r="N30" i="107"/>
  <c r="N31" i="107"/>
  <c r="N32" i="107"/>
  <c r="N33" i="107"/>
  <c r="N34" i="107"/>
  <c r="N6" i="107"/>
  <c r="N5" i="107"/>
  <c r="F7" i="7" l="1"/>
  <c r="A30" i="140"/>
  <c r="A5" i="140"/>
  <c r="A31" i="140"/>
  <c r="A6" i="140"/>
  <c r="A7" i="140"/>
  <c r="A32" i="140"/>
  <c r="M24" i="33" l="1"/>
  <c r="K24" i="33"/>
  <c r="I24" i="33"/>
  <c r="H24" i="33"/>
  <c r="G24" i="33"/>
  <c r="E24" i="33"/>
  <c r="D24" i="33"/>
  <c r="C24" i="33"/>
  <c r="L19" i="33"/>
  <c r="I19" i="33"/>
  <c r="H19" i="33"/>
  <c r="E19" i="33"/>
  <c r="D19" i="33"/>
  <c r="L13" i="33"/>
  <c r="K13" i="33"/>
  <c r="J13" i="33"/>
  <c r="H13" i="33"/>
  <c r="G13" i="33"/>
  <c r="F13" i="33"/>
  <c r="D13" i="33"/>
  <c r="C13" i="33"/>
  <c r="M8" i="33"/>
  <c r="L8" i="33"/>
  <c r="K8" i="33"/>
  <c r="I8" i="33"/>
  <c r="H8" i="33"/>
  <c r="E8" i="33"/>
  <c r="C8" i="33"/>
  <c r="K31" i="32"/>
  <c r="G31" i="32"/>
  <c r="M24" i="32"/>
  <c r="I24" i="32"/>
  <c r="F24" i="32"/>
  <c r="E24" i="32"/>
  <c r="B24" i="32"/>
  <c r="I11" i="32"/>
  <c r="E11" i="32"/>
  <c r="M11" i="32"/>
  <c r="J6" i="32"/>
  <c r="E6" i="32"/>
  <c r="H26" i="22"/>
  <c r="G26" i="22"/>
  <c r="C26" i="22"/>
  <c r="I21" i="22"/>
  <c r="H21" i="22"/>
  <c r="M21" i="22"/>
  <c r="J16" i="22"/>
  <c r="I16" i="22"/>
  <c r="E16" i="22"/>
  <c r="B16" i="22"/>
  <c r="G11" i="22"/>
  <c r="G6" i="22"/>
  <c r="C6" i="22"/>
  <c r="J38" i="124"/>
  <c r="H38" i="124"/>
  <c r="J37" i="124"/>
  <c r="H37" i="124"/>
  <c r="J36" i="124"/>
  <c r="H36" i="124"/>
  <c r="J35" i="124"/>
  <c r="H35" i="124"/>
  <c r="J34" i="124"/>
  <c r="H34" i="124"/>
  <c r="J33" i="124"/>
  <c r="H33" i="124"/>
  <c r="J32" i="124"/>
  <c r="H32" i="124"/>
  <c r="J31" i="124"/>
  <c r="H31" i="124"/>
  <c r="L26" i="124"/>
  <c r="J26" i="124"/>
  <c r="L25" i="124"/>
  <c r="J25" i="124"/>
  <c r="L24" i="124"/>
  <c r="J24" i="124"/>
  <c r="L23" i="124"/>
  <c r="J23" i="124"/>
  <c r="L22" i="124"/>
  <c r="J22" i="124"/>
  <c r="H22" i="124"/>
  <c r="L21" i="124"/>
  <c r="J21" i="124"/>
  <c r="H21" i="124"/>
  <c r="L20" i="124"/>
  <c r="J20" i="124"/>
  <c r="H20" i="124"/>
  <c r="L19" i="124"/>
  <c r="J19" i="124"/>
  <c r="H19" i="124"/>
  <c r="M37" i="124"/>
  <c r="L37" i="124"/>
  <c r="I37" i="124"/>
  <c r="M30" i="124"/>
  <c r="L30" i="124"/>
  <c r="K30" i="124"/>
  <c r="J38" i="123"/>
  <c r="H38" i="123"/>
  <c r="J37" i="123"/>
  <c r="H37" i="123"/>
  <c r="J36" i="123"/>
  <c r="H36" i="123"/>
  <c r="J35" i="123"/>
  <c r="H35" i="123"/>
  <c r="J34" i="123"/>
  <c r="H34" i="123"/>
  <c r="J33" i="123"/>
  <c r="H33" i="123"/>
  <c r="J32" i="123"/>
  <c r="H32" i="123"/>
  <c r="J31" i="123"/>
  <c r="H31" i="123"/>
  <c r="L26" i="123"/>
  <c r="J26" i="123"/>
  <c r="L25" i="123"/>
  <c r="J25" i="123"/>
  <c r="L24" i="123"/>
  <c r="J24" i="123"/>
  <c r="L23" i="123"/>
  <c r="J23" i="123"/>
  <c r="L22" i="123"/>
  <c r="J22" i="123"/>
  <c r="H22" i="123"/>
  <c r="L21" i="123"/>
  <c r="J21" i="123"/>
  <c r="H21" i="123"/>
  <c r="L20" i="123"/>
  <c r="J20" i="123"/>
  <c r="H20" i="123"/>
  <c r="L19" i="123"/>
  <c r="J19" i="123"/>
  <c r="H19" i="123"/>
  <c r="M37" i="123"/>
  <c r="L37" i="123"/>
  <c r="K37" i="123"/>
  <c r="I37" i="123"/>
  <c r="M30" i="123"/>
  <c r="L30" i="123"/>
  <c r="K30" i="123"/>
  <c r="J38" i="116"/>
  <c r="H38" i="116"/>
  <c r="J37" i="116"/>
  <c r="H37" i="116"/>
  <c r="J36" i="116"/>
  <c r="H36" i="116"/>
  <c r="J35" i="116"/>
  <c r="H35" i="116"/>
  <c r="J34" i="116"/>
  <c r="H34" i="116"/>
  <c r="J33" i="116"/>
  <c r="H33" i="116"/>
  <c r="J32" i="116"/>
  <c r="H32" i="116"/>
  <c r="J31" i="116"/>
  <c r="H31" i="116"/>
  <c r="L26" i="116"/>
  <c r="J26" i="116"/>
  <c r="L25" i="116"/>
  <c r="J25" i="116"/>
  <c r="L24" i="116"/>
  <c r="J24" i="116"/>
  <c r="L23" i="116"/>
  <c r="J23" i="116"/>
  <c r="L22" i="116"/>
  <c r="J22" i="116"/>
  <c r="H22" i="116"/>
  <c r="L21" i="116"/>
  <c r="J21" i="116"/>
  <c r="H21" i="116"/>
  <c r="L20" i="116"/>
  <c r="J20" i="116"/>
  <c r="H20" i="116"/>
  <c r="L19" i="116"/>
  <c r="J19" i="116"/>
  <c r="H19" i="116"/>
  <c r="M37" i="116"/>
  <c r="L37" i="116"/>
  <c r="K37" i="116"/>
  <c r="I37" i="116"/>
  <c r="M30" i="116"/>
  <c r="L30" i="116"/>
  <c r="K30" i="116"/>
  <c r="J38" i="115"/>
  <c r="H38" i="115"/>
  <c r="J37" i="115"/>
  <c r="H37" i="115"/>
  <c r="J36" i="115"/>
  <c r="H36" i="115"/>
  <c r="J35" i="115"/>
  <c r="H35" i="115"/>
  <c r="J34" i="115"/>
  <c r="H34" i="115"/>
  <c r="J33" i="115"/>
  <c r="H33" i="115"/>
  <c r="J32" i="115"/>
  <c r="H32" i="115"/>
  <c r="J31" i="115"/>
  <c r="H31" i="115"/>
  <c r="L26" i="115"/>
  <c r="J26" i="115"/>
  <c r="L25" i="115"/>
  <c r="J25" i="115"/>
  <c r="L24" i="115"/>
  <c r="J24" i="115"/>
  <c r="L23" i="115"/>
  <c r="J23" i="115"/>
  <c r="L22" i="115"/>
  <c r="J22" i="115"/>
  <c r="H22" i="115"/>
  <c r="L21" i="115"/>
  <c r="J21" i="115"/>
  <c r="H21" i="115"/>
  <c r="L20" i="115"/>
  <c r="J20" i="115"/>
  <c r="H20" i="115"/>
  <c r="L19" i="115"/>
  <c r="J19" i="115"/>
  <c r="H19" i="115"/>
  <c r="M37" i="115"/>
  <c r="K37" i="115"/>
  <c r="I37" i="115"/>
  <c r="M30" i="115"/>
  <c r="L30" i="115"/>
  <c r="K30" i="115"/>
  <c r="J38" i="121"/>
  <c r="H38" i="121"/>
  <c r="J37" i="121"/>
  <c r="H37" i="121"/>
  <c r="J36" i="121"/>
  <c r="H36" i="121"/>
  <c r="J35" i="121"/>
  <c r="H35" i="121"/>
  <c r="J34" i="121"/>
  <c r="H34" i="121"/>
  <c r="J33" i="121"/>
  <c r="H33" i="121"/>
  <c r="J32" i="121"/>
  <c r="H32" i="121"/>
  <c r="J31" i="121"/>
  <c r="H31" i="121"/>
  <c r="L26" i="121"/>
  <c r="J26" i="121"/>
  <c r="L25" i="121"/>
  <c r="J25" i="121"/>
  <c r="L24" i="121"/>
  <c r="J24" i="121"/>
  <c r="L23" i="121"/>
  <c r="J23" i="121"/>
  <c r="L22" i="121"/>
  <c r="J22" i="121"/>
  <c r="H22" i="121"/>
  <c r="L21" i="121"/>
  <c r="J21" i="121"/>
  <c r="H21" i="121"/>
  <c r="L20" i="121"/>
  <c r="J20" i="121"/>
  <c r="H20" i="121"/>
  <c r="L19" i="121"/>
  <c r="J19" i="121"/>
  <c r="H19" i="121"/>
  <c r="M37" i="121"/>
  <c r="L37" i="121"/>
  <c r="K37" i="121"/>
  <c r="I37" i="121"/>
  <c r="M30" i="121"/>
  <c r="L30" i="121"/>
  <c r="K30" i="121"/>
  <c r="J38" i="114"/>
  <c r="H38" i="114"/>
  <c r="J37" i="114"/>
  <c r="H37" i="114"/>
  <c r="J36" i="114"/>
  <c r="H36" i="114"/>
  <c r="J35" i="114"/>
  <c r="H35" i="114"/>
  <c r="J34" i="114"/>
  <c r="H34" i="114"/>
  <c r="J33" i="114"/>
  <c r="H33" i="114"/>
  <c r="J32" i="114"/>
  <c r="H32" i="114"/>
  <c r="J31" i="114"/>
  <c r="H31" i="114"/>
  <c r="L26" i="114"/>
  <c r="J26" i="114"/>
  <c r="L25" i="114"/>
  <c r="J25" i="114"/>
  <c r="L24" i="114"/>
  <c r="J24" i="114"/>
  <c r="L23" i="114"/>
  <c r="J23" i="114"/>
  <c r="L22" i="114"/>
  <c r="J22" i="114"/>
  <c r="H22" i="114"/>
  <c r="L21" i="114"/>
  <c r="J21" i="114"/>
  <c r="H21" i="114"/>
  <c r="L20" i="114"/>
  <c r="J20" i="114"/>
  <c r="H20" i="114"/>
  <c r="L19" i="114"/>
  <c r="J19" i="114"/>
  <c r="H19" i="114"/>
  <c r="M37" i="114"/>
  <c r="K37" i="114"/>
  <c r="I37" i="114"/>
  <c r="M30" i="114"/>
  <c r="L30" i="114"/>
  <c r="K30" i="114"/>
  <c r="J38" i="120"/>
  <c r="H38" i="120"/>
  <c r="J37" i="120"/>
  <c r="H37" i="120"/>
  <c r="J36" i="120"/>
  <c r="H36" i="120"/>
  <c r="J35" i="120"/>
  <c r="H35" i="120"/>
  <c r="J34" i="120"/>
  <c r="H34" i="120"/>
  <c r="J33" i="120"/>
  <c r="H33" i="120"/>
  <c r="J32" i="120"/>
  <c r="H32" i="120"/>
  <c r="J31" i="120"/>
  <c r="H31" i="120"/>
  <c r="L26" i="120"/>
  <c r="J26" i="120"/>
  <c r="L25" i="120"/>
  <c r="J25" i="120"/>
  <c r="L24" i="120"/>
  <c r="J24" i="120"/>
  <c r="L23" i="120"/>
  <c r="J23" i="120"/>
  <c r="L22" i="120"/>
  <c r="J22" i="120"/>
  <c r="H22" i="120"/>
  <c r="L21" i="120"/>
  <c r="J21" i="120"/>
  <c r="H21" i="120"/>
  <c r="L20" i="120"/>
  <c r="J20" i="120"/>
  <c r="H20" i="120"/>
  <c r="L19" i="120"/>
  <c r="J19" i="120"/>
  <c r="H19" i="120"/>
  <c r="M37" i="120"/>
  <c r="L37" i="120"/>
  <c r="K37" i="120"/>
  <c r="I37" i="120"/>
  <c r="M30" i="120"/>
  <c r="L30" i="120"/>
  <c r="K30" i="120"/>
  <c r="J38" i="113"/>
  <c r="H38" i="113"/>
  <c r="J37" i="113"/>
  <c r="H37" i="113"/>
  <c r="J36" i="113"/>
  <c r="H36" i="113"/>
  <c r="J35" i="113"/>
  <c r="H35" i="113"/>
  <c r="J34" i="113"/>
  <c r="H34" i="113"/>
  <c r="J33" i="113"/>
  <c r="H33" i="113"/>
  <c r="J32" i="113"/>
  <c r="H32" i="113"/>
  <c r="J31" i="113"/>
  <c r="H31" i="113"/>
  <c r="L26" i="113"/>
  <c r="J26" i="113"/>
  <c r="L25" i="113"/>
  <c r="J25" i="113"/>
  <c r="L24" i="113"/>
  <c r="J24" i="113"/>
  <c r="L23" i="113"/>
  <c r="J23" i="113"/>
  <c r="L22" i="113"/>
  <c r="J22" i="113"/>
  <c r="H22" i="113"/>
  <c r="L21" i="113"/>
  <c r="J21" i="113"/>
  <c r="H21" i="113"/>
  <c r="L20" i="113"/>
  <c r="J20" i="113"/>
  <c r="H20" i="113"/>
  <c r="L19" i="113"/>
  <c r="J19" i="113"/>
  <c r="H19" i="113"/>
  <c r="M37" i="113"/>
  <c r="L37" i="113"/>
  <c r="I37" i="113"/>
  <c r="M30" i="113"/>
  <c r="L30" i="113"/>
  <c r="K30" i="113"/>
  <c r="J38" i="119"/>
  <c r="H38" i="119"/>
  <c r="J37" i="119"/>
  <c r="H37" i="119"/>
  <c r="J36" i="119"/>
  <c r="H36" i="119"/>
  <c r="J35" i="119"/>
  <c r="H35" i="119"/>
  <c r="J34" i="119"/>
  <c r="H34" i="119"/>
  <c r="J33" i="119"/>
  <c r="H33" i="119"/>
  <c r="J32" i="119"/>
  <c r="H32" i="119"/>
  <c r="J31" i="119"/>
  <c r="H31" i="119"/>
  <c r="L26" i="119"/>
  <c r="J26" i="119"/>
  <c r="L25" i="119"/>
  <c r="J25" i="119"/>
  <c r="L24" i="119"/>
  <c r="J24" i="119"/>
  <c r="L23" i="119"/>
  <c r="J23" i="119"/>
  <c r="L22" i="119"/>
  <c r="J22" i="119"/>
  <c r="H22" i="119"/>
  <c r="L21" i="119"/>
  <c r="J21" i="119"/>
  <c r="H21" i="119"/>
  <c r="L20" i="119"/>
  <c r="J20" i="119"/>
  <c r="H20" i="119"/>
  <c r="L19" i="119"/>
  <c r="J19" i="119"/>
  <c r="H19" i="119"/>
  <c r="M37" i="119"/>
  <c r="L37" i="119"/>
  <c r="I37" i="119"/>
  <c r="M30" i="119"/>
  <c r="L30" i="119"/>
  <c r="K30" i="119"/>
  <c r="J38" i="117"/>
  <c r="H38" i="117"/>
  <c r="J37" i="117"/>
  <c r="H37" i="117"/>
  <c r="J36" i="117"/>
  <c r="H36" i="117"/>
  <c r="J35" i="117"/>
  <c r="H35" i="117"/>
  <c r="J34" i="117"/>
  <c r="H34" i="117"/>
  <c r="J33" i="117"/>
  <c r="H33" i="117"/>
  <c r="J32" i="117"/>
  <c r="H32" i="117"/>
  <c r="J31" i="117"/>
  <c r="H31" i="117"/>
  <c r="L26" i="117"/>
  <c r="J26" i="117"/>
  <c r="L25" i="117"/>
  <c r="J25" i="117"/>
  <c r="L24" i="117"/>
  <c r="J24" i="117"/>
  <c r="L23" i="117"/>
  <c r="J23" i="117"/>
  <c r="L22" i="117"/>
  <c r="J22" i="117"/>
  <c r="H22" i="117"/>
  <c r="L21" i="117"/>
  <c r="J21" i="117"/>
  <c r="H21" i="117"/>
  <c r="L20" i="117"/>
  <c r="J20" i="117"/>
  <c r="H20" i="117"/>
  <c r="L19" i="117"/>
  <c r="J19" i="117"/>
  <c r="H19" i="117"/>
  <c r="M37" i="117"/>
  <c r="L37" i="117"/>
  <c r="I37" i="117"/>
  <c r="M30" i="117"/>
  <c r="L30" i="117"/>
  <c r="K30" i="117"/>
  <c r="J38" i="112"/>
  <c r="H38" i="112"/>
  <c r="J37" i="112"/>
  <c r="H37" i="112"/>
  <c r="J36" i="112"/>
  <c r="H36" i="112"/>
  <c r="J35" i="112"/>
  <c r="H35" i="112"/>
  <c r="J34" i="112"/>
  <c r="H34" i="112"/>
  <c r="J33" i="112"/>
  <c r="H33" i="112"/>
  <c r="J32" i="112"/>
  <c r="H32" i="112"/>
  <c r="J31" i="112"/>
  <c r="H31" i="112"/>
  <c r="L26" i="112"/>
  <c r="J26" i="112"/>
  <c r="L25" i="112"/>
  <c r="J25" i="112"/>
  <c r="L24" i="112"/>
  <c r="J24" i="112"/>
  <c r="L23" i="112"/>
  <c r="J23" i="112"/>
  <c r="L22" i="112"/>
  <c r="J22" i="112"/>
  <c r="H22" i="112"/>
  <c r="L21" i="112"/>
  <c r="J21" i="112"/>
  <c r="H21" i="112"/>
  <c r="L20" i="112"/>
  <c r="J20" i="112"/>
  <c r="H20" i="112"/>
  <c r="L19" i="112"/>
  <c r="J19" i="112"/>
  <c r="H19" i="112"/>
  <c r="M37" i="112"/>
  <c r="L37" i="112"/>
  <c r="I37" i="112"/>
  <c r="M30" i="112"/>
  <c r="L30" i="112"/>
  <c r="K30" i="112"/>
  <c r="J38" i="118"/>
  <c r="H38" i="118"/>
  <c r="J37" i="118"/>
  <c r="H37" i="118"/>
  <c r="J36" i="118"/>
  <c r="H36" i="118"/>
  <c r="J35" i="118"/>
  <c r="H35" i="118"/>
  <c r="J34" i="118"/>
  <c r="H34" i="118"/>
  <c r="J33" i="118"/>
  <c r="H33" i="118"/>
  <c r="J32" i="118"/>
  <c r="H32" i="118"/>
  <c r="J31" i="118"/>
  <c r="H31" i="118"/>
  <c r="L26" i="118"/>
  <c r="J26" i="118"/>
  <c r="L25" i="118"/>
  <c r="J25" i="118"/>
  <c r="L24" i="118"/>
  <c r="J24" i="118"/>
  <c r="L23" i="118"/>
  <c r="J23" i="118"/>
  <c r="L22" i="118"/>
  <c r="J22" i="118"/>
  <c r="H22" i="118"/>
  <c r="L21" i="118"/>
  <c r="J21" i="118"/>
  <c r="H21" i="118"/>
  <c r="L20" i="118"/>
  <c r="J20" i="118"/>
  <c r="H20" i="118"/>
  <c r="L19" i="118"/>
  <c r="J19" i="118"/>
  <c r="H19" i="118"/>
  <c r="M37" i="118"/>
  <c r="L37" i="118"/>
  <c r="I37" i="118"/>
  <c r="M30" i="118"/>
  <c r="L30" i="118"/>
  <c r="K30" i="118"/>
  <c r="J38" i="111"/>
  <c r="H38" i="111"/>
  <c r="J37" i="111"/>
  <c r="H37" i="111"/>
  <c r="J36" i="111"/>
  <c r="H36" i="111"/>
  <c r="J35" i="111"/>
  <c r="H35" i="111"/>
  <c r="J34" i="111"/>
  <c r="H34" i="111"/>
  <c r="J33" i="111"/>
  <c r="H33" i="111"/>
  <c r="J32" i="111"/>
  <c r="H32" i="111"/>
  <c r="J31" i="111"/>
  <c r="H31" i="111"/>
  <c r="L26" i="111"/>
  <c r="J26" i="111"/>
  <c r="L25" i="111"/>
  <c r="J25" i="111"/>
  <c r="L24" i="111"/>
  <c r="J24" i="111"/>
  <c r="L23" i="111"/>
  <c r="J23" i="111"/>
  <c r="L22" i="111"/>
  <c r="J22" i="111"/>
  <c r="H22" i="111"/>
  <c r="L21" i="111"/>
  <c r="J21" i="111"/>
  <c r="H21" i="111"/>
  <c r="L20" i="111"/>
  <c r="J20" i="111"/>
  <c r="H20" i="111"/>
  <c r="L19" i="111"/>
  <c r="J19" i="111"/>
  <c r="H19" i="111"/>
  <c r="M37" i="111"/>
  <c r="L37" i="111"/>
  <c r="K37" i="111"/>
  <c r="I37" i="111"/>
  <c r="M30" i="111"/>
  <c r="L30" i="111"/>
  <c r="K30" i="111"/>
  <c r="J39" i="122"/>
  <c r="H39" i="122"/>
  <c r="J38" i="122"/>
  <c r="H38" i="122"/>
  <c r="J37" i="122"/>
  <c r="H37" i="122"/>
  <c r="J36" i="122"/>
  <c r="H36" i="122"/>
  <c r="J35" i="122"/>
  <c r="H35" i="122"/>
  <c r="J34" i="122"/>
  <c r="H34" i="122"/>
  <c r="J33" i="122"/>
  <c r="H33" i="122"/>
  <c r="J32" i="122"/>
  <c r="H32" i="122"/>
  <c r="L27" i="122"/>
  <c r="J27" i="122"/>
  <c r="L26" i="122"/>
  <c r="J26" i="122"/>
  <c r="L25" i="122"/>
  <c r="J25" i="122"/>
  <c r="L24" i="122"/>
  <c r="J24" i="122"/>
  <c r="L23" i="122"/>
  <c r="J23" i="122"/>
  <c r="H23" i="122"/>
  <c r="L22" i="122"/>
  <c r="J22" i="122"/>
  <c r="H22" i="122"/>
  <c r="L21" i="122"/>
  <c r="J21" i="122"/>
  <c r="H21" i="122"/>
  <c r="L20" i="122"/>
  <c r="J20" i="122"/>
  <c r="H20" i="122"/>
  <c r="M38" i="122"/>
  <c r="L38" i="122"/>
  <c r="K38" i="122"/>
  <c r="I38" i="122"/>
  <c r="M31" i="122"/>
  <c r="L31" i="122"/>
  <c r="K31" i="122"/>
  <c r="N39" i="53"/>
  <c r="M39" i="53"/>
  <c r="L39" i="53"/>
  <c r="K39" i="53"/>
  <c r="J39" i="53"/>
  <c r="I39" i="53"/>
  <c r="H39" i="53"/>
  <c r="G39" i="53"/>
  <c r="F39" i="53"/>
  <c r="E39" i="53"/>
  <c r="D39" i="53"/>
  <c r="C39" i="53"/>
  <c r="B39" i="53"/>
  <c r="N31" i="53"/>
  <c r="M47" i="53"/>
  <c r="L47" i="53"/>
  <c r="K47" i="53"/>
  <c r="J47" i="53"/>
  <c r="I47" i="53"/>
  <c r="H47" i="53"/>
  <c r="G47" i="53"/>
  <c r="F47" i="53"/>
  <c r="E47" i="53"/>
  <c r="D47" i="53"/>
  <c r="C47" i="53"/>
  <c r="B47" i="53"/>
  <c r="M45" i="53"/>
  <c r="L45" i="53"/>
  <c r="K45" i="53"/>
  <c r="J45" i="53"/>
  <c r="I45" i="53"/>
  <c r="H45" i="53"/>
  <c r="G45" i="53"/>
  <c r="F45" i="53"/>
  <c r="E45" i="53"/>
  <c r="D45" i="53"/>
  <c r="C45" i="53"/>
  <c r="M44" i="53"/>
  <c r="L44" i="53"/>
  <c r="K44" i="53"/>
  <c r="J44" i="53"/>
  <c r="I44" i="53"/>
  <c r="H44" i="53"/>
  <c r="G44" i="53"/>
  <c r="F44" i="53"/>
  <c r="E44" i="53"/>
  <c r="D44" i="53"/>
  <c r="C44" i="53"/>
  <c r="M43" i="53"/>
  <c r="L43" i="53"/>
  <c r="K43" i="53"/>
  <c r="J43" i="53"/>
  <c r="I43" i="53"/>
  <c r="H43" i="53"/>
  <c r="G43" i="53"/>
  <c r="F43" i="53"/>
  <c r="E43" i="53"/>
  <c r="D43" i="53"/>
  <c r="C43" i="53"/>
  <c r="M42" i="53"/>
  <c r="L42" i="53"/>
  <c r="K42" i="53"/>
  <c r="J42" i="53"/>
  <c r="I42" i="53"/>
  <c r="H42" i="53"/>
  <c r="G42" i="53"/>
  <c r="F42" i="53"/>
  <c r="E42" i="53"/>
  <c r="D42" i="53"/>
  <c r="C42" i="53"/>
  <c r="B42" i="53"/>
  <c r="M41" i="53"/>
  <c r="L41" i="53"/>
  <c r="K41" i="53"/>
  <c r="J41" i="53"/>
  <c r="I41" i="53"/>
  <c r="H41" i="53"/>
  <c r="G41" i="53"/>
  <c r="F41" i="53"/>
  <c r="E41" i="53"/>
  <c r="D41" i="53"/>
  <c r="C41" i="53"/>
  <c r="M38" i="53"/>
  <c r="L38" i="53"/>
  <c r="J38" i="53"/>
  <c r="I38" i="53"/>
  <c r="H38" i="53"/>
  <c r="F38" i="53"/>
  <c r="E38" i="53"/>
  <c r="D38" i="53"/>
  <c r="M37" i="53"/>
  <c r="L37" i="53"/>
  <c r="K37" i="53"/>
  <c r="J37" i="53"/>
  <c r="I37" i="53"/>
  <c r="H37" i="53"/>
  <c r="G37" i="53"/>
  <c r="F37" i="53"/>
  <c r="E37" i="53"/>
  <c r="D37" i="53"/>
  <c r="C37" i="53"/>
  <c r="B37" i="53"/>
  <c r="M35" i="53"/>
  <c r="L35" i="53"/>
  <c r="K35" i="53"/>
  <c r="J35" i="53"/>
  <c r="I35" i="53"/>
  <c r="H35" i="53"/>
  <c r="G35" i="53"/>
  <c r="F35" i="53"/>
  <c r="E35" i="53"/>
  <c r="D35" i="53"/>
  <c r="C35" i="53"/>
  <c r="M34" i="53"/>
  <c r="L34" i="53"/>
  <c r="K34" i="53"/>
  <c r="J34" i="53"/>
  <c r="I34" i="53"/>
  <c r="H34" i="53"/>
  <c r="G34" i="53"/>
  <c r="F34" i="53"/>
  <c r="E34" i="53"/>
  <c r="D34" i="53"/>
  <c r="C34" i="53"/>
  <c r="M33" i="53"/>
  <c r="K33" i="53"/>
  <c r="J33" i="53"/>
  <c r="I33" i="53"/>
  <c r="G33" i="53"/>
  <c r="F33" i="53"/>
  <c r="E33" i="53"/>
  <c r="C33" i="53"/>
  <c r="B33" i="53"/>
  <c r="M32" i="53"/>
  <c r="L32" i="53"/>
  <c r="K32" i="53"/>
  <c r="J32" i="53"/>
  <c r="I32" i="53"/>
  <c r="H32" i="53"/>
  <c r="G32" i="53"/>
  <c r="F32" i="53"/>
  <c r="E32" i="53"/>
  <c r="D32" i="53"/>
  <c r="C32" i="53"/>
  <c r="B32" i="53"/>
  <c r="G41" i="7"/>
  <c r="E41" i="7"/>
  <c r="D41" i="7"/>
  <c r="C41" i="7"/>
  <c r="E40" i="7"/>
  <c r="C40" i="7"/>
  <c r="J19" i="33" l="1"/>
  <c r="F41" i="7"/>
  <c r="J24" i="32"/>
  <c r="B40" i="7"/>
  <c r="F6" i="32"/>
  <c r="I6" i="32"/>
  <c r="J11" i="22"/>
  <c r="F40" i="7"/>
  <c r="G8" i="33"/>
  <c r="G7" i="33" s="1"/>
  <c r="F19" i="33"/>
  <c r="D8" i="33"/>
  <c r="D7" i="33" s="1"/>
  <c r="G40" i="7"/>
  <c r="M6" i="32"/>
  <c r="B41" i="7"/>
  <c r="M19" i="33"/>
  <c r="M18" i="33" s="1"/>
  <c r="F16" i="22"/>
  <c r="D21" i="22"/>
  <c r="C11" i="22"/>
  <c r="D26" i="22"/>
  <c r="C31" i="32"/>
  <c r="E21" i="22"/>
  <c r="L24" i="33"/>
  <c r="L18" i="33" s="1"/>
  <c r="F11" i="22"/>
  <c r="M6" i="53"/>
  <c r="D40" i="7"/>
  <c r="M41" i="7"/>
  <c r="K41" i="7"/>
  <c r="L41" i="7"/>
  <c r="M40" i="7"/>
  <c r="K40" i="7"/>
  <c r="L40" i="7"/>
  <c r="K26" i="22"/>
  <c r="M16" i="22"/>
  <c r="L21" i="22"/>
  <c r="L26" i="22"/>
  <c r="K6" i="22"/>
  <c r="K11" i="22"/>
  <c r="H18" i="77"/>
  <c r="H41" i="7"/>
  <c r="I41" i="7"/>
  <c r="J41" i="7"/>
  <c r="H40" i="7"/>
  <c r="I40" i="7"/>
  <c r="J40" i="7"/>
  <c r="H18" i="33"/>
  <c r="D18" i="33"/>
  <c r="L7" i="33"/>
  <c r="N24" i="7"/>
  <c r="N25" i="7"/>
  <c r="B12" i="53"/>
  <c r="B36" i="53" s="1"/>
  <c r="C31" i="46"/>
  <c r="G31" i="46"/>
  <c r="K31" i="46"/>
  <c r="O31" i="46"/>
  <c r="D31" i="46"/>
  <c r="B30" i="46" s="1"/>
  <c r="E26" i="140" s="1"/>
  <c r="N27" i="22"/>
  <c r="N29" i="22"/>
  <c r="N30" i="22"/>
  <c r="C7" i="33"/>
  <c r="H31" i="46"/>
  <c r="P31" i="46"/>
  <c r="L31" i="46"/>
  <c r="B31" i="46"/>
  <c r="F31" i="46"/>
  <c r="N31" i="46"/>
  <c r="J31" i="46"/>
  <c r="G6" i="53"/>
  <c r="E31" i="46"/>
  <c r="I31" i="46"/>
  <c r="M31" i="46"/>
  <c r="H5" i="47"/>
  <c r="E6" i="53"/>
  <c r="D12" i="53"/>
  <c r="D36" i="53" s="1"/>
  <c r="F12" i="53"/>
  <c r="F36" i="53" s="1"/>
  <c r="L12" i="53"/>
  <c r="L36" i="53" s="1"/>
  <c r="E18" i="33"/>
  <c r="I18" i="33"/>
  <c r="N25" i="33"/>
  <c r="N27" i="33"/>
  <c r="N28" i="33"/>
  <c r="N32" i="32"/>
  <c r="N33" i="32"/>
  <c r="K7" i="33"/>
  <c r="C6" i="53"/>
  <c r="J12" i="53"/>
  <c r="J36" i="53" s="1"/>
  <c r="N9" i="53"/>
  <c r="N34" i="53" s="1"/>
  <c r="N10" i="53"/>
  <c r="N35" i="53" s="1"/>
  <c r="N14" i="53"/>
  <c r="N38" i="53" s="1"/>
  <c r="N18" i="53"/>
  <c r="N41" i="53" s="1"/>
  <c r="K6" i="53"/>
  <c r="H12" i="53"/>
  <c r="H36" i="53" s="1"/>
  <c r="K25" i="124"/>
  <c r="N13" i="22"/>
  <c r="N14" i="22"/>
  <c r="N15" i="22"/>
  <c r="K25" i="113"/>
  <c r="N34" i="32"/>
  <c r="N35" i="32"/>
  <c r="N36" i="32"/>
  <c r="N37" i="32"/>
  <c r="N38" i="32"/>
  <c r="N39" i="32"/>
  <c r="N20" i="53"/>
  <c r="N43" i="53" s="1"/>
  <c r="C12" i="53"/>
  <c r="C36" i="53" s="1"/>
  <c r="G12" i="53"/>
  <c r="G36" i="53" s="1"/>
  <c r="K12" i="53"/>
  <c r="K36" i="53" s="1"/>
  <c r="K25" i="114"/>
  <c r="L37" i="114"/>
  <c r="K25" i="115"/>
  <c r="L37" i="115"/>
  <c r="D6" i="22"/>
  <c r="H6" i="22"/>
  <c r="L6" i="22"/>
  <c r="E11" i="22"/>
  <c r="I11" i="22"/>
  <c r="M11" i="22"/>
  <c r="N17" i="22"/>
  <c r="N18" i="22"/>
  <c r="N19" i="22"/>
  <c r="N20" i="22"/>
  <c r="C21" i="22"/>
  <c r="G21" i="22"/>
  <c r="K21" i="22"/>
  <c r="N12" i="32"/>
  <c r="N13" i="32"/>
  <c r="N14" i="32"/>
  <c r="B11" i="32"/>
  <c r="F11" i="32"/>
  <c r="J11" i="32"/>
  <c r="N16" i="32"/>
  <c r="N17" i="32"/>
  <c r="C24" i="32"/>
  <c r="G24" i="32"/>
  <c r="E23" i="32" s="1"/>
  <c r="K24" i="32"/>
  <c r="D31" i="32"/>
  <c r="H31" i="32"/>
  <c r="L31" i="32"/>
  <c r="E13" i="33"/>
  <c r="E7" i="33" s="1"/>
  <c r="I13" i="33"/>
  <c r="I7" i="33" s="1"/>
  <c r="M13" i="33"/>
  <c r="M7" i="33" s="1"/>
  <c r="N20" i="33"/>
  <c r="N21" i="33"/>
  <c r="N22" i="33"/>
  <c r="N23" i="33"/>
  <c r="K25" i="112"/>
  <c r="K25" i="119"/>
  <c r="E6" i="22"/>
  <c r="I6" i="22"/>
  <c r="M6" i="22"/>
  <c r="C16" i="22"/>
  <c r="G16" i="22"/>
  <c r="K16" i="22"/>
  <c r="E26" i="22"/>
  <c r="I26" i="22"/>
  <c r="M26" i="22"/>
  <c r="N7" i="32"/>
  <c r="N8" i="32"/>
  <c r="N9" i="32"/>
  <c r="C11" i="32"/>
  <c r="G11" i="32"/>
  <c r="K11" i="32"/>
  <c r="D24" i="32"/>
  <c r="H24" i="32"/>
  <c r="L24" i="32"/>
  <c r="E31" i="32"/>
  <c r="I31" i="32"/>
  <c r="M31" i="32"/>
  <c r="N14" i="33"/>
  <c r="N15" i="33"/>
  <c r="N16" i="33"/>
  <c r="N17" i="33"/>
  <c r="C19" i="33"/>
  <c r="C18" i="33" s="1"/>
  <c r="G19" i="33"/>
  <c r="G18" i="33" s="1"/>
  <c r="K19" i="33"/>
  <c r="K18" i="33" s="1"/>
  <c r="K25" i="121"/>
  <c r="K25" i="116"/>
  <c r="K37" i="124"/>
  <c r="N7" i="22"/>
  <c r="B6" i="22"/>
  <c r="F6" i="22"/>
  <c r="J6" i="22"/>
  <c r="N10" i="22"/>
  <c r="D16" i="22"/>
  <c r="H16" i="22"/>
  <c r="L16" i="22"/>
  <c r="B26" i="22"/>
  <c r="F26" i="22"/>
  <c r="J26" i="22"/>
  <c r="C6" i="32"/>
  <c r="G6" i="32"/>
  <c r="K6" i="32"/>
  <c r="D11" i="32"/>
  <c r="H11" i="32"/>
  <c r="L11" i="32"/>
  <c r="F31" i="32"/>
  <c r="J31" i="32"/>
  <c r="N40" i="32"/>
  <c r="N41" i="32"/>
  <c r="N42" i="32"/>
  <c r="N43" i="32"/>
  <c r="N9" i="33"/>
  <c r="B8" i="33"/>
  <c r="F8" i="33"/>
  <c r="F7" i="33" s="1"/>
  <c r="J8" i="33"/>
  <c r="J7" i="33" s="1"/>
  <c r="N11" i="33"/>
  <c r="N12" i="33"/>
  <c r="D6" i="53"/>
  <c r="H6" i="53"/>
  <c r="L6" i="53"/>
  <c r="N21" i="53"/>
  <c r="N44" i="53" s="1"/>
  <c r="N22" i="53"/>
  <c r="N45" i="53" s="1"/>
  <c r="K26" i="122"/>
  <c r="K25" i="111"/>
  <c r="K25" i="118"/>
  <c r="K25" i="117"/>
  <c r="K25" i="120"/>
  <c r="K25" i="123"/>
  <c r="D11" i="22"/>
  <c r="H11" i="22"/>
  <c r="L11" i="22"/>
  <c r="N22" i="22"/>
  <c r="N23" i="22"/>
  <c r="B21" i="22"/>
  <c r="F21" i="22"/>
  <c r="J21" i="22"/>
  <c r="N25" i="22"/>
  <c r="B6" i="32"/>
  <c r="D6" i="32"/>
  <c r="H6" i="32"/>
  <c r="L6" i="32"/>
  <c r="N25" i="32"/>
  <c r="N26" i="32"/>
  <c r="N27" i="32"/>
  <c r="N28" i="32"/>
  <c r="N29" i="32"/>
  <c r="B24" i="33"/>
  <c r="F24" i="33"/>
  <c r="J24" i="33"/>
  <c r="N14" i="7"/>
  <c r="I6" i="53"/>
  <c r="N15" i="7"/>
  <c r="B6" i="53"/>
  <c r="F6" i="53"/>
  <c r="J6" i="53"/>
  <c r="N7" i="53"/>
  <c r="N32" i="53" s="1"/>
  <c r="E12" i="53"/>
  <c r="I12" i="53"/>
  <c r="I36" i="53" s="1"/>
  <c r="M12" i="53"/>
  <c r="M36" i="53" s="1"/>
  <c r="N19" i="53"/>
  <c r="N42" i="53" s="1"/>
  <c r="N26" i="53"/>
  <c r="N47" i="53" s="1"/>
  <c r="B34" i="53"/>
  <c r="B38" i="53"/>
  <c r="B43" i="53"/>
  <c r="N8" i="53"/>
  <c r="N33" i="53" s="1"/>
  <c r="N13" i="53"/>
  <c r="D33" i="53"/>
  <c r="H33" i="53"/>
  <c r="L33" i="53"/>
  <c r="B35" i="53"/>
  <c r="C38" i="53"/>
  <c r="G38" i="53"/>
  <c r="K38" i="53"/>
  <c r="B44" i="53"/>
  <c r="B41" i="53"/>
  <c r="B45" i="53"/>
  <c r="K37" i="118"/>
  <c r="K37" i="112"/>
  <c r="K37" i="117"/>
  <c r="K37" i="119"/>
  <c r="K37" i="113"/>
  <c r="H7" i="33"/>
  <c r="N8" i="22"/>
  <c r="N12" i="22"/>
  <c r="B11" i="22"/>
  <c r="N9" i="22"/>
  <c r="B31" i="32"/>
  <c r="B13" i="33"/>
  <c r="N24" i="22"/>
  <c r="N28" i="22"/>
  <c r="N15" i="32"/>
  <c r="N10" i="33"/>
  <c r="N26" i="33"/>
  <c r="B19" i="33"/>
  <c r="H5" i="32" l="1"/>
  <c r="F18" i="33"/>
  <c r="F6" i="33" s="1"/>
  <c r="J18" i="33"/>
  <c r="H23" i="32"/>
  <c r="E5" i="32"/>
  <c r="H10" i="32"/>
  <c r="M25" i="124"/>
  <c r="M25" i="113"/>
  <c r="C6" i="33"/>
  <c r="G6" i="33"/>
  <c r="N40" i="7"/>
  <c r="N41" i="7"/>
  <c r="H6" i="33"/>
  <c r="E6" i="33"/>
  <c r="B23" i="32"/>
  <c r="M25" i="111"/>
  <c r="M25" i="112"/>
  <c r="L6" i="33"/>
  <c r="M25" i="119"/>
  <c r="M25" i="118"/>
  <c r="M26" i="122"/>
  <c r="M25" i="116"/>
  <c r="M25" i="120"/>
  <c r="M25" i="121"/>
  <c r="M25" i="115"/>
  <c r="M25" i="114"/>
  <c r="M25" i="123"/>
  <c r="M25" i="117"/>
  <c r="B5" i="22"/>
  <c r="D6" i="33"/>
  <c r="B30" i="32"/>
  <c r="N5" i="22"/>
  <c r="K6" i="33"/>
  <c r="N8" i="33"/>
  <c r="E30" i="46"/>
  <c r="E16" i="140" s="1"/>
  <c r="K30" i="46"/>
  <c r="K23" i="32"/>
  <c r="B10" i="32"/>
  <c r="E5" i="22"/>
  <c r="N26" i="22"/>
  <c r="N24" i="32"/>
  <c r="N13" i="33"/>
  <c r="I6" i="33"/>
  <c r="K5" i="22"/>
  <c r="H30" i="32"/>
  <c r="N30" i="46"/>
  <c r="B5" i="32"/>
  <c r="N16" i="22"/>
  <c r="N11" i="22"/>
  <c r="K5" i="32"/>
  <c r="B11" i="53"/>
  <c r="N10" i="32"/>
  <c r="M6" i="33"/>
  <c r="H30" i="46"/>
  <c r="E10" i="32"/>
  <c r="N23" i="32"/>
  <c r="K30" i="32"/>
  <c r="N30" i="32"/>
  <c r="E5" i="53"/>
  <c r="K5" i="53"/>
  <c r="N24" i="33"/>
  <c r="N21" i="22"/>
  <c r="H5" i="22"/>
  <c r="N5" i="32"/>
  <c r="E30" i="32"/>
  <c r="K10" i="32"/>
  <c r="B7" i="33"/>
  <c r="H5" i="53"/>
  <c r="H11" i="53"/>
  <c r="N19" i="33"/>
  <c r="B18" i="33"/>
  <c r="E36" i="53"/>
  <c r="E11" i="53"/>
  <c r="N37" i="53"/>
  <c r="N11" i="53"/>
  <c r="N36" i="53" s="1"/>
  <c r="N5" i="53"/>
  <c r="B5" i="53"/>
  <c r="K11" i="53"/>
  <c r="J6" i="33" l="1"/>
  <c r="H5" i="33" s="1"/>
  <c r="N18" i="33"/>
  <c r="E5" i="33"/>
  <c r="K5" i="33"/>
  <c r="N7" i="33"/>
  <c r="B6" i="33"/>
  <c r="N5" i="33" l="1"/>
  <c r="B5" i="33"/>
  <c r="B18" i="77" l="1"/>
  <c r="G18" i="77"/>
  <c r="F18" i="77"/>
  <c r="D18" i="77"/>
  <c r="C18" i="77"/>
  <c r="M46" i="53"/>
  <c r="H46" i="53"/>
  <c r="I46" i="53"/>
  <c r="L46" i="53"/>
  <c r="D46" i="53"/>
  <c r="G38" i="7"/>
  <c r="E35" i="7"/>
  <c r="E37" i="7"/>
  <c r="E36" i="7"/>
  <c r="D39" i="7"/>
  <c r="C36" i="7"/>
  <c r="D38" i="7"/>
  <c r="I36" i="7"/>
  <c r="F35" i="7" l="1"/>
  <c r="C35" i="7"/>
  <c r="K27" i="7"/>
  <c r="K25" i="53" s="1"/>
  <c r="K28" i="53" s="1"/>
  <c r="H36" i="7"/>
  <c r="E39" i="7"/>
  <c r="H37" i="7"/>
  <c r="C39" i="7"/>
  <c r="C38" i="7"/>
  <c r="D37" i="7"/>
  <c r="G35" i="7"/>
  <c r="H39" i="7"/>
  <c r="G27" i="7"/>
  <c r="G25" i="53" s="1"/>
  <c r="G28" i="53" s="1"/>
  <c r="J37" i="7"/>
  <c r="K35" i="7"/>
  <c r="M36" i="7"/>
  <c r="M37" i="7"/>
  <c r="L38" i="7"/>
  <c r="M39" i="7"/>
  <c r="K38" i="7"/>
  <c r="L36" i="7"/>
  <c r="J36" i="7"/>
  <c r="K36" i="7"/>
  <c r="G6" i="77"/>
  <c r="E5" i="77" s="1"/>
  <c r="J39" i="7"/>
  <c r="G37" i="7"/>
  <c r="H35" i="7"/>
  <c r="F27" i="7"/>
  <c r="F25" i="53" s="1"/>
  <c r="F28" i="53" s="1"/>
  <c r="L37" i="7"/>
  <c r="I27" i="7"/>
  <c r="I25" i="53" s="1"/>
  <c r="I28" i="53" s="1"/>
  <c r="I17" i="53" s="1"/>
  <c r="I40" i="53" s="1"/>
  <c r="J35" i="7"/>
  <c r="M35" i="7"/>
  <c r="N19" i="7"/>
  <c r="K37" i="7"/>
  <c r="C37" i="7"/>
  <c r="N30" i="7"/>
  <c r="N21" i="7"/>
  <c r="N31" i="7"/>
  <c r="M27" i="7"/>
  <c r="M25" i="53" s="1"/>
  <c r="M28" i="53" s="1"/>
  <c r="M17" i="53" s="1"/>
  <c r="M40" i="53" s="1"/>
  <c r="D35" i="7"/>
  <c r="D36" i="7"/>
  <c r="F39" i="7"/>
  <c r="C27" i="7"/>
  <c r="C25" i="53" s="1"/>
  <c r="C28" i="53" s="1"/>
  <c r="J27" i="7"/>
  <c r="J25" i="53" s="1"/>
  <c r="J28" i="53" s="1"/>
  <c r="N23" i="7"/>
  <c r="L35" i="7"/>
  <c r="F37" i="7"/>
  <c r="I37" i="7"/>
  <c r="N29" i="7"/>
  <c r="H38" i="7"/>
  <c r="M38" i="7"/>
  <c r="J38" i="7"/>
  <c r="F38" i="7"/>
  <c r="N22" i="7"/>
  <c r="M17" i="7"/>
  <c r="M24" i="53" s="1"/>
  <c r="M31" i="53" s="1"/>
  <c r="E38" i="7"/>
  <c r="I38" i="7"/>
  <c r="K39" i="7"/>
  <c r="N20" i="7"/>
  <c r="H27" i="7"/>
  <c r="F36" i="7"/>
  <c r="E27" i="7"/>
  <c r="E25" i="53" s="1"/>
  <c r="E28" i="53" s="1"/>
  <c r="I39" i="7"/>
  <c r="I17" i="7"/>
  <c r="I24" i="53" s="1"/>
  <c r="I31" i="53" s="1"/>
  <c r="L17" i="7"/>
  <c r="L24" i="53" s="1"/>
  <c r="L31" i="53" s="1"/>
  <c r="K17" i="7"/>
  <c r="K24" i="53" s="1"/>
  <c r="K31" i="53" s="1"/>
  <c r="G17" i="7"/>
  <c r="G24" i="53" s="1"/>
  <c r="G31" i="53" s="1"/>
  <c r="F17" i="7"/>
  <c r="F24" i="53" s="1"/>
  <c r="F31" i="53" s="1"/>
  <c r="C17" i="7"/>
  <c r="C24" i="53" s="1"/>
  <c r="C31" i="53" s="1"/>
  <c r="L39" i="7"/>
  <c r="J17" i="7"/>
  <c r="J24" i="53" s="1"/>
  <c r="J31" i="53" s="1"/>
  <c r="D17" i="7"/>
  <c r="D24" i="53" s="1"/>
  <c r="D31" i="53" s="1"/>
  <c r="H17" i="7"/>
  <c r="H24" i="53" s="1"/>
  <c r="H31" i="53" s="1"/>
  <c r="G36" i="7"/>
  <c r="D27" i="7"/>
  <c r="D25" i="53" s="1"/>
  <c r="D28" i="53" s="1"/>
  <c r="D49" i="53" s="1"/>
  <c r="G39" i="7"/>
  <c r="I35" i="7"/>
  <c r="E17" i="7"/>
  <c r="E24" i="53" s="1"/>
  <c r="E31" i="53" s="1"/>
  <c r="B17" i="7"/>
  <c r="N18" i="7"/>
  <c r="K34" i="7"/>
  <c r="K7" i="7"/>
  <c r="L27" i="7"/>
  <c r="L25" i="53" s="1"/>
  <c r="L28" i="53" s="1"/>
  <c r="J46" i="53"/>
  <c r="E18" i="77"/>
  <c r="D7" i="7"/>
  <c r="D34" i="7"/>
  <c r="N23" i="53"/>
  <c r="N46" i="53" s="1"/>
  <c r="B46" i="53"/>
  <c r="F34" i="7"/>
  <c r="H7" i="7"/>
  <c r="H34" i="7"/>
  <c r="I34" i="7"/>
  <c r="I7" i="7"/>
  <c r="B37" i="7"/>
  <c r="N11" i="7"/>
  <c r="N10" i="7"/>
  <c r="B36" i="7"/>
  <c r="N9" i="7"/>
  <c r="B35" i="7"/>
  <c r="K46" i="53"/>
  <c r="G46" i="53"/>
  <c r="L7" i="7"/>
  <c r="L34" i="7"/>
  <c r="N12" i="7"/>
  <c r="B38" i="7"/>
  <c r="J7" i="7"/>
  <c r="J34" i="7"/>
  <c r="C34" i="7"/>
  <c r="C7" i="7"/>
  <c r="B39" i="7"/>
  <c r="N13" i="7"/>
  <c r="G34" i="7"/>
  <c r="G7" i="7"/>
  <c r="B27" i="7"/>
  <c r="N28" i="7"/>
  <c r="M34" i="7"/>
  <c r="M7" i="7"/>
  <c r="N8" i="7"/>
  <c r="B34" i="7"/>
  <c r="B7" i="7"/>
  <c r="E34" i="7"/>
  <c r="E7" i="7"/>
  <c r="E46" i="53"/>
  <c r="F46" i="53"/>
  <c r="C46" i="53"/>
  <c r="H6" i="77"/>
  <c r="C6" i="77"/>
  <c r="J6" i="77"/>
  <c r="H5" i="77" s="1"/>
  <c r="D6" i="77"/>
  <c r="B5" i="77" s="1"/>
  <c r="E6" i="77"/>
  <c r="I6" i="77"/>
  <c r="F6" i="77"/>
  <c r="B6" i="77"/>
  <c r="E5" i="140" l="1"/>
  <c r="E6" i="140"/>
  <c r="E7" i="140"/>
  <c r="E33" i="7"/>
  <c r="I49" i="53"/>
  <c r="C33" i="7"/>
  <c r="M49" i="53"/>
  <c r="J33" i="7"/>
  <c r="G33" i="7"/>
  <c r="L33" i="7"/>
  <c r="N37" i="7"/>
  <c r="N36" i="7"/>
  <c r="E26" i="7"/>
  <c r="M6" i="77"/>
  <c r="K5" i="77" s="1"/>
  <c r="K6" i="77"/>
  <c r="L6" i="77"/>
  <c r="D17" i="53"/>
  <c r="D40" i="53" s="1"/>
  <c r="N39" i="7"/>
  <c r="I33" i="7"/>
  <c r="D27" i="53"/>
  <c r="N26" i="7"/>
  <c r="N35" i="7"/>
  <c r="D33" i="7"/>
  <c r="H26" i="7"/>
  <c r="K26" i="7"/>
  <c r="K33" i="7"/>
  <c r="N38" i="7"/>
  <c r="K16" i="7"/>
  <c r="B6" i="7"/>
  <c r="M33" i="7"/>
  <c r="E6" i="7"/>
  <c r="M27" i="53"/>
  <c r="H33" i="7"/>
  <c r="N16" i="7"/>
  <c r="F33" i="7"/>
  <c r="H25" i="53"/>
  <c r="H28" i="53" s="1"/>
  <c r="H49" i="53" s="1"/>
  <c r="E16" i="7"/>
  <c r="H16" i="7"/>
  <c r="I27" i="53"/>
  <c r="K49" i="53"/>
  <c r="K27" i="53"/>
  <c r="K17" i="53"/>
  <c r="F49" i="53"/>
  <c r="F27" i="53"/>
  <c r="F17" i="53"/>
  <c r="F40" i="53" s="1"/>
  <c r="K6" i="7"/>
  <c r="N34" i="7"/>
  <c r="B33" i="7"/>
  <c r="B25" i="53"/>
  <c r="B26" i="7"/>
  <c r="G27" i="53"/>
  <c r="G17" i="53"/>
  <c r="G40" i="53" s="1"/>
  <c r="G49" i="53"/>
  <c r="J17" i="53"/>
  <c r="J40" i="53" s="1"/>
  <c r="J49" i="53"/>
  <c r="J27" i="53"/>
  <c r="C17" i="53"/>
  <c r="C40" i="53" s="1"/>
  <c r="C49" i="53"/>
  <c r="C27" i="53"/>
  <c r="E49" i="53"/>
  <c r="E17" i="53"/>
  <c r="E27" i="53"/>
  <c r="N6" i="7"/>
  <c r="H6" i="7"/>
  <c r="L27" i="53"/>
  <c r="L17" i="53"/>
  <c r="L40" i="53" s="1"/>
  <c r="L49" i="53"/>
  <c r="B16" i="7"/>
  <c r="B24" i="53"/>
  <c r="E31" i="140" l="1"/>
  <c r="E4" i="140"/>
  <c r="E32" i="140"/>
  <c r="J29" i="53"/>
  <c r="I29" i="53"/>
  <c r="F48" i="53"/>
  <c r="G48" i="53"/>
  <c r="D48" i="53"/>
  <c r="C48" i="53"/>
  <c r="E32" i="7"/>
  <c r="K32" i="7"/>
  <c r="N32" i="7"/>
  <c r="B32" i="7"/>
  <c r="M48" i="53"/>
  <c r="L48" i="53"/>
  <c r="K48" i="53"/>
  <c r="D29" i="53"/>
  <c r="H32" i="7"/>
  <c r="H17" i="53"/>
  <c r="H40" i="53" s="1"/>
  <c r="M29" i="53"/>
  <c r="F29" i="53"/>
  <c r="H27" i="53"/>
  <c r="I48" i="53"/>
  <c r="J48" i="53"/>
  <c r="G29" i="53"/>
  <c r="C29" i="53"/>
  <c r="E29" i="53"/>
  <c r="E48" i="53"/>
  <c r="N25" i="53"/>
  <c r="B28" i="53"/>
  <c r="E40" i="53"/>
  <c r="E16" i="53"/>
  <c r="L29" i="53"/>
  <c r="K16" i="53"/>
  <c r="K40" i="53"/>
  <c r="N24" i="53"/>
  <c r="B31" i="53"/>
  <c r="K29" i="53"/>
  <c r="H29" i="53" l="1"/>
  <c r="H16" i="53"/>
  <c r="H48" i="53"/>
  <c r="B49" i="53"/>
  <c r="B17" i="53"/>
  <c r="N28" i="53"/>
  <c r="N49" i="53" s="1"/>
  <c r="B27" i="53"/>
  <c r="E30" i="140" l="1"/>
  <c r="E29" i="140" s="1"/>
  <c r="B29" i="53"/>
  <c r="N29" i="53" s="1"/>
  <c r="B48" i="53"/>
  <c r="N27" i="53"/>
  <c r="N48" i="53" s="1"/>
  <c r="B40" i="53"/>
  <c r="N16" i="53"/>
  <c r="N40" i="53" s="1"/>
  <c r="B16" i="53"/>
  <c r="C7" i="110" l="1"/>
  <c r="I7" i="110"/>
  <c r="O7" i="110"/>
  <c r="F7" i="110"/>
  <c r="E7" i="110"/>
  <c r="H7" i="110"/>
  <c r="B7" i="110"/>
  <c r="N7" i="110"/>
  <c r="D7" i="110"/>
  <c r="B6" i="110" s="1"/>
  <c r="E24" i="140" s="1"/>
  <c r="N6" i="137"/>
  <c r="E22" i="140" s="1"/>
  <c r="N7" i="97"/>
  <c r="E20" i="140" s="1"/>
  <c r="B16" i="110"/>
  <c r="E25" i="140" s="1"/>
  <c r="J7" i="110"/>
  <c r="P7" i="110"/>
  <c r="G7" i="110"/>
  <c r="G30" i="10"/>
  <c r="E16" i="55" l="1"/>
  <c r="D15" i="55"/>
  <c r="D16" i="55"/>
  <c r="E17" i="55"/>
  <c r="D12" i="55"/>
  <c r="D18" i="55"/>
  <c r="E12" i="55"/>
  <c r="D17" i="55"/>
  <c r="D13" i="55"/>
  <c r="D19" i="55"/>
  <c r="D10" i="55"/>
  <c r="D11" i="55"/>
  <c r="E15" i="55"/>
  <c r="D8" i="55"/>
  <c r="E9" i="55"/>
  <c r="E11" i="55"/>
  <c r="D9" i="55"/>
  <c r="E8" i="55"/>
  <c r="E19" i="55"/>
  <c r="D14" i="55"/>
  <c r="E18" i="55"/>
  <c r="E13" i="55"/>
  <c r="E14" i="55"/>
  <c r="E10" i="55"/>
  <c r="I29" i="59"/>
  <c r="J35" i="59"/>
  <c r="H30" i="10"/>
  <c r="C30" i="10"/>
  <c r="H21" i="137"/>
  <c r="J21" i="137"/>
  <c r="G7" i="10"/>
  <c r="J10" i="97"/>
  <c r="D7" i="10"/>
  <c r="G5" i="47"/>
  <c r="B7" i="137"/>
  <c r="H7" i="137"/>
  <c r="I36" i="59"/>
  <c r="K37" i="59"/>
  <c r="K31" i="59"/>
  <c r="C11" i="55"/>
  <c r="N6" i="110"/>
  <c r="I32" i="59"/>
  <c r="K33" i="59"/>
  <c r="K27" i="59"/>
  <c r="B30" i="10"/>
  <c r="E10" i="97"/>
  <c r="I37" i="59"/>
  <c r="J33" i="59"/>
  <c r="J27" i="59"/>
  <c r="B7" i="97"/>
  <c r="E10" i="140" s="1"/>
  <c r="B20" i="55"/>
  <c r="H7" i="97"/>
  <c r="H16" i="110"/>
  <c r="H6" i="59"/>
  <c r="K26" i="59"/>
  <c r="K34" i="59"/>
  <c r="I7" i="137"/>
  <c r="F21" i="137"/>
  <c r="I6" i="59"/>
  <c r="F5" i="47"/>
  <c r="E5" i="47"/>
  <c r="G6" i="59"/>
  <c r="G10" i="97"/>
  <c r="J36" i="59"/>
  <c r="I30" i="59"/>
  <c r="E30" i="10"/>
  <c r="E7" i="137"/>
  <c r="J32" i="59"/>
  <c r="J34" i="59"/>
  <c r="I28" i="59"/>
  <c r="K29" i="59"/>
  <c r="N16" i="110"/>
  <c r="C19" i="55"/>
  <c r="E6" i="110"/>
  <c r="E14" i="140" s="1"/>
  <c r="C15" i="55"/>
  <c r="I33" i="59"/>
  <c r="I27" i="59"/>
  <c r="C10" i="97"/>
  <c r="C21" i="137"/>
  <c r="F7" i="10"/>
  <c r="C6" i="59"/>
  <c r="C5" i="47"/>
  <c r="D21" i="137"/>
  <c r="G21" i="137"/>
  <c r="D10" i="97"/>
  <c r="D7" i="137"/>
  <c r="D5" i="47"/>
  <c r="G7" i="137"/>
  <c r="J30" i="10"/>
  <c r="J6" i="59"/>
  <c r="E21" i="137"/>
  <c r="C12" i="55"/>
  <c r="C14" i="55"/>
  <c r="B21" i="137"/>
  <c r="K36" i="59"/>
  <c r="K30" i="59"/>
  <c r="C16" i="55"/>
  <c r="E16" i="110"/>
  <c r="E15" i="140" s="1"/>
  <c r="K32" i="59"/>
  <c r="I35" i="59"/>
  <c r="H10" i="97"/>
  <c r="J28" i="59"/>
  <c r="J30" i="59"/>
  <c r="E7" i="10"/>
  <c r="C10" i="55"/>
  <c r="E7" i="97"/>
  <c r="B6" i="59"/>
  <c r="I26" i="59"/>
  <c r="J29" i="59"/>
  <c r="K35" i="59"/>
  <c r="I21" i="137"/>
  <c r="I10" i="97"/>
  <c r="I7" i="10"/>
  <c r="F7" i="137"/>
  <c r="I30" i="10"/>
  <c r="C7" i="137"/>
  <c r="B5" i="47"/>
  <c r="D30" i="10"/>
  <c r="J7" i="137"/>
  <c r="J7" i="10"/>
  <c r="D6" i="59"/>
  <c r="B7" i="10"/>
  <c r="C18" i="55"/>
  <c r="C13" i="55"/>
  <c r="J37" i="59"/>
  <c r="J31" i="59"/>
  <c r="C17" i="55"/>
  <c r="C9" i="55"/>
  <c r="K28" i="59"/>
  <c r="I31" i="59"/>
  <c r="H6" i="110"/>
  <c r="H7" i="10"/>
  <c r="C8" i="55"/>
  <c r="B10" i="97"/>
  <c r="J26" i="59"/>
  <c r="E6" i="59"/>
  <c r="I34" i="59"/>
  <c r="C7" i="10"/>
  <c r="F30" i="10"/>
  <c r="F10" i="97"/>
  <c r="F6" i="59"/>
  <c r="L7" i="110"/>
  <c r="N20" i="137"/>
  <c r="E23" i="140" s="1"/>
  <c r="N9" i="97"/>
  <c r="E21" i="140" s="1"/>
  <c r="I34" i="122"/>
  <c r="K7" i="110"/>
  <c r="M7" i="110"/>
  <c r="L30" i="10" l="1"/>
  <c r="H29" i="10"/>
  <c r="H20" i="137"/>
  <c r="B9" i="97"/>
  <c r="E11" i="140" s="1"/>
  <c r="H6" i="10"/>
  <c r="M30" i="10"/>
  <c r="E5" i="59"/>
  <c r="B6" i="137"/>
  <c r="E12" i="140" s="1"/>
  <c r="K16" i="110"/>
  <c r="H5" i="59"/>
  <c r="K21" i="137"/>
  <c r="E29" i="10"/>
  <c r="K6" i="59"/>
  <c r="M10" i="97"/>
  <c r="K22" i="113"/>
  <c r="M22" i="113" s="1"/>
  <c r="K34" i="113"/>
  <c r="K36" i="118"/>
  <c r="K24" i="118"/>
  <c r="M24" i="118" s="1"/>
  <c r="K19" i="116"/>
  <c r="M19" i="116" s="1"/>
  <c r="K31" i="116"/>
  <c r="K21" i="116"/>
  <c r="M21" i="116" s="1"/>
  <c r="K33" i="116"/>
  <c r="K36" i="123"/>
  <c r="K24" i="123"/>
  <c r="M24" i="123" s="1"/>
  <c r="K24" i="121"/>
  <c r="M24" i="121" s="1"/>
  <c r="K36" i="121"/>
  <c r="K37" i="122"/>
  <c r="K25" i="122"/>
  <c r="M25" i="122" s="1"/>
  <c r="K19" i="113"/>
  <c r="M19" i="113" s="1"/>
  <c r="K31" i="113"/>
  <c r="K23" i="118"/>
  <c r="M23" i="118" s="1"/>
  <c r="K35" i="118"/>
  <c r="K19" i="121"/>
  <c r="M19" i="121" s="1"/>
  <c r="K31" i="121"/>
  <c r="K33" i="114"/>
  <c r="K21" i="114"/>
  <c r="M21" i="114" s="1"/>
  <c r="K36" i="117"/>
  <c r="K24" i="117"/>
  <c r="M24" i="117" s="1"/>
  <c r="K24" i="113"/>
  <c r="M24" i="113" s="1"/>
  <c r="K36" i="113"/>
  <c r="K19" i="124"/>
  <c r="M19" i="124" s="1"/>
  <c r="K31" i="124"/>
  <c r="K23" i="112"/>
  <c r="M23" i="112" s="1"/>
  <c r="K35" i="112"/>
  <c r="K20" i="117"/>
  <c r="M20" i="117" s="1"/>
  <c r="K32" i="117"/>
  <c r="K20" i="119"/>
  <c r="M20" i="119" s="1"/>
  <c r="K32" i="119"/>
  <c r="K23" i="119"/>
  <c r="M23" i="119" s="1"/>
  <c r="K35" i="119"/>
  <c r="K23" i="122"/>
  <c r="M23" i="122" s="1"/>
  <c r="K35" i="122"/>
  <c r="K33" i="112"/>
  <c r="K21" i="112"/>
  <c r="M21" i="112" s="1"/>
  <c r="K31" i="120"/>
  <c r="K19" i="120"/>
  <c r="M19" i="120" s="1"/>
  <c r="K19" i="114"/>
  <c r="M19" i="114" s="1"/>
  <c r="K31" i="114"/>
  <c r="K32" i="114"/>
  <c r="K20" i="114"/>
  <c r="M20" i="114" s="1"/>
  <c r="K23" i="114"/>
  <c r="M23" i="114" s="1"/>
  <c r="K35" i="114"/>
  <c r="M7" i="137"/>
  <c r="M31" i="111"/>
  <c r="I37" i="122"/>
  <c r="I33" i="114"/>
  <c r="I33" i="117"/>
  <c r="I32" i="117"/>
  <c r="I35" i="121"/>
  <c r="M34" i="123"/>
  <c r="I32" i="124"/>
  <c r="I35" i="111"/>
  <c r="I33" i="122"/>
  <c r="I35" i="114"/>
  <c r="M31" i="114"/>
  <c r="M31" i="115"/>
  <c r="M33" i="124"/>
  <c r="I32" i="115"/>
  <c r="I36" i="120"/>
  <c r="I32" i="113"/>
  <c r="M34" i="115"/>
  <c r="M36" i="116"/>
  <c r="M37" i="122"/>
  <c r="I33" i="113"/>
  <c r="M32" i="117"/>
  <c r="M35" i="122"/>
  <c r="M34" i="118"/>
  <c r="M33" i="121"/>
  <c r="I33" i="124"/>
  <c r="M33" i="118"/>
  <c r="M35" i="111"/>
  <c r="I33" i="123"/>
  <c r="M36" i="120"/>
  <c r="M31" i="113"/>
  <c r="I34" i="112"/>
  <c r="M34" i="111"/>
  <c r="M32" i="111"/>
  <c r="I36" i="119"/>
  <c r="M31" i="121"/>
  <c r="I34" i="114"/>
  <c r="M33" i="113"/>
  <c r="M35" i="116"/>
  <c r="M35" i="120"/>
  <c r="I32" i="116"/>
  <c r="L33" i="124"/>
  <c r="L33" i="116"/>
  <c r="L36" i="123"/>
  <c r="L36" i="114"/>
  <c r="L31" i="124"/>
  <c r="L36" i="118"/>
  <c r="L34" i="113"/>
  <c r="L31" i="123"/>
  <c r="L37" i="122"/>
  <c r="L34" i="124"/>
  <c r="L33" i="122"/>
  <c r="L34" i="114"/>
  <c r="L34" i="123"/>
  <c r="L33" i="111"/>
  <c r="L33" i="112"/>
  <c r="L32" i="121"/>
  <c r="L34" i="120"/>
  <c r="L32" i="114"/>
  <c r="L35" i="116"/>
  <c r="L35" i="115"/>
  <c r="L34" i="111"/>
  <c r="L31" i="114"/>
  <c r="K10" i="97"/>
  <c r="B6" i="10"/>
  <c r="L10" i="97"/>
  <c r="K36" i="122"/>
  <c r="K24" i="122"/>
  <c r="M24" i="122" s="1"/>
  <c r="K33" i="123"/>
  <c r="K21" i="123"/>
  <c r="M21" i="123" s="1"/>
  <c r="L6" i="59"/>
  <c r="L21" i="137"/>
  <c r="K35" i="115"/>
  <c r="K23" i="115"/>
  <c r="M23" i="115" s="1"/>
  <c r="K19" i="115"/>
  <c r="M19" i="115" s="1"/>
  <c r="K31" i="115"/>
  <c r="K20" i="121"/>
  <c r="M20" i="121" s="1"/>
  <c r="K32" i="121"/>
  <c r="K20" i="112"/>
  <c r="M20" i="112" s="1"/>
  <c r="K32" i="112"/>
  <c r="K32" i="113"/>
  <c r="K20" i="113"/>
  <c r="M20" i="113" s="1"/>
  <c r="K35" i="124"/>
  <c r="K23" i="124"/>
  <c r="M23" i="124" s="1"/>
  <c r="K20" i="116"/>
  <c r="M20" i="116" s="1"/>
  <c r="K32" i="116"/>
  <c r="K34" i="123"/>
  <c r="K22" i="123"/>
  <c r="M22" i="123" s="1"/>
  <c r="K23" i="113"/>
  <c r="M23" i="113" s="1"/>
  <c r="K35" i="113"/>
  <c r="K20" i="120"/>
  <c r="M20" i="120" s="1"/>
  <c r="K32" i="120"/>
  <c r="K21" i="120"/>
  <c r="M21" i="120" s="1"/>
  <c r="K33" i="120"/>
  <c r="K22" i="112"/>
  <c r="M22" i="112" s="1"/>
  <c r="K34" i="112"/>
  <c r="K22" i="114"/>
  <c r="M22" i="114" s="1"/>
  <c r="K34" i="114"/>
  <c r="K21" i="118"/>
  <c r="M21" i="118" s="1"/>
  <c r="K33" i="118"/>
  <c r="K35" i="120"/>
  <c r="K23" i="120"/>
  <c r="M23" i="120" s="1"/>
  <c r="K23" i="116"/>
  <c r="M23" i="116" s="1"/>
  <c r="K35" i="116"/>
  <c r="K34" i="121"/>
  <c r="K22" i="121"/>
  <c r="M22" i="121" s="1"/>
  <c r="K20" i="124"/>
  <c r="M20" i="124" s="1"/>
  <c r="K32" i="124"/>
  <c r="K24" i="116"/>
  <c r="M24" i="116" s="1"/>
  <c r="K36" i="116"/>
  <c r="K34" i="118"/>
  <c r="K22" i="118"/>
  <c r="M22" i="118" s="1"/>
  <c r="K36" i="111"/>
  <c r="K24" i="111"/>
  <c r="M24" i="111" s="1"/>
  <c r="K34" i="115"/>
  <c r="K22" i="115"/>
  <c r="M22" i="115" s="1"/>
  <c r="K33" i="117"/>
  <c r="K21" i="117"/>
  <c r="M21" i="117" s="1"/>
  <c r="K36" i="114"/>
  <c r="K24" i="114"/>
  <c r="M24" i="114" s="1"/>
  <c r="K36" i="112"/>
  <c r="K24" i="112"/>
  <c r="M24" i="112" s="1"/>
  <c r="K19" i="118"/>
  <c r="M19" i="118" s="1"/>
  <c r="K31" i="118"/>
  <c r="K6" i="110"/>
  <c r="I32" i="114"/>
  <c r="I33" i="116"/>
  <c r="M34" i="117"/>
  <c r="I34" i="123"/>
  <c r="M35" i="123"/>
  <c r="M32" i="114"/>
  <c r="I34" i="115"/>
  <c r="M33" i="120"/>
  <c r="M33" i="123"/>
  <c r="I35" i="115"/>
  <c r="I33" i="120"/>
  <c r="M32" i="116"/>
  <c r="M35" i="117"/>
  <c r="M33" i="115"/>
  <c r="I35" i="117"/>
  <c r="M34" i="114"/>
  <c r="I35" i="123"/>
  <c r="M31" i="112"/>
  <c r="I35" i="112"/>
  <c r="M31" i="124"/>
  <c r="I35" i="122"/>
  <c r="M33" i="114"/>
  <c r="M36" i="119"/>
  <c r="I36" i="118"/>
  <c r="I34" i="121"/>
  <c r="I34" i="113"/>
  <c r="I35" i="124"/>
  <c r="I35" i="116"/>
  <c r="M34" i="119"/>
  <c r="M36" i="123"/>
  <c r="I32" i="123"/>
  <c r="I35" i="113"/>
  <c r="M32" i="115"/>
  <c r="I33" i="118"/>
  <c r="M35" i="115"/>
  <c r="I35" i="119"/>
  <c r="K7" i="97"/>
  <c r="L7" i="137"/>
  <c r="L35" i="123"/>
  <c r="L36" i="113"/>
  <c r="L34" i="122"/>
  <c r="L31" i="116"/>
  <c r="L31" i="115"/>
  <c r="L35" i="122"/>
  <c r="L35" i="119"/>
  <c r="L32" i="120"/>
  <c r="L35" i="112"/>
  <c r="L35" i="114"/>
  <c r="L31" i="111"/>
  <c r="L32" i="112"/>
  <c r="L34" i="121"/>
  <c r="L36" i="111"/>
  <c r="L36" i="120"/>
  <c r="L34" i="112"/>
  <c r="L31" i="112"/>
  <c r="L33" i="115"/>
  <c r="L34" i="115"/>
  <c r="L34" i="116"/>
  <c r="L33" i="113"/>
  <c r="E20" i="137"/>
  <c r="E9" i="97"/>
  <c r="K36" i="124"/>
  <c r="K24" i="124"/>
  <c r="M24" i="124" s="1"/>
  <c r="K19" i="112"/>
  <c r="M19" i="112" s="1"/>
  <c r="K31" i="112"/>
  <c r="K22" i="116"/>
  <c r="M22" i="116" s="1"/>
  <c r="K34" i="116"/>
  <c r="K31" i="111"/>
  <c r="K19" i="111"/>
  <c r="M19" i="111" s="1"/>
  <c r="K32" i="111"/>
  <c r="K20" i="111"/>
  <c r="M20" i="111" s="1"/>
  <c r="K23" i="123"/>
  <c r="M23" i="123" s="1"/>
  <c r="K35" i="123"/>
  <c r="K34" i="124"/>
  <c r="K22" i="124"/>
  <c r="M22" i="124" s="1"/>
  <c r="K34" i="117"/>
  <c r="K22" i="117"/>
  <c r="M22" i="117" s="1"/>
  <c r="K34" i="122"/>
  <c r="K22" i="122"/>
  <c r="M22" i="122" s="1"/>
  <c r="K24" i="119"/>
  <c r="M24" i="119" s="1"/>
  <c r="K36" i="119"/>
  <c r="K36" i="120"/>
  <c r="K24" i="120"/>
  <c r="M24" i="120" s="1"/>
  <c r="K32" i="122"/>
  <c r="K20" i="122"/>
  <c r="M20" i="122" s="1"/>
  <c r="K22" i="120"/>
  <c r="M22" i="120" s="1"/>
  <c r="K34" i="120"/>
  <c r="K21" i="115"/>
  <c r="M21" i="115" s="1"/>
  <c r="K33" i="115"/>
  <c r="K31" i="123"/>
  <c r="K19" i="123"/>
  <c r="M19" i="123" s="1"/>
  <c r="I34" i="117"/>
  <c r="I34" i="118"/>
  <c r="M31" i="120"/>
  <c r="M36" i="112"/>
  <c r="M33" i="116"/>
  <c r="M36" i="115"/>
  <c r="M35" i="124"/>
  <c r="I33" i="119"/>
  <c r="I32" i="111"/>
  <c r="M35" i="113"/>
  <c r="M33" i="111"/>
  <c r="I34" i="120"/>
  <c r="M36" i="117"/>
  <c r="M36" i="118"/>
  <c r="M36" i="111"/>
  <c r="I31" i="111"/>
  <c r="I36" i="113"/>
  <c r="M35" i="121"/>
  <c r="M32" i="123"/>
  <c r="I33" i="112"/>
  <c r="M31" i="119"/>
  <c r="M33" i="112"/>
  <c r="M32" i="112"/>
  <c r="I32" i="120"/>
  <c r="I32" i="118"/>
  <c r="M33" i="122"/>
  <c r="I36" i="114"/>
  <c r="M34" i="116"/>
  <c r="I33" i="121"/>
  <c r="M32" i="121"/>
  <c r="I35" i="120"/>
  <c r="M36" i="114"/>
  <c r="M32" i="118"/>
  <c r="M31" i="118"/>
  <c r="M32" i="113"/>
  <c r="I36" i="124"/>
  <c r="I36" i="117"/>
  <c r="I33" i="111"/>
  <c r="I36" i="115"/>
  <c r="K30" i="10"/>
  <c r="L35" i="117"/>
  <c r="L31" i="118"/>
  <c r="L36" i="116"/>
  <c r="L36" i="115"/>
  <c r="L32" i="111"/>
  <c r="L31" i="120"/>
  <c r="L33" i="118"/>
  <c r="L35" i="120"/>
  <c r="L35" i="121"/>
  <c r="L34" i="119"/>
  <c r="L31" i="119"/>
  <c r="L36" i="124"/>
  <c r="L32" i="116"/>
  <c r="L31" i="117"/>
  <c r="L31" i="113"/>
  <c r="L35" i="118"/>
  <c r="L35" i="111"/>
  <c r="L32" i="118"/>
  <c r="L33" i="114"/>
  <c r="L34" i="118"/>
  <c r="E6" i="10"/>
  <c r="H9" i="97"/>
  <c r="B20" i="137"/>
  <c r="E13" i="140" s="1"/>
  <c r="E6" i="137"/>
  <c r="K22" i="119"/>
  <c r="M22" i="119" s="1"/>
  <c r="K34" i="119"/>
  <c r="K32" i="118"/>
  <c r="K20" i="118"/>
  <c r="M20" i="118" s="1"/>
  <c r="K21" i="119"/>
  <c r="M21" i="119" s="1"/>
  <c r="K33" i="119"/>
  <c r="K33" i="113"/>
  <c r="K21" i="113"/>
  <c r="M21" i="113" s="1"/>
  <c r="K23" i="111"/>
  <c r="M23" i="111" s="1"/>
  <c r="K35" i="111"/>
  <c r="K24" i="115"/>
  <c r="M24" i="115" s="1"/>
  <c r="K36" i="115"/>
  <c r="K31" i="117"/>
  <c r="K19" i="117"/>
  <c r="M19" i="117" s="1"/>
  <c r="K22" i="111"/>
  <c r="M22" i="111" s="1"/>
  <c r="K34" i="111"/>
  <c r="K32" i="115"/>
  <c r="K20" i="115"/>
  <c r="M20" i="115" s="1"/>
  <c r="K33" i="124"/>
  <c r="K21" i="124"/>
  <c r="M21" i="124" s="1"/>
  <c r="K21" i="121"/>
  <c r="M21" i="121" s="1"/>
  <c r="K33" i="121"/>
  <c r="K35" i="121"/>
  <c r="K23" i="121"/>
  <c r="M23" i="121" s="1"/>
  <c r="K21" i="111"/>
  <c r="M21" i="111" s="1"/>
  <c r="K33" i="111"/>
  <c r="K21" i="122"/>
  <c r="M21" i="122" s="1"/>
  <c r="K33" i="122"/>
  <c r="K35" i="117"/>
  <c r="K23" i="117"/>
  <c r="M23" i="117" s="1"/>
  <c r="K32" i="123"/>
  <c r="K20" i="123"/>
  <c r="M20" i="123" s="1"/>
  <c r="K31" i="119"/>
  <c r="K19" i="119"/>
  <c r="M19" i="119" s="1"/>
  <c r="M34" i="124"/>
  <c r="M36" i="113"/>
  <c r="M31" i="116"/>
  <c r="M34" i="112"/>
  <c r="M34" i="122"/>
  <c r="M34" i="121"/>
  <c r="I36" i="112"/>
  <c r="M36" i="121"/>
  <c r="I36" i="111"/>
  <c r="M33" i="117"/>
  <c r="M33" i="119"/>
  <c r="M35" i="112"/>
  <c r="M34" i="113"/>
  <c r="M32" i="120"/>
  <c r="I36" i="123"/>
  <c r="I34" i="119"/>
  <c r="I32" i="119"/>
  <c r="M36" i="124"/>
  <c r="M32" i="119"/>
  <c r="M31" i="123"/>
  <c r="M35" i="114"/>
  <c r="M31" i="117"/>
  <c r="I34" i="124"/>
  <c r="M32" i="122"/>
  <c r="I32" i="112"/>
  <c r="I36" i="121"/>
  <c r="M32" i="124"/>
  <c r="I32" i="121"/>
  <c r="I34" i="111"/>
  <c r="I36" i="122"/>
  <c r="M35" i="119"/>
  <c r="M35" i="118"/>
  <c r="I36" i="116"/>
  <c r="I33" i="115"/>
  <c r="I35" i="118"/>
  <c r="M36" i="122"/>
  <c r="M34" i="120"/>
  <c r="M7" i="10"/>
  <c r="L7" i="10"/>
  <c r="K7" i="137"/>
  <c r="M6" i="59"/>
  <c r="L35" i="124"/>
  <c r="L36" i="119"/>
  <c r="L36" i="112"/>
  <c r="L34" i="117"/>
  <c r="L33" i="117"/>
  <c r="L36" i="117"/>
  <c r="L32" i="113"/>
  <c r="L36" i="122"/>
  <c r="L33" i="120"/>
  <c r="L32" i="122"/>
  <c r="L32" i="119"/>
  <c r="L32" i="124"/>
  <c r="L33" i="121"/>
  <c r="L32" i="117"/>
  <c r="L32" i="123"/>
  <c r="L33" i="123"/>
  <c r="L33" i="119"/>
  <c r="L36" i="121"/>
  <c r="L31" i="121"/>
  <c r="L35" i="113"/>
  <c r="L32" i="115"/>
  <c r="K7" i="10"/>
  <c r="M21" i="137"/>
  <c r="B5" i="59"/>
  <c r="B29" i="10"/>
  <c r="H6" i="137"/>
  <c r="I34" i="116"/>
  <c r="I31" i="118"/>
  <c r="K20" i="137" l="1"/>
  <c r="K29" i="10"/>
  <c r="K6" i="137"/>
  <c r="K6" i="10"/>
  <c r="K9" i="97"/>
  <c r="K5" i="59"/>
  <c r="B39" i="10"/>
  <c r="B38" i="10"/>
  <c r="B37" i="10"/>
  <c r="B22" i="10"/>
  <c r="B21" i="10"/>
  <c r="B16" i="10"/>
  <c r="B20" i="10"/>
  <c r="B17" i="10"/>
  <c r="B18" i="10"/>
  <c r="B19" i="10"/>
  <c r="I31" i="112"/>
  <c r="I31" i="119" l="1"/>
  <c r="I31" i="113" l="1"/>
  <c r="I31" i="120" l="1"/>
  <c r="I31" i="114" l="1"/>
  <c r="I31" i="121" l="1"/>
  <c r="I31" i="115" l="1"/>
  <c r="I32" i="122" l="1"/>
  <c r="I31" i="116" l="1"/>
  <c r="I31" i="123" l="1"/>
  <c r="I31" i="117" l="1"/>
  <c r="I31" i="124" l="1"/>
  <c r="B23" i="113" l="1"/>
  <c r="J11" i="57"/>
  <c r="F4" i="57"/>
  <c r="J10" i="57"/>
  <c r="J13" i="57"/>
  <c r="I4" i="57"/>
  <c r="J16" i="57"/>
  <c r="J12" i="57"/>
  <c r="J9" i="57"/>
  <c r="B23" i="118"/>
  <c r="J7" i="57"/>
  <c r="J15" i="57"/>
  <c r="J8" i="57"/>
  <c r="E4" i="57"/>
  <c r="G4" i="57"/>
  <c r="B23" i="112"/>
  <c r="B23" i="116"/>
  <c r="B23" i="121"/>
  <c r="B23" i="120"/>
  <c r="D23" i="119"/>
  <c r="J17" i="57"/>
  <c r="J14" i="57"/>
  <c r="F23" i="117" l="1"/>
  <c r="F29" i="47"/>
  <c r="F32" i="47"/>
  <c r="F31" i="47"/>
  <c r="F30" i="47"/>
  <c r="F34" i="47"/>
  <c r="D23" i="111"/>
  <c r="F38" i="47"/>
  <c r="F35" i="47"/>
  <c r="F33" i="47"/>
  <c r="B23" i="114"/>
  <c r="D4" i="57"/>
  <c r="F36" i="47"/>
  <c r="F23" i="113"/>
  <c r="F37" i="47"/>
  <c r="F23" i="118"/>
  <c r="C25" i="47"/>
  <c r="I20" i="123" s="1"/>
  <c r="F27" i="47"/>
  <c r="F28" i="47"/>
  <c r="D23" i="116"/>
  <c r="F23" i="120"/>
  <c r="E25" i="47"/>
  <c r="I22" i="114" s="1"/>
  <c r="F26" i="47"/>
  <c r="B25" i="47"/>
  <c r="I19" i="114" s="1"/>
  <c r="F23" i="112"/>
  <c r="D23" i="114"/>
  <c r="F39" i="47"/>
  <c r="B23" i="117"/>
  <c r="B23" i="111"/>
  <c r="F23" i="116"/>
  <c r="D23" i="115"/>
  <c r="D25" i="47"/>
  <c r="I21" i="119" s="1"/>
  <c r="F23" i="124"/>
  <c r="F24" i="122"/>
  <c r="B23" i="124"/>
  <c r="D23" i="117"/>
  <c r="B24" i="122"/>
  <c r="D23" i="123"/>
  <c r="I22" i="124" l="1"/>
  <c r="I20" i="115"/>
  <c r="I22" i="123"/>
  <c r="I19" i="119"/>
  <c r="I19" i="124"/>
  <c r="I23" i="122"/>
  <c r="I22" i="112"/>
  <c r="I20" i="120"/>
  <c r="I22" i="116"/>
  <c r="I20" i="124"/>
  <c r="D23" i="118"/>
  <c r="I21" i="122"/>
  <c r="I21" i="116"/>
  <c r="I20" i="121"/>
  <c r="I20" i="112"/>
  <c r="D24" i="122"/>
  <c r="I20" i="113"/>
  <c r="I19" i="115"/>
  <c r="I22" i="115"/>
  <c r="F23" i="111"/>
  <c r="I21" i="123"/>
  <c r="I21" i="124"/>
  <c r="I20" i="118"/>
  <c r="B22" i="116"/>
  <c r="F23" i="119"/>
  <c r="I21" i="118"/>
  <c r="D23" i="121"/>
  <c r="I19" i="121"/>
  <c r="I21" i="113"/>
  <c r="I21" i="111"/>
  <c r="F23" i="121"/>
  <c r="I20" i="117"/>
  <c r="I21" i="117"/>
  <c r="I19" i="111"/>
  <c r="F25" i="47"/>
  <c r="I19" i="112"/>
  <c r="I19" i="116"/>
  <c r="I19" i="117"/>
  <c r="I20" i="111"/>
  <c r="D23" i="124"/>
  <c r="I22" i="118"/>
  <c r="I22" i="122"/>
  <c r="I21" i="114"/>
  <c r="I22" i="119"/>
  <c r="I22" i="113"/>
  <c r="B23" i="119"/>
  <c r="B23" i="123"/>
  <c r="I19" i="123"/>
  <c r="I20" i="119"/>
  <c r="F23" i="123"/>
  <c r="B22" i="117"/>
  <c r="D23" i="112"/>
  <c r="H4" i="57"/>
  <c r="J5" i="57"/>
  <c r="J6" i="57"/>
  <c r="B4" i="57"/>
  <c r="F23" i="115"/>
  <c r="I20" i="114"/>
  <c r="I22" i="117"/>
  <c r="I20" i="116"/>
  <c r="I19" i="118"/>
  <c r="I21" i="112"/>
  <c r="D23" i="113"/>
  <c r="I19" i="113"/>
  <c r="J18" i="57"/>
  <c r="C4" i="57"/>
  <c r="I21" i="121"/>
  <c r="I22" i="111"/>
  <c r="D23" i="120"/>
  <c r="I19" i="120"/>
  <c r="F23" i="114"/>
  <c r="I21" i="115"/>
  <c r="I22" i="121"/>
  <c r="I21" i="120"/>
  <c r="I22" i="120"/>
  <c r="I20" i="122"/>
  <c r="B23" i="115"/>
  <c r="B22" i="124" l="1"/>
  <c r="B22" i="114"/>
  <c r="B22" i="120"/>
  <c r="B22" i="113"/>
  <c r="B22" i="112"/>
  <c r="B22" i="118"/>
  <c r="B23" i="122"/>
  <c r="B22" i="111"/>
  <c r="B22" i="119"/>
  <c r="B22" i="121"/>
  <c r="J4" i="57"/>
  <c r="B22" i="115"/>
  <c r="B22" i="123"/>
  <c r="I7" i="46" l="1"/>
  <c r="F7" i="46"/>
  <c r="G7" i="46"/>
  <c r="O7" i="46" l="1"/>
  <c r="C7" i="46"/>
  <c r="B7" i="46"/>
  <c r="P7" i="46"/>
  <c r="E7" i="46"/>
  <c r="E6" i="46" s="1"/>
  <c r="E17" i="140" s="1"/>
  <c r="D7" i="46"/>
  <c r="B6" i="46" s="1"/>
  <c r="E27" i="140" s="1"/>
  <c r="E19" i="140" s="1"/>
  <c r="H7" i="46"/>
  <c r="J7" i="46"/>
  <c r="K7" i="46" l="1"/>
  <c r="L38" i="116"/>
  <c r="J8" i="116"/>
  <c r="F8" i="118"/>
  <c r="F8" i="114"/>
  <c r="F8" i="123"/>
  <c r="F8" i="117"/>
  <c r="K38" i="116"/>
  <c r="K26" i="116"/>
  <c r="H8" i="116"/>
  <c r="B8" i="115"/>
  <c r="B8" i="124"/>
  <c r="K38" i="114"/>
  <c r="K26" i="114"/>
  <c r="H8" i="114"/>
  <c r="M7" i="46"/>
  <c r="D8" i="111"/>
  <c r="L38" i="121"/>
  <c r="J8" i="121"/>
  <c r="D8" i="112"/>
  <c r="F8" i="120"/>
  <c r="F8" i="116"/>
  <c r="M38" i="111"/>
  <c r="L8" i="111"/>
  <c r="M38" i="118"/>
  <c r="L8" i="118"/>
  <c r="B8" i="117"/>
  <c r="K38" i="118"/>
  <c r="K26" i="118"/>
  <c r="H8" i="118"/>
  <c r="B8" i="119"/>
  <c r="D8" i="113"/>
  <c r="L38" i="123"/>
  <c r="J8" i="123"/>
  <c r="D8" i="114"/>
  <c r="F9" i="122"/>
  <c r="M38" i="113"/>
  <c r="L8" i="113"/>
  <c r="M38" i="120"/>
  <c r="L8" i="120"/>
  <c r="B8" i="121"/>
  <c r="K38" i="115"/>
  <c r="K26" i="115"/>
  <c r="H8" i="115"/>
  <c r="K38" i="120"/>
  <c r="K26" i="120"/>
  <c r="H8" i="120"/>
  <c r="B8" i="123"/>
  <c r="L7" i="46"/>
  <c r="L38" i="114"/>
  <c r="J8" i="114"/>
  <c r="L38" i="120"/>
  <c r="J8" i="120"/>
  <c r="N7" i="46"/>
  <c r="N6" i="46" s="1"/>
  <c r="L38" i="124"/>
  <c r="J8" i="124"/>
  <c r="D8" i="120"/>
  <c r="D8" i="116"/>
  <c r="F8" i="124"/>
  <c r="M38" i="119"/>
  <c r="L8" i="119"/>
  <c r="M38" i="115"/>
  <c r="L8" i="115"/>
  <c r="M39" i="122"/>
  <c r="L9" i="122"/>
  <c r="K38" i="119"/>
  <c r="K26" i="119"/>
  <c r="H8" i="119"/>
  <c r="B8" i="118"/>
  <c r="K39" i="122"/>
  <c r="K27" i="122"/>
  <c r="H9" i="122"/>
  <c r="L38" i="112"/>
  <c r="J8" i="112"/>
  <c r="D8" i="115"/>
  <c r="D8" i="117"/>
  <c r="D8" i="124"/>
  <c r="L38" i="118"/>
  <c r="J8" i="118"/>
  <c r="M38" i="112"/>
  <c r="L8" i="112"/>
  <c r="M38" i="121"/>
  <c r="L8" i="121"/>
  <c r="M38" i="117"/>
  <c r="L8" i="117"/>
  <c r="M38" i="124"/>
  <c r="L8" i="124"/>
  <c r="K38" i="121"/>
  <c r="K26" i="121"/>
  <c r="H8" i="121"/>
  <c r="B9" i="122"/>
  <c r="K38" i="124"/>
  <c r="K26" i="124"/>
  <c r="H8" i="124"/>
  <c r="H6" i="46"/>
  <c r="L38" i="117"/>
  <c r="J8" i="117"/>
  <c r="D8" i="119"/>
  <c r="D8" i="123"/>
  <c r="L38" i="119"/>
  <c r="J8" i="119"/>
  <c r="L38" i="111"/>
  <c r="J8" i="111"/>
  <c r="L39" i="122"/>
  <c r="J9" i="122"/>
  <c r="M38" i="114"/>
  <c r="L8" i="114"/>
  <c r="M38" i="123"/>
  <c r="L8" i="123"/>
  <c r="F8" i="111"/>
  <c r="K38" i="123"/>
  <c r="K26" i="123"/>
  <c r="H8" i="123"/>
  <c r="K38" i="113"/>
  <c r="K26" i="113"/>
  <c r="H8" i="113"/>
  <c r="B8" i="112"/>
  <c r="D8" i="118"/>
  <c r="L38" i="113"/>
  <c r="J8" i="113"/>
  <c r="D8" i="121"/>
  <c r="M38" i="116"/>
  <c r="L8" i="116"/>
  <c r="F8" i="119"/>
  <c r="F8" i="113"/>
  <c r="K38" i="111"/>
  <c r="K26" i="111"/>
  <c r="H8" i="111"/>
  <c r="B8" i="111"/>
  <c r="K38" i="117"/>
  <c r="K26" i="117"/>
  <c r="H8" i="117"/>
  <c r="B8" i="114"/>
  <c r="D9" i="122"/>
  <c r="L38" i="115"/>
  <c r="J8" i="115"/>
  <c r="F8" i="112"/>
  <c r="F8" i="121"/>
  <c r="F8" i="115"/>
  <c r="K38" i="112"/>
  <c r="K26" i="112"/>
  <c r="H8" i="112"/>
  <c r="B8" i="113"/>
  <c r="B8" i="120"/>
  <c r="B8" i="116"/>
  <c r="K6" i="46" l="1"/>
  <c r="I38" i="121"/>
  <c r="H7" i="111"/>
  <c r="H7" i="123"/>
  <c r="H7" i="118"/>
  <c r="H7" i="114"/>
  <c r="H7" i="116"/>
  <c r="B7" i="114"/>
  <c r="H7" i="112"/>
  <c r="B7" i="112"/>
  <c r="H7" i="115"/>
  <c r="I38" i="114"/>
  <c r="I38" i="112"/>
  <c r="H7" i="117"/>
  <c r="B7" i="124"/>
  <c r="B7" i="118"/>
  <c r="H7" i="121"/>
  <c r="I38" i="124"/>
  <c r="I38" i="118"/>
  <c r="B7" i="113"/>
  <c r="H7" i="113"/>
  <c r="B7" i="111"/>
  <c r="B7" i="116"/>
  <c r="B7" i="117"/>
  <c r="B7" i="115"/>
  <c r="I38" i="113"/>
  <c r="I38" i="111"/>
  <c r="H7" i="124"/>
  <c r="H7" i="119"/>
  <c r="H7" i="120"/>
  <c r="B8" i="122"/>
  <c r="I38" i="116"/>
  <c r="I38" i="117"/>
  <c r="I38" i="115"/>
  <c r="B7" i="119"/>
  <c r="I39" i="122"/>
  <c r="B7" i="120"/>
  <c r="B7" i="123"/>
  <c r="B7" i="121"/>
  <c r="I38" i="119"/>
  <c r="H8" i="122"/>
  <c r="I38" i="120"/>
  <c r="I38" i="123"/>
  <c r="J7" i="47" l="1"/>
  <c r="J8" i="47"/>
  <c r="J9" i="47"/>
  <c r="J11" i="47"/>
  <c r="J12" i="47"/>
  <c r="J13" i="47"/>
  <c r="J14" i="47"/>
  <c r="J15" i="47"/>
  <c r="J16" i="47"/>
  <c r="J17" i="47"/>
  <c r="J18" i="47"/>
  <c r="J10" i="47"/>
  <c r="J19" i="47"/>
  <c r="I5" i="47" l="1"/>
  <c r="J6" i="47"/>
  <c r="J5" i="47" l="1"/>
  <c r="M26" i="118"/>
  <c r="M26" i="111"/>
  <c r="M26" i="123"/>
  <c r="M26" i="114"/>
  <c r="M26" i="117"/>
  <c r="M26" i="121"/>
  <c r="M26" i="124"/>
  <c r="M26" i="120"/>
  <c r="M26" i="116"/>
  <c r="M26" i="115"/>
  <c r="M26" i="113"/>
  <c r="M27" i="122"/>
  <c r="M26" i="112"/>
  <c r="M26" i="119"/>
  <c r="J22" i="77" l="1"/>
  <c r="J27" i="77"/>
  <c r="J30" i="77"/>
  <c r="J24" i="77"/>
  <c r="J28" i="77"/>
  <c r="J31" i="77"/>
  <c r="J25" i="77"/>
  <c r="J29" i="77"/>
  <c r="J23" i="77"/>
  <c r="J21" i="77"/>
  <c r="J26" i="77"/>
  <c r="J32" i="77"/>
  <c r="J19" i="77" l="1"/>
  <c r="J20" i="77"/>
  <c r="I18" i="77" l="1"/>
  <c r="J18" i="77" s="1"/>
  <c r="F4" i="140" l="1"/>
  <c r="F29" i="140" l="1"/>
</calcChain>
</file>

<file path=xl/sharedStrings.xml><?xml version="1.0" encoding="utf-8"?>
<sst xmlns="http://schemas.openxmlformats.org/spreadsheetml/2006/main" count="1936" uniqueCount="435">
  <si>
    <t>Jaderné (JE)</t>
  </si>
  <si>
    <t>Větrné (VTE)</t>
  </si>
  <si>
    <t>Fotovoltaické (FVE)</t>
  </si>
  <si>
    <t>Vodní (VE)</t>
  </si>
  <si>
    <t>[MW]</t>
  </si>
  <si>
    <t>[MWh]</t>
  </si>
  <si>
    <t>Výroba elektřiny netto</t>
  </si>
  <si>
    <t>JE</t>
  </si>
  <si>
    <t>VO z vvn</t>
  </si>
  <si>
    <t>VO z vn</t>
  </si>
  <si>
    <t>Celkem ČR</t>
  </si>
  <si>
    <t>Energetika</t>
  </si>
  <si>
    <t>Doprava</t>
  </si>
  <si>
    <t>Stavebnictví</t>
  </si>
  <si>
    <t>Ostatní</t>
  </si>
  <si>
    <t>Parní (PE)</t>
  </si>
  <si>
    <t>Paroplynové (PPE)</t>
  </si>
  <si>
    <t>Plynové a spalovací (PSE)</t>
  </si>
  <si>
    <t>Přečerpávací (PVE)</t>
  </si>
  <si>
    <t>Výroba elektřiny brutto</t>
  </si>
  <si>
    <t>PE</t>
  </si>
  <si>
    <t>PPE</t>
  </si>
  <si>
    <t>PSE</t>
  </si>
  <si>
    <t>Dodávka elektřiny ze sítě PPS</t>
  </si>
  <si>
    <t>Dodávka elektřiny ze sousedních regionálních PDS</t>
  </si>
  <si>
    <t>Dodávka elektřiny od výrobců</t>
  </si>
  <si>
    <t>Dodávka elektřiny z LDS</t>
  </si>
  <si>
    <t>Dodávka elektřiny do sítě PPS</t>
  </si>
  <si>
    <t>Dodávka elektřiny sousedním regionálním PDS</t>
  </si>
  <si>
    <t>Dodávka elektřiny do LDS</t>
  </si>
  <si>
    <t>Dodávka elektřiny výrobcům (kromě PVE)</t>
  </si>
  <si>
    <t xml:space="preserve">Odběr elektřiny PVE v režimu čerpání </t>
  </si>
  <si>
    <t>Dodávka elektřiny zákazníkům VO na hladině vvn</t>
  </si>
  <si>
    <t>Dodávka elektřiny zákazníkům VO na hladině vn</t>
  </si>
  <si>
    <t>Dodávka elektřiny zákazníkům MOP</t>
  </si>
  <si>
    <t>Dodávka elektřiny zákazníkům MOO</t>
  </si>
  <si>
    <t>Ostatní spotřeba elektřiny PDS</t>
  </si>
  <si>
    <t>Dodávka elektřiny ze sítí RDS</t>
  </si>
  <si>
    <t>Dodávka elektřiny do sítí RDS</t>
  </si>
  <si>
    <t>Export elektřiny (dodávka do zahraničí)</t>
  </si>
  <si>
    <t>Import elektřiny (dodávka ze zahraničí)</t>
  </si>
  <si>
    <t>Dodávka elektřiny zákazníkům připojeným do PS</t>
  </si>
  <si>
    <t>Saldo</t>
  </si>
  <si>
    <t>VE</t>
  </si>
  <si>
    <t>PVE</t>
  </si>
  <si>
    <t>VTE</t>
  </si>
  <si>
    <t>FVE</t>
  </si>
  <si>
    <t>Obchod, služby, školství, zdravotnictví</t>
  </si>
  <si>
    <t>Datum</t>
  </si>
  <si>
    <t>Import elektřiny na úrovni PS</t>
  </si>
  <si>
    <t>Import elektřiny na úrovni DS</t>
  </si>
  <si>
    <t>Export elektřiny na úrovni PS</t>
  </si>
  <si>
    <t>Export elektřiny na úrovni DS</t>
  </si>
  <si>
    <t>Celkem</t>
  </si>
  <si>
    <t>Měsíční maximum [MW]</t>
  </si>
  <si>
    <t>Hodina</t>
  </si>
  <si>
    <t>PREdistribuce, a.s.</t>
  </si>
  <si>
    <t>Měsíční minimum [MW]</t>
  </si>
  <si>
    <t>v přenosové soustavě</t>
  </si>
  <si>
    <t>v distribučních soustavách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</si>
  <si>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</si>
  <si>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</si>
  <si>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</si>
  <si>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</si>
  <si>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</si>
  <si>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</si>
  <si>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</si>
  <si>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</si>
  <si>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Září</t>
  </si>
  <si>
    <t>Říjen</t>
  </si>
  <si>
    <t>Listopad</t>
  </si>
  <si>
    <t>Prosinec</t>
  </si>
  <si>
    <t>Export na úrovni PS</t>
  </si>
  <si>
    <t>do Polska</t>
  </si>
  <si>
    <t>do Německa</t>
  </si>
  <si>
    <t>do Rakouska</t>
  </si>
  <si>
    <t>na Slovensko</t>
  </si>
  <si>
    <t>Export na úrovni DS</t>
  </si>
  <si>
    <t>Import na úrovni PS</t>
  </si>
  <si>
    <t>Import na úrovni DS</t>
  </si>
  <si>
    <t>z Polska</t>
  </si>
  <si>
    <t>z Německa</t>
  </si>
  <si>
    <t>z Rakouska</t>
  </si>
  <si>
    <t>ze Slovenska</t>
  </si>
  <si>
    <t>Export celkem</t>
  </si>
  <si>
    <t>Import celkem</t>
  </si>
  <si>
    <t>Celkem RDS</t>
  </si>
  <si>
    <t>Brikety a pelety</t>
  </si>
  <si>
    <t>Kapalná biopaliva</t>
  </si>
  <si>
    <t>Ostatní biomasa</t>
  </si>
  <si>
    <t>Palivové dříví</t>
  </si>
  <si>
    <t>Piliny, kůra, štěpky, dřevní odpad</t>
  </si>
  <si>
    <t>Čerpání PVE</t>
  </si>
  <si>
    <t>Celkové ztráty v sítích</t>
  </si>
  <si>
    <t>Domácnosti</t>
  </si>
  <si>
    <t>Průmysl</t>
  </si>
  <si>
    <t>Vstup do PS [GWh]</t>
  </si>
  <si>
    <t>Výstup z PS  [GWh]</t>
  </si>
  <si>
    <t>Vstup do DS  [GWh]</t>
  </si>
  <si>
    <t>Výstup z DS  [GWh]</t>
  </si>
  <si>
    <t>Skládkový plyn</t>
  </si>
  <si>
    <t>Kalový plyn (ČOV)</t>
  </si>
  <si>
    <t>Ostatní bioplyn</t>
  </si>
  <si>
    <t xml:space="preserve"> [MWh]</t>
  </si>
  <si>
    <t>ES ČR</t>
  </si>
  <si>
    <t>elektrizační soustava České republiky</t>
  </si>
  <si>
    <t xml:space="preserve">PE </t>
  </si>
  <si>
    <t>parní elektrárny</t>
  </si>
  <si>
    <t xml:space="preserve">PPE </t>
  </si>
  <si>
    <t>paroplynové elektrárny</t>
  </si>
  <si>
    <t>plynové a spalovací elektrárny</t>
  </si>
  <si>
    <t xml:space="preserve">VE </t>
  </si>
  <si>
    <t>vodní elektrárny</t>
  </si>
  <si>
    <t>jaderné elektrárny</t>
  </si>
  <si>
    <t xml:space="preserve">VTE </t>
  </si>
  <si>
    <t>větrné elektrárny</t>
  </si>
  <si>
    <t>fotovoltaické elektrárny</t>
  </si>
  <si>
    <t>přečerpávací vodní elektrárny</t>
  </si>
  <si>
    <t xml:space="preserve">KVET </t>
  </si>
  <si>
    <t>kombinovaná výroba elektřiny a tepla</t>
  </si>
  <si>
    <t>PS</t>
  </si>
  <si>
    <t>přenosová soustava</t>
  </si>
  <si>
    <t>PPS</t>
  </si>
  <si>
    <t>provozovatel přenosové soustavy</t>
  </si>
  <si>
    <t>RDS</t>
  </si>
  <si>
    <t>regionální distribuční soustava</t>
  </si>
  <si>
    <t>LDS</t>
  </si>
  <si>
    <t>lokální distribuční soustava</t>
  </si>
  <si>
    <t xml:space="preserve">VO </t>
  </si>
  <si>
    <t>velkoodběr elektřiny</t>
  </si>
  <si>
    <t>MOO</t>
  </si>
  <si>
    <t>maloodběr elektřiny obyvatelstvo</t>
  </si>
  <si>
    <t>MOP</t>
  </si>
  <si>
    <t>maloodběr elektřiny podnikatelé</t>
  </si>
  <si>
    <t>vysoké napětí od 1 kV do 52 kV (podle ČSN 330010)</t>
  </si>
  <si>
    <t>velmi vysoké napětí nad 52 kV (podle ČSN 330010)</t>
  </si>
  <si>
    <t>VN</t>
  </si>
  <si>
    <t>VVN</t>
  </si>
  <si>
    <t>Výroba elektřiny brutto =</t>
  </si>
  <si>
    <t>Instalované výkony =</t>
  </si>
  <si>
    <t>Zemní plyn</t>
  </si>
  <si>
    <t>Topné oleje</t>
  </si>
  <si>
    <t>Ostatní plyny</t>
  </si>
  <si>
    <t>Ostatní pevná paliva</t>
  </si>
  <si>
    <t>Ostatní kapalná paliva</t>
  </si>
  <si>
    <t>Odpadní teplo</t>
  </si>
  <si>
    <t>Koks</t>
  </si>
  <si>
    <t>Hnědé uhlí</t>
  </si>
  <si>
    <t>Černé uhlí</t>
  </si>
  <si>
    <t>Bioplyn</t>
  </si>
  <si>
    <t>Biomasa</t>
  </si>
  <si>
    <t>Velkoodběr (VO) z hladiny vvn</t>
  </si>
  <si>
    <t>Velkoodběr (VO) z hladiny vn</t>
  </si>
  <si>
    <t>Maloodběr podnikatelé (MOP)</t>
  </si>
  <si>
    <t>Maloodběr domácnosti (MOO)</t>
  </si>
  <si>
    <t>Spotřeba PPS a PDS</t>
  </si>
  <si>
    <t>Spotřeba na přečerpávání PVE</t>
  </si>
  <si>
    <t>Tuzemská brutto spotřeba (TBS)</t>
  </si>
  <si>
    <t>Tuzemská netto spotřeba (TNS)</t>
  </si>
  <si>
    <t>Lokální spotřeba</t>
  </si>
  <si>
    <t>Lokální spotřeba =</t>
  </si>
  <si>
    <t>Celkové saldo</t>
  </si>
  <si>
    <t>PDS</t>
  </si>
  <si>
    <t>provozovatel distribuční soustavy</t>
  </si>
  <si>
    <t>Rostlinné materiály neaglomerované (včetně aglomerátů)</t>
  </si>
  <si>
    <t>Spotřeba elektřiny ČR *)</t>
  </si>
  <si>
    <t>KVET celkem</t>
  </si>
  <si>
    <t xml:space="preserve">Spotřeba elektřiny v jednotlivých soustavách RDS </t>
  </si>
  <si>
    <r>
      <t>[MW</t>
    </r>
    <r>
      <rPr>
        <vertAlign val="subscript"/>
        <sz val="9"/>
        <rFont val="Arial"/>
        <family val="2"/>
        <charset val="238"/>
        <scheme val="minor"/>
      </rPr>
      <t>e</t>
    </r>
    <r>
      <rPr>
        <sz val="9"/>
        <rFont val="Arial"/>
        <family val="2"/>
        <charset val="238"/>
        <scheme val="minor"/>
      </rPr>
      <t>]</t>
    </r>
  </si>
  <si>
    <r>
      <t>KVET do 1 MW</t>
    </r>
    <r>
      <rPr>
        <b/>
        <vertAlign val="subscript"/>
        <sz val="9"/>
        <rFont val="Arial"/>
        <family val="2"/>
        <charset val="238"/>
        <scheme val="minor"/>
      </rPr>
      <t>e</t>
    </r>
    <r>
      <rPr>
        <b/>
        <sz val="9"/>
        <rFont val="Arial"/>
        <family val="2"/>
        <charset val="238"/>
        <scheme val="minor"/>
      </rPr>
      <t xml:space="preserve"> včetně</t>
    </r>
  </si>
  <si>
    <r>
      <t>KVET nad 5 MW</t>
    </r>
    <r>
      <rPr>
        <b/>
        <vertAlign val="subscript"/>
        <sz val="9"/>
        <rFont val="Arial"/>
        <family val="2"/>
        <charset val="238"/>
        <scheme val="minor"/>
      </rPr>
      <t>e</t>
    </r>
  </si>
  <si>
    <t>Celulózové výluhy</t>
  </si>
  <si>
    <t>DS</t>
  </si>
  <si>
    <t>distribuční soustava</t>
  </si>
  <si>
    <t>Celková výroba elektřiny na svorkách generátorů (zdrojů).</t>
  </si>
  <si>
    <r>
      <t>KVET nad 1 MW</t>
    </r>
    <r>
      <rPr>
        <b/>
        <vertAlign val="subscript"/>
        <sz val="9"/>
        <rFont val="Arial"/>
        <family val="2"/>
        <charset val="238"/>
        <scheme val="minor"/>
      </rPr>
      <t>e</t>
    </r>
    <r>
      <rPr>
        <b/>
        <sz val="9"/>
        <rFont val="Arial"/>
        <family val="2"/>
        <charset val="238"/>
        <scheme val="minor"/>
      </rPr>
      <t xml:space="preserve"> do 5 MW</t>
    </r>
    <r>
      <rPr>
        <b/>
        <vertAlign val="subscript"/>
        <sz val="9"/>
        <rFont val="Arial"/>
        <family val="2"/>
        <charset val="238"/>
        <scheme val="minor"/>
      </rPr>
      <t>e</t>
    </r>
    <r>
      <rPr>
        <b/>
        <sz val="9"/>
        <rFont val="Arial"/>
        <family val="2"/>
        <charset val="238"/>
        <scheme val="minor"/>
      </rPr>
      <t xml:space="preserve"> včetně</t>
    </r>
  </si>
  <si>
    <t>Celkové ztráty =</t>
  </si>
  <si>
    <t>Ztráty v sítích provozovatelů jednotlivých distribučních soustav a provozovatele přenosové soustavy.</t>
  </si>
  <si>
    <t>Zatížení brutto =</t>
  </si>
  <si>
    <t>I. čtvrtletí</t>
  </si>
  <si>
    <t>Dodávka elektřiny do ES</t>
  </si>
  <si>
    <t>II. čtvrtletí</t>
  </si>
  <si>
    <t>III. čtvrtletí</t>
  </si>
  <si>
    <t>IV. čtvrtletí</t>
  </si>
  <si>
    <r>
      <t>TVS</t>
    </r>
    <r>
      <rPr>
        <vertAlign val="subscript"/>
        <sz val="9"/>
        <rFont val="Arial"/>
        <family val="2"/>
        <charset val="238"/>
        <scheme val="minor"/>
      </rPr>
      <t>e</t>
    </r>
  </si>
  <si>
    <r>
      <t>TVS</t>
    </r>
    <r>
      <rPr>
        <vertAlign val="subscript"/>
        <sz val="9"/>
        <rFont val="Arial"/>
        <family val="2"/>
        <charset val="238"/>
        <scheme val="minor"/>
      </rPr>
      <t>t</t>
    </r>
  </si>
  <si>
    <t>Celkový instalovaný výkon</t>
  </si>
  <si>
    <t>&gt; 10 a ≤ 30 kW</t>
  </si>
  <si>
    <t>&gt; 100 kW a ≤ 1 MW</t>
  </si>
  <si>
    <t>&gt; 1 a ≤ 5 MW</t>
  </si>
  <si>
    <t>&gt; 5 MW</t>
  </si>
  <si>
    <t>&lt; 1 MW</t>
  </si>
  <si>
    <r>
      <t>TVS</t>
    </r>
    <r>
      <rPr>
        <b/>
        <vertAlign val="subscript"/>
        <sz val="9"/>
        <rFont val="Arial"/>
        <family val="2"/>
        <charset val="238"/>
        <scheme val="minor"/>
      </rPr>
      <t>e</t>
    </r>
  </si>
  <si>
    <t>Maloodběr obyvatelstvo (MOO)</t>
  </si>
  <si>
    <r>
      <t>TVS</t>
    </r>
    <r>
      <rPr>
        <b/>
        <vertAlign val="subscript"/>
        <sz val="9"/>
        <rFont val="Arial"/>
        <family val="2"/>
        <charset val="238"/>
        <scheme val="minor"/>
      </rPr>
      <t>t</t>
    </r>
  </si>
  <si>
    <r>
      <t>Technologická vlastní spotřeba elektřiny na výrobu elektřiny (TVS</t>
    </r>
    <r>
      <rPr>
        <b/>
        <vertAlign val="subscript"/>
        <sz val="9"/>
        <rFont val="Arial"/>
        <family val="2"/>
        <charset val="238"/>
        <scheme val="minor"/>
      </rPr>
      <t>e</t>
    </r>
    <r>
      <rPr>
        <b/>
        <sz val="9"/>
        <rFont val="Arial"/>
        <family val="2"/>
        <charset val="238"/>
        <scheme val="minor"/>
      </rPr>
      <t>)</t>
    </r>
  </si>
  <si>
    <r>
      <t>Technologická vlastní spotřeba elektřiny na výrobu tepla  (TVS</t>
    </r>
    <r>
      <rPr>
        <b/>
        <vertAlign val="subscript"/>
        <sz val="9"/>
        <rFont val="Arial"/>
        <family val="2"/>
        <charset val="238"/>
        <scheme val="minor"/>
      </rPr>
      <t>t</t>
    </r>
    <r>
      <rPr>
        <b/>
        <sz val="9"/>
        <rFont val="Arial"/>
        <family val="2"/>
        <charset val="238"/>
        <scheme val="minor"/>
      </rPr>
      <t>)</t>
    </r>
  </si>
  <si>
    <t>Spotřeba elektřiny na čerpání</t>
  </si>
  <si>
    <t>≤ 0,5 MW</t>
  </si>
  <si>
    <t>&gt; 0,5 a ≤ 1 MW</t>
  </si>
  <si>
    <t>&gt; 30 a ≤ 100 kW</t>
  </si>
  <si>
    <t xml:space="preserve">&gt; 1 a ≤ 2 MW </t>
  </si>
  <si>
    <t>&gt; 2 MW</t>
  </si>
  <si>
    <t>Jaderné palivo</t>
  </si>
  <si>
    <r>
      <t>Výroba elektřiny brutto</t>
    </r>
    <r>
      <rPr>
        <sz val="9"/>
        <rFont val="Arial"/>
        <family val="2"/>
        <charset val="238"/>
        <scheme val="minor"/>
      </rPr>
      <t xml:space="preserve"> [GWh]</t>
    </r>
  </si>
  <si>
    <t>Instalovaný elektrický výkon</t>
  </si>
  <si>
    <t>Ostatní dodávky</t>
  </si>
  <si>
    <t>Podíl v ČR</t>
  </si>
  <si>
    <t>Kraj</t>
  </si>
  <si>
    <t>Tech. vl. spotřeba el. na výrobu elektřiny</t>
  </si>
  <si>
    <t>Výroba a spotřeba: Jihočeský kraj</t>
  </si>
  <si>
    <t>Výroba a spotřeba: Jihomoravský kraj</t>
  </si>
  <si>
    <t>Výroba a spotřeba: Karlovarský kraj</t>
  </si>
  <si>
    <t>Výroba a spotřeba: Královéhradecký kraj</t>
  </si>
  <si>
    <t>Výroba a spotřeba: Liberecký kraj</t>
  </si>
  <si>
    <t>Výroba a spotřeba: Moravskoslezský kraj</t>
  </si>
  <si>
    <t>Výroba a spotřeba: Olomoucký kraj</t>
  </si>
  <si>
    <t>Výroba a spotřeba: Pardubický kraj</t>
  </si>
  <si>
    <t>Výroba a spotřeba: Plzeňský kraj</t>
  </si>
  <si>
    <t>Výroba a spotřeba: Středočeský kraj</t>
  </si>
  <si>
    <t>Výroba a spotřeba: Ústecký kraj</t>
  </si>
  <si>
    <t>Výroba a spotřeba: Zlínský kraj</t>
  </si>
  <si>
    <t>≤ 10 kW</t>
  </si>
  <si>
    <t>Spotřeba elektřiny
brutto</t>
  </si>
  <si>
    <t>≥ 1 a &lt; 10 MW</t>
  </si>
  <si>
    <t>≥ 10 MW</t>
  </si>
  <si>
    <t>[GWh]</t>
  </si>
  <si>
    <t>Celkové ztráty</t>
  </si>
  <si>
    <t>Spotřeba elektřiny ČR</t>
  </si>
  <si>
    <r>
      <t>Celkový instalovaný elektrický výkon [MW</t>
    </r>
    <r>
      <rPr>
        <vertAlign val="subscript"/>
        <sz val="9"/>
        <rFont val="Arial"/>
        <family val="2"/>
        <charset val="238"/>
        <scheme val="minor"/>
      </rPr>
      <t>e</t>
    </r>
    <r>
      <rPr>
        <sz val="9"/>
        <rFont val="Arial"/>
        <family val="2"/>
        <charset val="238"/>
        <scheme val="minor"/>
      </rPr>
      <t>]</t>
    </r>
  </si>
  <si>
    <r>
      <t>Celkový instalovaný tepelný výkon [MW</t>
    </r>
    <r>
      <rPr>
        <vertAlign val="subscript"/>
        <sz val="9"/>
        <rFont val="Arial"/>
        <family val="2"/>
        <charset val="238"/>
        <scheme val="minor"/>
      </rPr>
      <t>t</t>
    </r>
    <r>
      <rPr>
        <sz val="9"/>
        <rFont val="Arial"/>
        <family val="2"/>
        <charset val="238"/>
        <scheme val="minor"/>
      </rPr>
      <t>]</t>
    </r>
  </si>
  <si>
    <t>Spotřeba elektřiny netto</t>
  </si>
  <si>
    <t>Bilance fyzických toků PS a RDS</t>
  </si>
  <si>
    <t>Hlavní město Praha</t>
  </si>
  <si>
    <t>Kraj Vysočina</t>
  </si>
  <si>
    <t>Jihočeský kraj</t>
  </si>
  <si>
    <t>Jihomoravský kraj</t>
  </si>
  <si>
    <t>Karlovarský kraj</t>
  </si>
  <si>
    <t>Královéhradecký kraj</t>
  </si>
  <si>
    <t>Liberecký kraj</t>
  </si>
  <si>
    <t>Moravskoslezský kraj</t>
  </si>
  <si>
    <t>Olomoucký kraj</t>
  </si>
  <si>
    <t>Pardubický kraj</t>
  </si>
  <si>
    <t>Plzeňský kraj</t>
  </si>
  <si>
    <t>Středočeský kraj</t>
  </si>
  <si>
    <t>Ústecký kraj</t>
  </si>
  <si>
    <t>Zlínský kraj</t>
  </si>
  <si>
    <t>Výroba a spotřeba: Hlavní město Praha</t>
  </si>
  <si>
    <t>Výroba a spotřeba: Kraj Vysočina</t>
  </si>
  <si>
    <r>
      <t>KVET do 1 MW</t>
    </r>
    <r>
      <rPr>
        <vertAlign val="subscript"/>
        <sz val="9"/>
        <rFont val="Arial"/>
        <family val="2"/>
        <charset val="238"/>
        <scheme val="minor"/>
      </rPr>
      <t>e</t>
    </r>
    <r>
      <rPr>
        <sz val="9"/>
        <rFont val="Arial"/>
        <family val="2"/>
        <charset val="238"/>
        <scheme val="minor"/>
      </rPr>
      <t xml:space="preserve"> včetně</t>
    </r>
  </si>
  <si>
    <r>
      <t>KVET nad 5 MW</t>
    </r>
    <r>
      <rPr>
        <vertAlign val="subscript"/>
        <sz val="9"/>
        <rFont val="Arial"/>
        <family val="2"/>
        <charset val="238"/>
        <scheme val="minor"/>
      </rPr>
      <t>e</t>
    </r>
  </si>
  <si>
    <t>Bilanční rozdíl =</t>
  </si>
  <si>
    <t>Výroba elektřiny brutto + přeshraniční saldo - tuzemská brutto spotřeba (TBS).</t>
  </si>
  <si>
    <t>Bilanční rozdíl</t>
  </si>
  <si>
    <t>UCED Chomutov s.r.o.</t>
  </si>
  <si>
    <t>Bilance elektřiny - zdroje</t>
  </si>
  <si>
    <t>Bilance elektřiny - spotřeba</t>
  </si>
  <si>
    <t>Zatížení brutto</t>
  </si>
  <si>
    <t>Vodní a přečerpávací vodní elektrárny</t>
  </si>
  <si>
    <t>Kombinovaná výroba elektřiny a tepla</t>
  </si>
  <si>
    <r>
      <t>Technologická vlastní spotřeba elektřiny na výrobu elektřiny (TVS</t>
    </r>
    <r>
      <rPr>
        <b/>
        <vertAlign val="subscript"/>
        <sz val="11"/>
        <rFont val="Arial"/>
        <family val="2"/>
        <charset val="238"/>
        <scheme val="minor"/>
      </rPr>
      <t>e</t>
    </r>
    <r>
      <rPr>
        <b/>
        <sz val="11"/>
        <rFont val="Arial"/>
        <family val="2"/>
        <charset val="238"/>
        <scheme val="minor"/>
      </rPr>
      <t>) =</t>
    </r>
  </si>
  <si>
    <r>
      <t>Technologická vlastní spotřeba elektřiny na výrobu tepla (TVS</t>
    </r>
    <r>
      <rPr>
        <b/>
        <vertAlign val="subscript"/>
        <sz val="11"/>
        <rFont val="Arial"/>
        <family val="2"/>
        <charset val="238"/>
        <scheme val="minor"/>
      </rPr>
      <t>t</t>
    </r>
    <r>
      <rPr>
        <b/>
        <sz val="11"/>
        <rFont val="Arial"/>
        <family val="2"/>
        <charset val="238"/>
        <scheme val="minor"/>
      </rPr>
      <t>) =</t>
    </r>
  </si>
  <si>
    <r>
      <t>Obdoba viz TVS</t>
    </r>
    <r>
      <rPr>
        <vertAlign val="subscript"/>
        <sz val="11"/>
        <rFont val="Arial"/>
        <family val="2"/>
        <charset val="238"/>
        <scheme val="minor"/>
      </rPr>
      <t>e</t>
    </r>
    <r>
      <rPr>
        <sz val="11"/>
        <rFont val="Arial"/>
        <family val="2"/>
        <charset val="238"/>
        <scheme val="minor"/>
      </rPr>
      <t>.</t>
    </r>
  </si>
  <si>
    <r>
      <t>TNS + spotřeba na přečerpávání PVE + celkové ztráty + TVS</t>
    </r>
    <r>
      <rPr>
        <vertAlign val="subscript"/>
        <sz val="11"/>
        <rFont val="Arial"/>
        <family val="2"/>
        <charset val="238"/>
        <scheme val="minor"/>
      </rPr>
      <t>e</t>
    </r>
    <r>
      <rPr>
        <sz val="11"/>
        <rFont val="Arial"/>
        <family val="2"/>
        <charset val="238"/>
        <scheme val="minor"/>
      </rPr>
      <t>.</t>
    </r>
  </si>
  <si>
    <r>
      <t>VO z vvn + VO z vn + MOO + MOP + spotřeba PPS a PDS + lokální spotřeba + TVS</t>
    </r>
    <r>
      <rPr>
        <vertAlign val="subscript"/>
        <sz val="11"/>
        <rFont val="Arial"/>
        <family val="2"/>
        <charset val="238"/>
        <scheme val="minor"/>
      </rPr>
      <t>t</t>
    </r>
    <r>
      <rPr>
        <sz val="11"/>
        <rFont val="Arial"/>
        <family val="2"/>
        <charset val="238"/>
        <scheme val="minor"/>
      </rPr>
      <t>.</t>
    </r>
  </si>
  <si>
    <r>
      <t>TNS - TVS</t>
    </r>
    <r>
      <rPr>
        <vertAlign val="subscript"/>
        <sz val="11"/>
        <rFont val="Arial"/>
        <family val="2"/>
        <charset val="238"/>
        <scheme val="minor"/>
      </rPr>
      <t>t</t>
    </r>
    <r>
      <rPr>
        <sz val="11"/>
        <rFont val="Arial"/>
        <family val="2"/>
        <charset val="238"/>
        <scheme val="minor"/>
      </rPr>
      <t>.</t>
    </r>
  </si>
  <si>
    <r>
      <t>Výroba elektřiny brutto – TVS</t>
    </r>
    <r>
      <rPr>
        <vertAlign val="subscript"/>
        <sz val="11"/>
        <rFont val="Arial"/>
        <family val="2"/>
        <charset val="238"/>
        <scheme val="minor"/>
      </rPr>
      <t>e</t>
    </r>
    <r>
      <rPr>
        <sz val="11"/>
        <rFont val="Arial"/>
        <family val="2"/>
        <charset val="238"/>
        <scheme val="minor"/>
      </rPr>
      <t>.</t>
    </r>
  </si>
  <si>
    <t>Bilanční suma zahraničních výměn elektrické energie v daném období. Je to rozdíl mezi celkovým dovozem elektřiny a celkovým vývozem elektřiny v daném období. Kladná hodnota představuje převahu dovozu elektřiny nad vývozem a záporná převahu vývozu nad dovozem.</t>
  </si>
  <si>
    <t>Spotřeba brutto</t>
  </si>
  <si>
    <t>Přeshraniční saldo</t>
  </si>
  <si>
    <t>+</t>
  </si>
  <si>
    <t>-</t>
  </si>
  <si>
    <t>Jaderné elektrárny (JE)</t>
  </si>
  <si>
    <t>Parní elektrárny (PE)</t>
  </si>
  <si>
    <t>Vodní elektrárny (VE)</t>
  </si>
  <si>
    <t>zdroj dat: výkaz ERÚ-E3</t>
  </si>
  <si>
    <t>Paroplynové elektrárny (PPE)</t>
  </si>
  <si>
    <t>Plynové a spalovací elektrárny (PSE)</t>
  </si>
  <si>
    <t>Přečerpávací vodní elektrárny (PVE)</t>
  </si>
  <si>
    <t>Fotovoltaické elektrárny (FVE)</t>
  </si>
  <si>
    <t>Větrné elektrárny (VTE)</t>
  </si>
  <si>
    <r>
      <t>*)</t>
    </r>
    <r>
      <rPr>
        <i/>
        <sz val="8"/>
        <rFont val="Arial"/>
        <family val="2"/>
        <charset val="238"/>
        <scheme val="minor"/>
      </rPr>
      <t xml:space="preserve"> zahrnuty údaje PS, RDS a vybraných LDS (fyzické toky)</t>
    </r>
  </si>
  <si>
    <r>
      <t xml:space="preserve">Přeshraniční saldo </t>
    </r>
    <r>
      <rPr>
        <b/>
        <vertAlign val="superscript"/>
        <sz val="9"/>
        <rFont val="Arial"/>
        <family val="2"/>
        <charset val="238"/>
        <scheme val="minor"/>
      </rPr>
      <t>*)</t>
    </r>
  </si>
  <si>
    <t>Jaderné a parní elektrárny</t>
  </si>
  <si>
    <t>Výroba z biomasy a bioplynu</t>
  </si>
  <si>
    <t>Fotovoltaické a větrné elektrárny</t>
  </si>
  <si>
    <t>Paroplynové a plynové a spalovací elektrárny</t>
  </si>
  <si>
    <t>Dosažené denní maximum zatížení brutto</t>
  </si>
  <si>
    <t>Dosažené denní minimum zatížení brutto</t>
  </si>
  <si>
    <r>
      <t xml:space="preserve">Vodní (VE) </t>
    </r>
    <r>
      <rPr>
        <b/>
        <vertAlign val="superscript"/>
        <sz val="9"/>
        <rFont val="Arial"/>
        <family val="2"/>
        <charset val="238"/>
        <scheme val="minor"/>
      </rPr>
      <t>*)</t>
    </r>
  </si>
  <si>
    <r>
      <t xml:space="preserve">Fotovoltaické (FVE) </t>
    </r>
    <r>
      <rPr>
        <b/>
        <vertAlign val="superscript"/>
        <sz val="9"/>
        <rFont val="Arial"/>
        <family val="2"/>
        <charset val="238"/>
        <scheme val="minor"/>
      </rPr>
      <t>*)</t>
    </r>
  </si>
  <si>
    <r>
      <t xml:space="preserve">Větrné (VTE) </t>
    </r>
    <r>
      <rPr>
        <b/>
        <vertAlign val="superscript"/>
        <sz val="9"/>
        <rFont val="Arial"/>
        <family val="2"/>
        <charset val="238"/>
        <scheme val="minor"/>
      </rPr>
      <t>*)</t>
    </r>
  </si>
  <si>
    <t>Měsíční maxima a minima zatížení brutto ES ČR</t>
  </si>
  <si>
    <t>ČEZ Distribuce, a. s.</t>
  </si>
  <si>
    <t>Odpovídají skutečnému zapojení zdrojů v PS a DS, nejedná se tedy o součet výkonů z vydaných licencí na příslušnou kategorii výroby elektřiny.</t>
  </si>
  <si>
    <t>Zemědělství a lesnictví</t>
  </si>
  <si>
    <t>zdroj dat: výkaz ERÚ-E1, OTE, a.s.</t>
  </si>
  <si>
    <t>zdroj dat: výkaz ERÚ-E2</t>
  </si>
  <si>
    <t>zdroj dat: výkaz ERÚ-E2, ERÚ-E3</t>
  </si>
  <si>
    <t>Hodinová hodnota elektrického výkonu dodávaného do ES ČR připojenými výrobci elektřiny +/- saldo - čerpání PVE.</t>
  </si>
  <si>
    <r>
      <t>Zatížení (bez TVS</t>
    </r>
    <r>
      <rPr>
        <b/>
        <vertAlign val="subscript"/>
        <sz val="11"/>
        <rFont val="Arial"/>
        <family val="2"/>
        <charset val="238"/>
        <scheme val="minor"/>
      </rPr>
      <t>e</t>
    </r>
    <r>
      <rPr>
        <b/>
        <sz val="11"/>
        <rFont val="Arial"/>
        <family val="2"/>
        <charset val="238"/>
        <scheme val="minor"/>
      </rPr>
      <t>) =</t>
    </r>
  </si>
  <si>
    <r>
      <t>Zatížení brutto – TVS</t>
    </r>
    <r>
      <rPr>
        <vertAlign val="subscript"/>
        <sz val="11"/>
        <rFont val="Arial"/>
        <family val="2"/>
        <charset val="238"/>
        <scheme val="minor"/>
      </rPr>
      <t>e</t>
    </r>
    <r>
      <rPr>
        <sz val="11"/>
        <rFont val="Arial"/>
        <family val="2"/>
        <charset val="238"/>
        <scheme val="minor"/>
      </rPr>
      <t>.</t>
    </r>
  </si>
  <si>
    <t xml:space="preserve"> *)</t>
  </si>
  <si>
    <t>Meziroční změna</t>
  </si>
  <si>
    <t>Jaderné</t>
  </si>
  <si>
    <t>Parní</t>
  </si>
  <si>
    <t>Paroplynové</t>
  </si>
  <si>
    <t>Plynové a spalovací</t>
  </si>
  <si>
    <t>Vodní</t>
  </si>
  <si>
    <t>Přečerpávací</t>
  </si>
  <si>
    <t>Větrné</t>
  </si>
  <si>
    <t>Fotovoltaické</t>
  </si>
  <si>
    <t>Spotřeba velkoodběru z vvn</t>
  </si>
  <si>
    <t>Spotřeba velkoodběru z vn</t>
  </si>
  <si>
    <t>Spotřeba maloodběru podnikatelů</t>
  </si>
  <si>
    <t>Spotřeba maloodběru obyvatel</t>
  </si>
  <si>
    <t>Import</t>
  </si>
  <si>
    <t>Export</t>
  </si>
  <si>
    <t>Den</t>
  </si>
  <si>
    <t>Maximum</t>
  </si>
  <si>
    <t>Minimum</t>
  </si>
  <si>
    <t>Čas</t>
  </si>
  <si>
    <t xml:space="preserve"> </t>
  </si>
  <si>
    <t>OBSAH</t>
  </si>
  <si>
    <t>3.1</t>
  </si>
  <si>
    <t>3.2</t>
  </si>
  <si>
    <t>4</t>
  </si>
  <si>
    <t>4.1</t>
  </si>
  <si>
    <t>4.2</t>
  </si>
  <si>
    <t>4.3</t>
  </si>
  <si>
    <t>4.4</t>
  </si>
  <si>
    <t>4.5</t>
  </si>
  <si>
    <t>4.6</t>
  </si>
  <si>
    <t>5</t>
  </si>
  <si>
    <t>6</t>
  </si>
  <si>
    <t>6.1</t>
  </si>
  <si>
    <t>6.2</t>
  </si>
  <si>
    <t>6.3</t>
  </si>
  <si>
    <t>6.4</t>
  </si>
  <si>
    <t>6.5</t>
  </si>
  <si>
    <t>7</t>
  </si>
  <si>
    <t>7.1</t>
  </si>
  <si>
    <t>7.2</t>
  </si>
  <si>
    <t>7.3</t>
  </si>
  <si>
    <t>7.4</t>
  </si>
  <si>
    <t>7.5</t>
  </si>
  <si>
    <t>7.6</t>
  </si>
  <si>
    <t>7.7</t>
  </si>
  <si>
    <t>7.8</t>
  </si>
  <si>
    <t>7.9</t>
  </si>
  <si>
    <t>7.10</t>
  </si>
  <si>
    <t>7.11</t>
  </si>
  <si>
    <t>7.12</t>
  </si>
  <si>
    <t>7.13</t>
  </si>
  <si>
    <t>7.14</t>
  </si>
  <si>
    <t>8</t>
  </si>
  <si>
    <t>9</t>
  </si>
  <si>
    <t>9.1</t>
  </si>
  <si>
    <t>9.2</t>
  </si>
  <si>
    <t>9.3</t>
  </si>
  <si>
    <t>9.4</t>
  </si>
  <si>
    <t>10</t>
  </si>
  <si>
    <t>ZKRATKY, POJMY A ZÁKLADNÍ VZTAHY</t>
  </si>
  <si>
    <t>BILANCE, VÝROBA A SPOTŘEBA ELEKTŘINY</t>
  </si>
  <si>
    <t>VÝROBA ELEKTŘINY PODLE TECHNOLOGIÍ A PALIV</t>
  </si>
  <si>
    <t>INSTALOVANÝ VÝKON V ES ČR A ROZDĚLENÍ DO JEDNOTLIVÝCH KRAJŮ V ČR</t>
  </si>
  <si>
    <t>VÝROBA A SPOTŘEBA ELEKTŘINY V KRAJÍCH ČR A RDS</t>
  </si>
  <si>
    <t>VÝROBA A SPOTŘEBA ELEKTŘINY V JEDNOTLIVÝCH KRAJÍCH ČR</t>
  </si>
  <si>
    <t>PŘESHRANIČNÍ FYZICKÉ TOKY</t>
  </si>
  <si>
    <t>MAXIMA A MINIMA ZATÍŽENÍ</t>
  </si>
  <si>
    <t>DOPLŇUJÍCÍ GRAFY</t>
  </si>
  <si>
    <t>ÚVOD</t>
  </si>
  <si>
    <t>1 ZKRATKY, POJMY A ZÁKLADNÍ VZTAHY</t>
  </si>
  <si>
    <t>3  BILANCE, VÝROBA A SPOTŘEBA ELEKTŘINY</t>
  </si>
  <si>
    <t>3.2  Bilance elektřiny - spotřeba [GWh]</t>
  </si>
  <si>
    <t>4 VÝROBA ELEKTŘINY PODLE TECHNOLOGIÍ A PALIV</t>
  </si>
  <si>
    <t>4.1  Jaderné a parní elektrárny</t>
  </si>
  <si>
    <t>3.1  Bilance elektřiny - zdroje [GWh]</t>
  </si>
  <si>
    <t>5 INSTALOVANÝ VÝKON V ES ČR A ROZDĚLENÍ DO JEDNOTLIVÝCH KRAJŮ V ČR [MW]</t>
  </si>
  <si>
    <t>6 VÝROBA A SPOTŘEBA ELEKTŘINY V KRAJÍCH ČR A RDS</t>
  </si>
  <si>
    <t>4.2  Paroplynové a plynové a spalovací elektrárny</t>
  </si>
  <si>
    <t>4.3 Vodní a přečerpávací vodní elektrárny</t>
  </si>
  <si>
    <t>4.4 Fotovoltaické a větrné elektrárny</t>
  </si>
  <si>
    <t>4.5 Výroba z biomasy a bioplynu</t>
  </si>
  <si>
    <t>4.6 Kombinovaná výroba elektřiny a tepla</t>
  </si>
  <si>
    <r>
      <rPr>
        <vertAlign val="superscript"/>
        <sz val="8"/>
        <rFont val="Arial"/>
        <family val="2"/>
        <charset val="238"/>
        <scheme val="minor"/>
      </rPr>
      <t>*)</t>
    </r>
    <r>
      <rPr>
        <sz val="8"/>
        <rFont val="Arial"/>
        <family val="2"/>
        <charset val="238"/>
        <scheme val="minor"/>
      </rPr>
      <t xml:space="preserve"> členěno do kategorií dle instalovaného výkonu provozovny</t>
    </r>
  </si>
  <si>
    <t>6.4 Spotřeba elektřiny netto v jednotlivých soustavách RDS [MWh]</t>
  </si>
  <si>
    <t>6.5 Bilance fyzických toků PS a RDS</t>
  </si>
  <si>
    <t>7 VÝROBA A SPOTŘEBA ELEKTŘINY V JEDNOTLIVÝCH KRAJÍCH ČR</t>
  </si>
  <si>
    <t>7.1 Výroba a spotřeba: Hlavní město Praha</t>
  </si>
  <si>
    <t>7.2 Výroba a spotřeba: Jihočeský kraj</t>
  </si>
  <si>
    <t>7.3 Výroba a spotřeba: Jihomoravský kraj</t>
  </si>
  <si>
    <t>7.5 Výroba a spotřeba: Kraj Vysočina</t>
  </si>
  <si>
    <t>7.4 Výroba a spotřeba: Karlovarský kraj</t>
  </si>
  <si>
    <t>7.6 Výroba a spotřeba: Královéhradecký kraj</t>
  </si>
  <si>
    <t>7.7 Výroba a spotřeba: Liberecký kraj</t>
  </si>
  <si>
    <t>7.8 Výroba a spotřeba: Moravskoslezský kraj</t>
  </si>
  <si>
    <t>7.9 Výroba a spotřeba: Olomoucký kraj</t>
  </si>
  <si>
    <t>7.10 Výroba a spotřeba: Pardubický kraj</t>
  </si>
  <si>
    <t>7.11 Výroba a spotřeba: Plzeňský kraj</t>
  </si>
  <si>
    <t>7.12 Výroba a spotřeba: Středočeský kraj</t>
  </si>
  <si>
    <t>7.13 Výroba a spotřeba: Ústecký kraj</t>
  </si>
  <si>
    <t>7.14 Výroba a spotřeba: Zlínský kraj</t>
  </si>
  <si>
    <t>9.1 Měsíční maxima a minima zatížení brutto ES ČR</t>
  </si>
  <si>
    <t>8 PŘESHRANIČNÍ FYZICKÉ TOKY [GWH]</t>
  </si>
  <si>
    <t>9 MAXIMA A MINIMA ZATÍŽENÍ</t>
  </si>
  <si>
    <t>10 DOPLŇUJÍCÍ GRAFY</t>
  </si>
  <si>
    <t>Oddělení statistiky a sledování kvality</t>
  </si>
  <si>
    <r>
      <t xml:space="preserve">Přeshraniční toky [GWh] </t>
    </r>
    <r>
      <rPr>
        <sz val="11"/>
        <color theme="1"/>
        <rFont val="Arial"/>
        <family val="2"/>
        <charset val="238"/>
        <scheme val="minor"/>
      </rPr>
      <t>(kapitola 8)</t>
    </r>
  </si>
  <si>
    <r>
      <t xml:space="preserve">Maxima a minima zatížení [MW] </t>
    </r>
    <r>
      <rPr>
        <sz val="11"/>
        <color theme="1"/>
        <rFont val="Arial"/>
        <family val="2"/>
        <charset val="238"/>
        <scheme val="minor"/>
      </rPr>
      <t>(kapitola 9)</t>
    </r>
  </si>
  <si>
    <t>Výroba elektřiny brutto podle technologií</t>
  </si>
  <si>
    <t>Spotřeba elektřiny netto podle kategorie spotřeb</t>
  </si>
  <si>
    <r>
      <t xml:space="preserve">Výroba elektřiny brutto [GWh] </t>
    </r>
    <r>
      <rPr>
        <sz val="11"/>
        <color theme="1"/>
        <rFont val="Arial"/>
        <family val="2"/>
        <charset val="238"/>
        <scheme val="minor"/>
      </rPr>
      <t>(kapitola 3)</t>
    </r>
  </si>
  <si>
    <r>
      <t xml:space="preserve">Instalovaný výkon [MW] </t>
    </r>
    <r>
      <rPr>
        <sz val="11"/>
        <color theme="1"/>
        <rFont val="Arial"/>
        <family val="2"/>
        <charset val="238"/>
        <scheme val="minor"/>
      </rPr>
      <t>(kapitola 5)</t>
    </r>
  </si>
  <si>
    <r>
      <t xml:space="preserve">Tuzemská brutto spotřeba [GWh] </t>
    </r>
    <r>
      <rPr>
        <sz val="11"/>
        <color theme="1"/>
        <rFont val="Arial"/>
        <family val="2"/>
        <charset val="238"/>
        <scheme val="minor"/>
      </rPr>
      <t>(kapitola 3)</t>
    </r>
  </si>
  <si>
    <t>Vydání</t>
  </si>
  <si>
    <r>
      <t>KVET nad 1 Mwe
do 5 MW</t>
    </r>
    <r>
      <rPr>
        <vertAlign val="subscript"/>
        <sz val="9"/>
        <rFont val="Arial"/>
        <family val="2"/>
        <charset val="238"/>
        <scheme val="minor"/>
      </rPr>
      <t>e</t>
    </r>
    <r>
      <rPr>
        <sz val="9"/>
        <rFont val="Arial"/>
        <family val="2"/>
        <charset val="238"/>
        <scheme val="minor"/>
      </rPr>
      <t xml:space="preserve"> včetně</t>
    </r>
  </si>
  <si>
    <t>Přeshraniční saldo =</t>
  </si>
  <si>
    <t>Spotřeba elektřiny v ČR =</t>
  </si>
  <si>
    <t>Tuzemská brutto spotřeba (TBS) =</t>
  </si>
  <si>
    <t>Tuzemská netto spotřeba (TNS) =</t>
  </si>
  <si>
    <t>Výroba elektřiny netto =</t>
  </si>
  <si>
    <t>Označuje spotřebu elektřiny, která je nezbytná pro zajištění procesu výroby elektřiny. Jsou zde zahrnuty veškeré provozy, které jsou pro výrobu elektřiny nepostradatelné, včetně ztrát při výrobě elektřiny. Tato definice vychází z technologické vlastní spotřeby uvedené v § 2 odst. 1 písm. x) zákona č. 165/2012 Sb., o podporovaných zdrojích energie a o změně některých zákonů, ve znění pozdějších předpisů.</t>
  </si>
  <si>
    <r>
      <t>TVS</t>
    </r>
    <r>
      <rPr>
        <b/>
        <vertAlign val="subscript"/>
        <sz val="9"/>
        <color theme="0"/>
        <rFont val="Arial"/>
        <family val="2"/>
        <charset val="238"/>
        <scheme val="minor"/>
      </rPr>
      <t>e</t>
    </r>
  </si>
  <si>
    <r>
      <t>Zatížení (bez TVS</t>
    </r>
    <r>
      <rPr>
        <b/>
        <vertAlign val="subscript"/>
        <sz val="9"/>
        <color theme="0"/>
        <rFont val="Arial"/>
        <family val="2"/>
        <charset val="238"/>
        <scheme val="minor"/>
      </rPr>
      <t>e</t>
    </r>
    <r>
      <rPr>
        <b/>
        <sz val="9"/>
        <color theme="0"/>
        <rFont val="Arial"/>
        <family val="2"/>
        <charset val="238"/>
        <scheme val="minor"/>
      </rPr>
      <t>)</t>
    </r>
  </si>
  <si>
    <t>Spotřeba výrobců a subjektů přímo napojených na danou výrobnu. Spotřeba výrobců z nelicencovaných výroben zde není zahrnuta a je součástí spotřeby MOO a MOP.</t>
  </si>
  <si>
    <t>elektro.statistika@eru.gov.cz</t>
  </si>
  <si>
    <r>
      <t xml:space="preserve">ČTVRTLETNÍ ZPRÁVA O PROVOZU 
ELEKTRIZAČNÍ SOUSTAVY
ČESKÉ REPUBLIKY
</t>
    </r>
    <r>
      <rPr>
        <b/>
        <sz val="24"/>
        <color theme="8"/>
        <rFont val="Arial"/>
        <family val="2"/>
        <charset val="238"/>
      </rPr>
      <t>I. ČTVRTLETÍ 2025</t>
    </r>
  </si>
  <si>
    <t>I. čtvrtletí 2025</t>
  </si>
  <si>
    <t>EG.D, s.r.o.</t>
  </si>
  <si>
    <r>
      <t xml:space="preserve">Energetický regulační úřad (ERÚ) zveřejňuje čtvrtletní zprávu o provozu elektrizační soustavy ČR za dané čtvrtletí v souladu s § 17 odst. 7 písm. m) zákona č. 458/2000 Sb., o podmínkách podnikání a o výkonu státní správy v energetických odvětvích a o změně některých zákonů (energetický zákon), ve znění pozdějších předpisů. Údaje obsažené v této zprávě jsou určeny především pro státní orgány či instituce v rámci ČR nebo Evropské unie a odbornou veřejnost.
ERÚ v této zprávě uvádí všechna dostupná provozně technická data, která představují fyzické toky elektřiny. Údaje pro čtvrtletní zprávu jsou získávány na základě vyhlášky č. 404/2016 Sb., o náležitostech a členění výkazů nezbytných pro zpracování zpráv o provozu soustav v energetických odvětvích, včetně termínů, rozsahu a pravidel pro sestavování výkazů (statistická vyhláška), ve znění pozdějších předpisů, která nabyla účinnost dnem 1. ledna 2017. V rámci svých kompetencí, určených § 20a odst. 4 písm. e) energetického zákona, zpracovává operátor trhu své měsíční a roční statistiky o trhu s elektřinou a o trhu s plynem, které doplňují statistiky Energetického regulačního úřadu o obchodní údaje.
Veškerá data vycházejí z podkladů od licencovaných subjektů: výrobců elektřiny, provozovatelů distribučních soustav a přenosové soustavy a operátora trhu.
</t>
    </r>
    <r>
      <rPr>
        <b/>
        <sz val="11"/>
        <rFont val="Arial"/>
        <family val="2"/>
        <charset val="238"/>
        <scheme val="minor"/>
      </rPr>
      <t>Na základě podkladů od provozovatelů distribučních soustav jsou ve zprávě nově zahrnuty i údaje týkající se nelicencovaných výroben, které jsou propojeny s distribuční soustavou. Jedná se o instalovaný elektrický výkon, a z něj, za pomocí údajů za licencované výrobny od operátora trhu, dopočítanou výrobu elektřiny, z které je pak dále odečtena dodávka do sítě, a z toho odvozena spotřeba v místě výroby, o kterou je doplněna na základě distribučních sazeb spotřeba domácností a malých podniků, případně sektoru ostatní.</t>
    </r>
    <r>
      <rPr>
        <sz val="11"/>
        <rFont val="Arial"/>
        <family val="2"/>
        <charset val="238"/>
        <scheme val="minor"/>
      </rPr>
      <t xml:space="preserve">
Čtvrtletní zpráva přináší informace o základních ukazatelích elektroenergetiky. Jednotlivé kapitoly obsahují statistická data o bilanci, výrobě a spotřebě elektřiny podle příslušných kategorií včetně výroby elektřiny z obnovitelných zdrojů a kombinované výroby elektřiny a tepla. Zpráva dále obsahuje vyhodnocení instalovaného výkonu ES ČR, přeshraničních toků elektřiny a některá krajská vyhodnocení.
</t>
    </r>
    <r>
      <rPr>
        <b/>
        <sz val="11"/>
        <rFont val="Arial"/>
        <family val="2"/>
        <charset val="238"/>
        <scheme val="minor"/>
      </rPr>
      <t xml:space="preserve">Ve čtvrtletních zprávách nejsou nadále zahrnuty údaje týkající se výroben elektřiny z obnovitelných zdrojů, s instalovaným výkonem nad 50 kW, které nebyly předány operátorovi trhu ke dni zpracování zprávy. Souhrnný instalovaný výkon těchto výroben k 31. 3. 2025 představoval 373,5 MW (363 MW FVE, 7,1 MW VE, 3,4 MW VTE). </t>
    </r>
    <r>
      <rPr>
        <sz val="11"/>
        <rFont val="Arial"/>
        <family val="2"/>
        <charset val="238"/>
        <scheme val="minor"/>
      </rPr>
      <t>Zjištěné a opravené chyby v obdržených datech, zpětné korekce výkazů a doplněné údaje od operátora trhu jsou průběžně promítány do statistiky a projeví se vždy v dalších zveřejněných zprávách. Roční zprávu o provozu ES ČR za rok 2025 předpokládá ERÚ zveřejnit do konce května roku 2026.</t>
    </r>
  </si>
  <si>
    <t>8:45</t>
  </si>
  <si>
    <t>3:45</t>
  </si>
  <si>
    <t>1:30</t>
  </si>
  <si>
    <t>2:15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</si>
</sst>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164" formatCode="#,##0.0"/>
    <numFmt numFmtId="165" formatCode="0.0_ "/>
    <numFmt numFmtId="166" formatCode="h:mm;@"/>
    <numFmt numFmtId="167" formatCode="#,##0.00\ &quot;Kč&quot;"/>
    <numFmt numFmtId="168" formatCode="#,##0.0&quot; GWh&quot;"/>
    <numFmt numFmtId="169" formatCode="ddd"/>
    <numFmt numFmtId="170" formatCode="0.0"/>
    <numFmt numFmtId="171" formatCode="0.0%"/>
    <numFmt numFmtId="172" formatCode="d/\ m/"/>
    <numFmt numFmtId="173" formatCode="#,##0.0_ ;[Red]\-#,##0.0\ "/>
    <numFmt numFmtId="174" formatCode="0.0&quot; &quot;%"/>
    <numFmt numFmtId="175" formatCode="mm\/yyyy"/>
  </numFmts>
  <fonts count="90">
    <font>
      <sz val="10"/>
      <name val="Arial"/>
      <charset val="238"/>
    </font>
    <font>
      <sz val="11"/>
      <color theme="1"/>
      <name val="Arial"/>
      <family val="2"/>
      <charset val="238"/>
      <scheme val="minor"/>
    </font>
    <font>
      <sz val="11"/>
      <color theme="1"/>
      <name val="Arial"/>
      <family val="2"/>
      <charset val="238"/>
      <scheme val="minor"/>
    </font>
    <font>
      <sz val="11"/>
      <color theme="1"/>
      <name val="Arial"/>
      <family val="2"/>
      <charset val="238"/>
      <scheme val="minor"/>
    </font>
    <font>
      <sz val="11"/>
      <color theme="1"/>
      <name val="Arial"/>
      <family val="2"/>
      <charset val="238"/>
      <scheme val="minor"/>
    </font>
    <font>
      <sz val="11"/>
      <color theme="1"/>
      <name val="Arial"/>
      <family val="2"/>
      <charset val="238"/>
      <scheme val="minor"/>
    </font>
    <font>
      <sz val="11"/>
      <color theme="1"/>
      <name val="Arial"/>
      <family val="2"/>
      <charset val="238"/>
      <scheme val="minor"/>
    </font>
    <font>
      <sz val="11"/>
      <color theme="1"/>
      <name val="Arial"/>
      <family val="2"/>
      <charset val="238"/>
      <scheme val="minor"/>
    </font>
    <font>
      <sz val="10"/>
      <name val="Arial"/>
      <family val="2"/>
      <charset val="238"/>
    </font>
    <font>
      <sz val="10"/>
      <name val="Arial CE"/>
      <family val="2"/>
      <charset val="238"/>
    </font>
    <font>
      <sz val="11"/>
      <color indexed="8"/>
      <name val="Calibri"/>
      <family val="2"/>
      <charset val="238"/>
    </font>
    <font>
      <sz val="11"/>
      <color indexed="9"/>
      <name val="Calibri"/>
      <family val="2"/>
      <charset val="238"/>
    </font>
    <font>
      <sz val="11"/>
      <color indexed="20"/>
      <name val="Calibri"/>
      <family val="2"/>
      <charset val="238"/>
    </font>
    <font>
      <b/>
      <sz val="11"/>
      <color indexed="9"/>
      <name val="Calibri"/>
      <family val="2"/>
      <charset val="238"/>
    </font>
    <font>
      <b/>
      <sz val="15"/>
      <color indexed="62"/>
      <name val="Calibri"/>
      <family val="2"/>
      <charset val="238"/>
    </font>
    <font>
      <b/>
      <sz val="13"/>
      <color indexed="62"/>
      <name val="Calibri"/>
      <family val="2"/>
      <charset val="238"/>
    </font>
    <font>
      <b/>
      <sz val="11"/>
      <color indexed="62"/>
      <name val="Calibri"/>
      <family val="2"/>
      <charset val="238"/>
    </font>
    <font>
      <b/>
      <sz val="18"/>
      <color indexed="62"/>
      <name val="Cambria"/>
      <family val="2"/>
      <charset val="238"/>
    </font>
    <font>
      <sz val="11"/>
      <color indexed="19"/>
      <name val="Calibri"/>
      <family val="2"/>
      <charset val="238"/>
    </font>
    <font>
      <sz val="11"/>
      <color indexed="10"/>
      <name val="Calibri"/>
      <family val="2"/>
      <charset val="238"/>
    </font>
    <font>
      <sz val="11"/>
      <color indexed="17"/>
      <name val="Calibri"/>
      <family val="2"/>
      <charset val="238"/>
    </font>
    <font>
      <sz val="11"/>
      <color indexed="62"/>
      <name val="Calibri"/>
      <family val="2"/>
      <charset val="238"/>
    </font>
    <font>
      <b/>
      <sz val="11"/>
      <color indexed="10"/>
      <name val="Calibri"/>
      <family val="2"/>
      <charset val="238"/>
    </font>
    <font>
      <b/>
      <sz val="11"/>
      <color indexed="63"/>
      <name val="Calibri"/>
      <family val="2"/>
      <charset val="238"/>
    </font>
    <font>
      <i/>
      <sz val="11"/>
      <color indexed="23"/>
      <name val="Calibri"/>
      <family val="2"/>
      <charset val="238"/>
    </font>
    <font>
      <sz val="8"/>
      <name val="Arial"/>
      <family val="2"/>
      <charset val="238"/>
    </font>
    <font>
      <sz val="9"/>
      <name val="Arial"/>
      <family val="2"/>
      <charset val="238"/>
    </font>
    <font>
      <sz val="10"/>
      <name val="Arial"/>
      <family val="2"/>
      <charset val="238"/>
      <scheme val="minor"/>
    </font>
    <font>
      <sz val="10"/>
      <name val="Arial"/>
      <family val="2"/>
      <charset val="238"/>
    </font>
    <font>
      <sz val="9"/>
      <name val="Arial"/>
      <family val="2"/>
      <charset val="238"/>
      <scheme val="minor"/>
    </font>
    <font>
      <sz val="8"/>
      <name val="Arial"/>
      <family val="2"/>
      <charset val="238"/>
      <scheme val="minor"/>
    </font>
    <font>
      <b/>
      <sz val="9"/>
      <name val="Arial"/>
      <family val="2"/>
      <charset val="238"/>
      <scheme val="minor"/>
    </font>
    <font>
      <b/>
      <sz val="9"/>
      <color theme="0"/>
      <name val="Arial"/>
      <family val="2"/>
      <charset val="238"/>
      <scheme val="minor"/>
    </font>
    <font>
      <sz val="9"/>
      <color theme="0"/>
      <name val="Arial"/>
      <family val="2"/>
      <charset val="238"/>
      <scheme val="minor"/>
    </font>
    <font>
      <i/>
      <sz val="8"/>
      <name val="Arial"/>
      <family val="2"/>
      <charset val="238"/>
      <scheme val="minor"/>
    </font>
    <font>
      <i/>
      <sz val="9"/>
      <name val="Arial"/>
      <family val="2"/>
      <charset val="238"/>
      <scheme val="minor"/>
    </font>
    <font>
      <sz val="9"/>
      <color theme="1"/>
      <name val="Arial"/>
      <family val="2"/>
      <charset val="238"/>
      <scheme val="minor"/>
    </font>
    <font>
      <b/>
      <sz val="9"/>
      <color rgb="FFFF0000"/>
      <name val="Arial"/>
      <family val="2"/>
      <charset val="238"/>
      <scheme val="minor"/>
    </font>
    <font>
      <b/>
      <sz val="9"/>
      <color indexed="8"/>
      <name val="Arial"/>
      <family val="2"/>
      <charset val="238"/>
      <scheme val="minor"/>
    </font>
    <font>
      <sz val="9"/>
      <color indexed="8"/>
      <name val="Arial"/>
      <family val="2"/>
      <charset val="238"/>
      <scheme val="minor"/>
    </font>
    <font>
      <i/>
      <sz val="8"/>
      <color theme="0"/>
      <name val="Arial"/>
      <family val="2"/>
      <charset val="238"/>
      <scheme val="minor"/>
    </font>
    <font>
      <sz val="10"/>
      <color theme="3"/>
      <name val="Arial"/>
      <family val="2"/>
      <charset val="238"/>
      <scheme val="minor"/>
    </font>
    <font>
      <sz val="10"/>
      <color rgb="FF005DA2"/>
      <name val="Arial"/>
      <family val="2"/>
      <charset val="238"/>
      <scheme val="minor"/>
    </font>
    <font>
      <sz val="10"/>
      <color theme="0"/>
      <name val="Arial"/>
      <family val="2"/>
      <charset val="238"/>
      <scheme val="minor"/>
    </font>
    <font>
      <b/>
      <sz val="10"/>
      <name val="Arial"/>
      <family val="2"/>
      <charset val="238"/>
      <scheme val="minor"/>
    </font>
    <font>
      <b/>
      <sz val="10"/>
      <color theme="3"/>
      <name val="Arial"/>
      <family val="2"/>
      <charset val="238"/>
      <scheme val="minor"/>
    </font>
    <font>
      <sz val="10"/>
      <color theme="4"/>
      <name val="Arial"/>
      <family val="2"/>
      <charset val="238"/>
      <scheme val="minor"/>
    </font>
    <font>
      <b/>
      <sz val="14"/>
      <color theme="2" tint="-0.499984740745262"/>
      <name val="Arial"/>
      <family val="2"/>
      <charset val="238"/>
      <scheme val="minor"/>
    </font>
    <font>
      <b/>
      <sz val="10"/>
      <color theme="2" tint="-0.499984740745262"/>
      <name val="Arial"/>
      <family val="2"/>
      <charset val="238"/>
      <scheme val="minor"/>
    </font>
    <font>
      <b/>
      <sz val="11"/>
      <name val="Arial"/>
      <family val="2"/>
      <charset val="238"/>
      <scheme val="minor"/>
    </font>
    <font>
      <sz val="11"/>
      <name val="Arial"/>
      <family val="2"/>
      <charset val="238"/>
      <scheme val="minor"/>
    </font>
    <font>
      <b/>
      <sz val="14"/>
      <name val="Arial"/>
      <family val="2"/>
      <charset val="238"/>
      <scheme val="minor"/>
    </font>
    <font>
      <sz val="14"/>
      <name val="Arial"/>
      <family val="2"/>
      <charset val="238"/>
      <scheme val="minor"/>
    </font>
    <font>
      <sz val="11"/>
      <color theme="3" tint="0.39997558519241921"/>
      <name val="Arial"/>
      <family val="2"/>
      <charset val="238"/>
      <scheme val="minor"/>
    </font>
    <font>
      <sz val="14"/>
      <name val="Arial"/>
      <family val="2"/>
      <charset val="238"/>
    </font>
    <font>
      <b/>
      <vertAlign val="subscript"/>
      <sz val="9"/>
      <name val="Arial"/>
      <family val="2"/>
      <charset val="238"/>
      <scheme val="minor"/>
    </font>
    <font>
      <b/>
      <vertAlign val="superscript"/>
      <sz val="9"/>
      <name val="Arial"/>
      <family val="2"/>
      <charset val="238"/>
      <scheme val="minor"/>
    </font>
    <font>
      <vertAlign val="subscript"/>
      <sz val="9"/>
      <name val="Arial"/>
      <family val="2"/>
      <charset val="238"/>
      <scheme val="minor"/>
    </font>
    <font>
      <sz val="9"/>
      <name val="Calibri"/>
      <family val="2"/>
      <charset val="238"/>
    </font>
    <font>
      <b/>
      <sz val="9"/>
      <color theme="2" tint="-0.499984740745262"/>
      <name val="Arial"/>
      <family val="2"/>
      <charset val="238"/>
      <scheme val="minor"/>
    </font>
    <font>
      <i/>
      <sz val="9"/>
      <color theme="0"/>
      <name val="Arial"/>
      <family val="2"/>
      <charset val="238"/>
      <scheme val="minor"/>
    </font>
    <font>
      <b/>
      <sz val="8"/>
      <name val="Arial"/>
      <family val="2"/>
      <charset val="238"/>
      <scheme val="minor"/>
    </font>
    <font>
      <b/>
      <sz val="10"/>
      <color rgb="FF005DA2"/>
      <name val="Arial"/>
      <family val="2"/>
      <charset val="238"/>
      <scheme val="minor"/>
    </font>
    <font>
      <sz val="12"/>
      <name val="Arial"/>
      <family val="2"/>
      <charset val="238"/>
      <scheme val="minor"/>
    </font>
    <font>
      <b/>
      <vertAlign val="subscript"/>
      <sz val="11"/>
      <name val="Arial"/>
      <family val="2"/>
      <charset val="238"/>
      <scheme val="minor"/>
    </font>
    <font>
      <vertAlign val="subscript"/>
      <sz val="11"/>
      <name val="Arial"/>
      <family val="2"/>
      <charset val="238"/>
      <scheme val="minor"/>
    </font>
    <font>
      <sz val="9"/>
      <color rgb="FFFF0000"/>
      <name val="Arial"/>
      <family val="2"/>
      <charset val="238"/>
      <scheme val="minor"/>
    </font>
    <font>
      <sz val="9"/>
      <color theme="2" tint="-0.499984740745262"/>
      <name val="Arial"/>
      <family val="2"/>
      <charset val="238"/>
      <scheme val="minor"/>
    </font>
    <font>
      <b/>
      <sz val="9"/>
      <color theme="2"/>
      <name val="Arial"/>
      <family val="2"/>
      <charset val="238"/>
      <scheme val="minor"/>
    </font>
    <font>
      <b/>
      <sz val="17"/>
      <color rgb="FF153366"/>
      <name val="Arial"/>
      <family val="2"/>
      <charset val="238"/>
      <scheme val="minor"/>
    </font>
    <font>
      <b/>
      <sz val="20"/>
      <color theme="0"/>
      <name val="Arial"/>
      <family val="2"/>
      <charset val="238"/>
      <scheme val="minor"/>
    </font>
    <font>
      <b/>
      <sz val="11"/>
      <color theme="1"/>
      <name val="Arial"/>
      <family val="2"/>
      <charset val="238"/>
      <scheme val="minor"/>
    </font>
    <font>
      <b/>
      <sz val="24"/>
      <color rgb="FF1A3366"/>
      <name val="Arial"/>
      <family val="2"/>
      <charset val="238"/>
    </font>
    <font>
      <sz val="16"/>
      <name val="Arial"/>
      <family val="2"/>
      <charset val="238"/>
    </font>
    <font>
      <sz val="10"/>
      <color rgb="FFFF0000"/>
      <name val="Arial"/>
      <family val="2"/>
      <charset val="238"/>
      <scheme val="minor"/>
    </font>
    <font>
      <b/>
      <sz val="24"/>
      <color theme="8"/>
      <name val="Arial"/>
      <family val="2"/>
      <charset val="238"/>
    </font>
    <font>
      <b/>
      <sz val="11"/>
      <color rgb="FF233060"/>
      <name val="Arial"/>
      <family val="2"/>
      <charset val="238"/>
      <scheme val="minor"/>
    </font>
    <font>
      <b/>
      <sz val="16"/>
      <color rgb="FF233060"/>
      <name val="Arial"/>
      <family val="2"/>
      <charset val="238"/>
      <scheme val="minor"/>
    </font>
    <font>
      <b/>
      <strike/>
      <sz val="11"/>
      <color rgb="FF233060"/>
      <name val="Arial"/>
      <family val="2"/>
      <charset val="238"/>
      <scheme val="minor"/>
    </font>
    <font>
      <b/>
      <sz val="16"/>
      <color theme="3"/>
      <name val="Arial"/>
      <family val="2"/>
      <charset val="238"/>
      <scheme val="minor"/>
    </font>
    <font>
      <b/>
      <sz val="14"/>
      <color rgb="FF233060"/>
      <name val="Arial"/>
      <family val="2"/>
      <charset val="238"/>
      <scheme val="minor"/>
    </font>
    <font>
      <b/>
      <sz val="14"/>
      <color theme="4"/>
      <name val="Arial"/>
      <family val="2"/>
      <charset val="238"/>
      <scheme val="minor"/>
    </font>
    <font>
      <vertAlign val="superscript"/>
      <sz val="8"/>
      <name val="Arial"/>
      <family val="2"/>
      <charset val="238"/>
      <scheme val="minor"/>
    </font>
    <font>
      <b/>
      <sz val="11"/>
      <color rgb="FFE53A2E"/>
      <name val="Arial"/>
      <family val="2"/>
      <charset val="238"/>
    </font>
    <font>
      <sz val="11"/>
      <name val="Arial"/>
      <family val="2"/>
      <charset val="238"/>
    </font>
    <font>
      <b/>
      <sz val="9"/>
      <color theme="1"/>
      <name val="Arial"/>
      <family val="2"/>
      <charset val="238"/>
      <scheme val="minor"/>
    </font>
    <font>
      <sz val="11"/>
      <color theme="3"/>
      <name val="Arial"/>
      <family val="2"/>
      <charset val="238"/>
    </font>
    <font>
      <b/>
      <sz val="9"/>
      <color theme="8"/>
      <name val="Arial"/>
      <family val="2"/>
      <charset val="238"/>
      <scheme val="minor"/>
    </font>
    <font>
      <b/>
      <sz val="9"/>
      <color theme="4"/>
      <name val="Arial"/>
      <family val="2"/>
      <charset val="238"/>
      <scheme val="minor"/>
    </font>
    <font>
      <b/>
      <vertAlign val="subscript"/>
      <sz val="9"/>
      <color theme="0"/>
      <name val="Arial"/>
      <family val="2"/>
      <charset val="238"/>
      <scheme val="minor"/>
    </font>
  </fonts>
  <fills count="20">
    <fill>
      <patternFill patternType="none"/>
    </fill>
    <fill>
      <patternFill patternType="gray125"/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47"/>
      </patternFill>
    </fill>
    <fill>
      <patternFill patternType="solid">
        <fgColor indexed="27"/>
      </patternFill>
    </fill>
    <fill>
      <patternFill patternType="solid">
        <fgColor indexed="43"/>
      </patternFill>
    </fill>
    <fill>
      <patternFill patternType="solid">
        <fgColor indexed="45"/>
      </patternFill>
    </fill>
    <fill>
      <patternFill patternType="solid">
        <fgColor indexed="53"/>
      </patternFill>
    </fill>
    <fill>
      <patternFill patternType="solid">
        <fgColor indexed="51"/>
      </patternFill>
    </fill>
    <fill>
      <patternFill patternType="solid">
        <fgColor indexed="46"/>
      </patternFill>
    </fill>
    <fill>
      <patternFill patternType="solid">
        <fgColor indexed="55"/>
      </patternFill>
    </fill>
    <fill>
      <patternFill patternType="solid">
        <fgColor indexed="9"/>
      </patternFill>
    </fill>
    <fill>
      <patternFill patternType="solid">
        <fgColor indexed="56"/>
      </patternFill>
    </fill>
    <fill>
      <patternFill patternType="solid">
        <fgColor indexed="54"/>
      </patternFill>
    </fill>
    <fill>
      <patternFill patternType="solid">
        <fgColor indexed="49"/>
      </patternFill>
    </fill>
    <fill>
      <patternFill patternType="solid">
        <fgColor indexed="10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000000"/>
      </patternFill>
    </fill>
  </fills>
  <borders count="21">
    <border>
      <left/>
      <right/>
      <top/>
      <bottom/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1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hair">
        <color auto="1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4">
    <xf numFmtId="0" fontId="0" fillId="0" borderId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4" borderId="0" applyNumberFormat="0" applyBorder="0" applyAlignment="0" applyProtection="0"/>
    <xf numFmtId="0" fontId="10" fillId="6" borderId="0" applyNumberFormat="0" applyBorder="0" applyAlignment="0" applyProtection="0"/>
    <xf numFmtId="0" fontId="10" fillId="3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6" borderId="0" applyNumberFormat="0" applyBorder="0" applyAlignment="0" applyProtection="0"/>
    <xf numFmtId="0" fontId="10" fillId="4" borderId="0" applyNumberFormat="0" applyBorder="0" applyAlignment="0" applyProtection="0"/>
    <xf numFmtId="0" fontId="11" fillId="6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8" borderId="0" applyNumberFormat="0" applyBorder="0" applyAlignment="0" applyProtection="0"/>
    <xf numFmtId="0" fontId="11" fillId="6" borderId="0" applyNumberFormat="0" applyBorder="0" applyAlignment="0" applyProtection="0"/>
    <xf numFmtId="0" fontId="11" fillId="3" borderId="0" applyNumberFormat="0" applyBorder="0" applyAlignment="0" applyProtection="0"/>
    <xf numFmtId="0" fontId="12" fillId="11" borderId="0" applyNumberFormat="0" applyBorder="0" applyAlignment="0" applyProtection="0"/>
    <xf numFmtId="0" fontId="13" fillId="12" borderId="1" applyNumberFormat="0" applyAlignment="0" applyProtection="0"/>
    <xf numFmtId="0" fontId="14" fillId="0" borderId="2" applyNumberFormat="0" applyFill="0" applyAlignment="0" applyProtection="0"/>
    <xf numFmtId="0" fontId="15" fillId="0" borderId="3" applyNumberFormat="0" applyFill="0" applyAlignment="0" applyProtection="0"/>
    <xf numFmtId="0" fontId="16" fillId="0" borderId="4" applyNumberFormat="0" applyFill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7" borderId="0" applyNumberFormat="0" applyBorder="0" applyAlignment="0" applyProtection="0"/>
    <xf numFmtId="0" fontId="9" fillId="4" borderId="5" applyNumberFormat="0" applyFont="0" applyAlignment="0" applyProtection="0"/>
    <xf numFmtId="0" fontId="19" fillId="0" borderId="6" applyNumberFormat="0" applyFill="0" applyAlignment="0" applyProtection="0"/>
    <xf numFmtId="0" fontId="20" fillId="6" borderId="0" applyNumberFormat="0" applyBorder="0" applyAlignment="0" applyProtection="0"/>
    <xf numFmtId="0" fontId="19" fillId="0" borderId="0" applyNumberFormat="0" applyFill="0" applyBorder="0" applyAlignment="0" applyProtection="0"/>
    <xf numFmtId="0" fontId="21" fillId="7" borderId="7" applyNumberFormat="0" applyAlignment="0" applyProtection="0"/>
    <xf numFmtId="0" fontId="22" fillId="13" borderId="7" applyNumberFormat="0" applyAlignment="0" applyProtection="0"/>
    <xf numFmtId="0" fontId="23" fillId="13" borderId="8" applyNumberFormat="0" applyAlignment="0" applyProtection="0"/>
    <xf numFmtId="0" fontId="24" fillId="0" borderId="0" applyNumberFormat="0" applyFill="0" applyBorder="0" applyAlignment="0" applyProtection="0"/>
    <xf numFmtId="0" fontId="11" fillId="14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5" borderId="0" applyNumberFormat="0" applyBorder="0" applyAlignment="0" applyProtection="0"/>
    <xf numFmtId="0" fontId="11" fillId="16" borderId="0" applyNumberFormat="0" applyBorder="0" applyAlignment="0" applyProtection="0"/>
    <xf numFmtId="0" fontId="11" fillId="17" borderId="0" applyNumberFormat="0" applyBorder="0" applyAlignment="0" applyProtection="0"/>
    <xf numFmtId="9" fontId="28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7" fillId="0" borderId="0"/>
    <xf numFmtId="0" fontId="8" fillId="0" borderId="0"/>
    <xf numFmtId="0" fontId="8" fillId="0" borderId="0"/>
    <xf numFmtId="0" fontId="6" fillId="0" borderId="0"/>
    <xf numFmtId="9" fontId="6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3" fillId="0" borderId="0"/>
    <xf numFmtId="0" fontId="8" fillId="0" borderId="0"/>
  </cellStyleXfs>
  <cellXfs count="619">
    <xf numFmtId="0" fontId="0" fillId="0" borderId="0" xfId="0"/>
    <xf numFmtId="0" fontId="26" fillId="0" borderId="0" xfId="0" applyFont="1"/>
    <xf numFmtId="0" fontId="27" fillId="0" borderId="0" xfId="0" applyFont="1"/>
    <xf numFmtId="0" fontId="27" fillId="18" borderId="0" xfId="0" applyFont="1" applyFill="1" applyBorder="1"/>
    <xf numFmtId="0" fontId="30" fillId="18" borderId="0" xfId="0" applyFont="1" applyFill="1" applyBorder="1"/>
    <xf numFmtId="0" fontId="31" fillId="18" borderId="0" xfId="0" applyFont="1" applyFill="1" applyBorder="1"/>
    <xf numFmtId="0" fontId="29" fillId="18" borderId="0" xfId="0" applyFont="1" applyFill="1" applyBorder="1"/>
    <xf numFmtId="164" fontId="29" fillId="18" borderId="0" xfId="0" applyNumberFormat="1" applyFont="1" applyFill="1" applyBorder="1"/>
    <xf numFmtId="0" fontId="34" fillId="18" borderId="0" xfId="0" applyFont="1" applyFill="1" applyBorder="1" applyAlignment="1">
      <alignment horizontal="right" vertical="top"/>
    </xf>
    <xf numFmtId="0" fontId="29" fillId="0" borderId="0" xfId="0" applyFont="1"/>
    <xf numFmtId="164" fontId="31" fillId="0" borderId="0" xfId="0" applyNumberFormat="1" applyFont="1" applyFill="1" applyBorder="1"/>
    <xf numFmtId="0" fontId="29" fillId="0" borderId="0" xfId="0" applyFont="1" applyFill="1" applyBorder="1"/>
    <xf numFmtId="0" fontId="27" fillId="0" borderId="0" xfId="0" applyFont="1" applyFill="1" applyBorder="1"/>
    <xf numFmtId="49" fontId="31" fillId="0" borderId="0" xfId="0" applyNumberFormat="1" applyFont="1" applyFill="1" applyBorder="1" applyAlignment="1">
      <alignment horizontal="right"/>
    </xf>
    <xf numFmtId="0" fontId="34" fillId="0" borderId="0" xfId="0" applyFont="1" applyFill="1" applyBorder="1" applyAlignment="1">
      <alignment horizontal="right" vertical="top"/>
    </xf>
    <xf numFmtId="0" fontId="30" fillId="0" borderId="0" xfId="0" applyFont="1" applyFill="1" applyBorder="1"/>
    <xf numFmtId="0" fontId="35" fillId="0" borderId="0" xfId="0" applyFont="1" applyFill="1" applyBorder="1" applyAlignment="1">
      <alignment horizontal="right" vertical="top"/>
    </xf>
    <xf numFmtId="0" fontId="30" fillId="0" borderId="0" xfId="0" applyFont="1"/>
    <xf numFmtId="0" fontId="29" fillId="0" borderId="0" xfId="0" applyFont="1" applyFill="1" applyBorder="1" applyAlignment="1">
      <alignment vertical="center"/>
    </xf>
    <xf numFmtId="0" fontId="31" fillId="0" borderId="0" xfId="0" applyFont="1" applyFill="1" applyBorder="1" applyAlignment="1"/>
    <xf numFmtId="0" fontId="31" fillId="0" borderId="0" xfId="0" applyFont="1" applyFill="1" applyBorder="1" applyAlignment="1">
      <alignment vertical="center"/>
    </xf>
    <xf numFmtId="0" fontId="29" fillId="0" borderId="0" xfId="0" applyFont="1" applyFill="1" applyBorder="1" applyAlignment="1">
      <alignment horizontal="center"/>
    </xf>
    <xf numFmtId="0" fontId="29" fillId="0" borderId="0" xfId="0" applyFont="1" applyFill="1" applyBorder="1"/>
    <xf numFmtId="164" fontId="29" fillId="0" borderId="0" xfId="0" applyNumberFormat="1" applyFont="1" applyFill="1" applyBorder="1"/>
    <xf numFmtId="0" fontId="31" fillId="0" borderId="0" xfId="0" applyFont="1" applyFill="1" applyBorder="1" applyAlignment="1">
      <alignment horizontal="right"/>
    </xf>
    <xf numFmtId="0" fontId="33" fillId="0" borderId="0" xfId="0" applyFont="1" applyFill="1" applyBorder="1" applyAlignment="1">
      <alignment vertical="center"/>
    </xf>
    <xf numFmtId="0" fontId="33" fillId="0" borderId="0" xfId="0" applyFont="1" applyFill="1" applyBorder="1"/>
    <xf numFmtId="49" fontId="38" fillId="0" borderId="0" xfId="0" applyNumberFormat="1" applyFont="1" applyFill="1" applyBorder="1" applyAlignment="1">
      <alignment horizontal="center" vertical="center"/>
    </xf>
    <xf numFmtId="3" fontId="39" fillId="0" borderId="0" xfId="0" applyNumberFormat="1" applyFont="1" applyFill="1" applyBorder="1" applyAlignment="1">
      <alignment horizontal="center"/>
    </xf>
    <xf numFmtId="49" fontId="39" fillId="0" borderId="0" xfId="0" applyNumberFormat="1" applyFont="1" applyFill="1" applyBorder="1" applyAlignment="1">
      <alignment horizontal="center"/>
    </xf>
    <xf numFmtId="0" fontId="33" fillId="0" borderId="0" xfId="0" applyFont="1" applyFill="1" applyBorder="1" applyAlignment="1">
      <alignment horizontal="right" vertical="center"/>
    </xf>
    <xf numFmtId="9" fontId="33" fillId="0" borderId="0" xfId="41" applyFont="1" applyFill="1" applyBorder="1"/>
    <xf numFmtId="0" fontId="26" fillId="0" borderId="0" xfId="0" applyFont="1" applyAlignment="1"/>
    <xf numFmtId="0" fontId="29" fillId="0" borderId="0" xfId="0" applyFont="1" applyAlignment="1"/>
    <xf numFmtId="0" fontId="43" fillId="18" borderId="0" xfId="0" applyFont="1" applyFill="1" applyBorder="1"/>
    <xf numFmtId="164" fontId="43" fillId="18" borderId="0" xfId="0" applyNumberFormat="1" applyFont="1" applyFill="1" applyBorder="1"/>
    <xf numFmtId="0" fontId="29" fillId="18" borderId="0" xfId="0" applyFont="1" applyFill="1" applyBorder="1" applyAlignment="1"/>
    <xf numFmtId="165" fontId="29" fillId="18" borderId="0" xfId="0" applyNumberFormat="1" applyFont="1" applyFill="1" applyBorder="1" applyAlignment="1">
      <alignment horizontal="right"/>
    </xf>
    <xf numFmtId="0" fontId="25" fillId="0" borderId="0" xfId="0" applyFont="1"/>
    <xf numFmtId="164" fontId="29" fillId="0" borderId="0" xfId="0" applyNumberFormat="1" applyFont="1"/>
    <xf numFmtId="0" fontId="52" fillId="0" borderId="0" xfId="0" applyFont="1"/>
    <xf numFmtId="0" fontId="50" fillId="0" borderId="0" xfId="0" applyFont="1"/>
    <xf numFmtId="0" fontId="49" fillId="0" borderId="0" xfId="0" applyFont="1" applyAlignment="1"/>
    <xf numFmtId="49" fontId="53" fillId="0" borderId="0" xfId="0" applyNumberFormat="1" applyFont="1" applyAlignment="1">
      <alignment vertical="center"/>
    </xf>
    <xf numFmtId="0" fontId="50" fillId="0" borderId="0" xfId="0" applyFont="1" applyBorder="1"/>
    <xf numFmtId="0" fontId="51" fillId="18" borderId="0" xfId="0" applyFont="1" applyFill="1" applyBorder="1"/>
    <xf numFmtId="0" fontId="54" fillId="0" borderId="0" xfId="0" applyFont="1"/>
    <xf numFmtId="0" fontId="47" fillId="0" borderId="0" xfId="0" applyFont="1" applyFill="1" applyBorder="1"/>
    <xf numFmtId="164" fontId="29" fillId="0" borderId="0" xfId="0" applyNumberFormat="1" applyFont="1" applyBorder="1"/>
    <xf numFmtId="0" fontId="50" fillId="0" borderId="0" xfId="0" applyFont="1" applyAlignment="1">
      <alignment vertical="top"/>
    </xf>
    <xf numFmtId="0" fontId="27" fillId="18" borderId="0" xfId="0" applyNumberFormat="1" applyFont="1" applyFill="1" applyBorder="1"/>
    <xf numFmtId="0" fontId="29" fillId="18" borderId="0" xfId="0" applyFont="1" applyFill="1" applyBorder="1"/>
    <xf numFmtId="0" fontId="44" fillId="0" borderId="0" xfId="0" applyFont="1" applyFill="1" applyBorder="1"/>
    <xf numFmtId="0" fontId="33" fillId="18" borderId="0" xfId="0" applyFont="1" applyFill="1" applyBorder="1"/>
    <xf numFmtId="49" fontId="33" fillId="18" borderId="0" xfId="0" applyNumberFormat="1" applyFont="1" applyFill="1" applyBorder="1"/>
    <xf numFmtId="49" fontId="48" fillId="18" borderId="0" xfId="0" applyNumberFormat="1" applyFont="1" applyFill="1" applyBorder="1" applyAlignment="1">
      <alignment horizontal="right"/>
    </xf>
    <xf numFmtId="0" fontId="29" fillId="0" borderId="0" xfId="0" applyFont="1" applyFill="1" applyBorder="1" applyAlignment="1">
      <alignment horizontal="left" vertical="center" indent="1"/>
    </xf>
    <xf numFmtId="0" fontId="29" fillId="18" borderId="0" xfId="0" applyFont="1" applyFill="1"/>
    <xf numFmtId="49" fontId="37" fillId="18" borderId="0" xfId="0" applyNumberFormat="1" applyFont="1" applyFill="1" applyBorder="1" applyAlignment="1">
      <alignment horizontal="right"/>
    </xf>
    <xf numFmtId="0" fontId="31" fillId="18" borderId="0" xfId="0" applyFont="1" applyFill="1" applyBorder="1" applyAlignment="1">
      <alignment vertical="center"/>
    </xf>
    <xf numFmtId="0" fontId="29" fillId="18" borderId="0" xfId="0" applyFont="1" applyFill="1" applyBorder="1" applyAlignment="1">
      <alignment horizontal="center"/>
    </xf>
    <xf numFmtId="0" fontId="29" fillId="0" borderId="0" xfId="0" applyNumberFormat="1" applyFont="1" applyFill="1" applyBorder="1" applyAlignment="1"/>
    <xf numFmtId="166" fontId="29" fillId="0" borderId="0" xfId="0" applyNumberFormat="1" applyFont="1" applyFill="1" applyBorder="1" applyAlignment="1">
      <alignment horizontal="center"/>
    </xf>
    <xf numFmtId="0" fontId="33" fillId="0" borderId="0" xfId="0" applyFont="1" applyFill="1" applyBorder="1" applyAlignment="1">
      <alignment wrapText="1"/>
    </xf>
    <xf numFmtId="164" fontId="33" fillId="0" borderId="0" xfId="0" applyNumberFormat="1" applyFont="1" applyFill="1" applyBorder="1"/>
    <xf numFmtId="0" fontId="34" fillId="18" borderId="0" xfId="0" applyFont="1" applyFill="1" applyBorder="1" applyAlignment="1"/>
    <xf numFmtId="0" fontId="34" fillId="0" borderId="0" xfId="0" applyFont="1" applyAlignment="1"/>
    <xf numFmtId="0" fontId="31" fillId="0" borderId="0" xfId="0" applyFont="1" applyFill="1" applyBorder="1" applyAlignment="1">
      <alignment horizontal="center"/>
    </xf>
    <xf numFmtId="170" fontId="29" fillId="0" borderId="0" xfId="0" applyNumberFormat="1" applyFont="1" applyBorder="1"/>
    <xf numFmtId="0" fontId="34" fillId="0" borderId="0" xfId="0" applyFont="1" applyAlignment="1">
      <alignment horizontal="right"/>
    </xf>
    <xf numFmtId="164" fontId="33" fillId="0" borderId="0" xfId="0" applyNumberFormat="1" applyFont="1"/>
    <xf numFmtId="0" fontId="29" fillId="0" borderId="0" xfId="0" applyFont="1" applyFill="1" applyBorder="1" applyAlignment="1">
      <alignment horizontal="left" vertical="center"/>
    </xf>
    <xf numFmtId="0" fontId="29" fillId="0" borderId="0" xfId="0" applyFont="1" applyFill="1" applyBorder="1" applyAlignment="1">
      <alignment horizontal="right"/>
    </xf>
    <xf numFmtId="164" fontId="31" fillId="0" borderId="0" xfId="0" applyNumberFormat="1" applyFont="1" applyFill="1" applyBorder="1" applyAlignment="1">
      <alignment horizontal="center"/>
    </xf>
    <xf numFmtId="171" fontId="29" fillId="0" borderId="0" xfId="41" applyNumberFormat="1" applyFont="1" applyFill="1" applyBorder="1"/>
    <xf numFmtId="171" fontId="29" fillId="0" borderId="0" xfId="0" applyNumberFormat="1" applyFont="1" applyFill="1" applyBorder="1"/>
    <xf numFmtId="0" fontId="33" fillId="0" borderId="0" xfId="41" applyNumberFormat="1" applyFont="1" applyFill="1" applyBorder="1"/>
    <xf numFmtId="0" fontId="40" fillId="0" borderId="0" xfId="0" applyFont="1" applyAlignment="1">
      <alignment horizontal="right"/>
    </xf>
    <xf numFmtId="170" fontId="33" fillId="0" borderId="0" xfId="0" applyNumberFormat="1" applyFont="1" applyBorder="1"/>
    <xf numFmtId="0" fontId="32" fillId="0" borderId="0" xfId="0" applyFont="1" applyFill="1" applyBorder="1" applyAlignment="1">
      <alignment horizontal="right"/>
    </xf>
    <xf numFmtId="0" fontId="33" fillId="0" borderId="0" xfId="0" applyFont="1" applyFill="1" applyBorder="1" applyAlignment="1">
      <alignment horizontal="right"/>
    </xf>
    <xf numFmtId="0" fontId="32" fillId="0" borderId="0" xfId="0" applyFont="1" applyFill="1" applyBorder="1" applyAlignment="1">
      <alignment horizontal="center"/>
    </xf>
    <xf numFmtId="164" fontId="32" fillId="0" borderId="0" xfId="0" applyNumberFormat="1" applyFont="1" applyFill="1" applyBorder="1" applyAlignment="1">
      <alignment horizontal="center"/>
    </xf>
    <xf numFmtId="164" fontId="32" fillId="0" borderId="0" xfId="0" applyNumberFormat="1" applyFont="1" applyFill="1" applyBorder="1"/>
    <xf numFmtId="0" fontId="31" fillId="0" borderId="0" xfId="0" applyFont="1" applyFill="1" applyBorder="1" applyAlignment="1">
      <alignment horizontal="center"/>
    </xf>
    <xf numFmtId="171" fontId="33" fillId="0" borderId="0" xfId="41" applyNumberFormat="1" applyFont="1"/>
    <xf numFmtId="171" fontId="33" fillId="0" borderId="0" xfId="41" applyNumberFormat="1" applyFont="1" applyBorder="1"/>
    <xf numFmtId="0" fontId="33" fillId="0" borderId="0" xfId="0" applyFont="1"/>
    <xf numFmtId="171" fontId="33" fillId="0" borderId="0" xfId="0" applyNumberFormat="1" applyFont="1"/>
    <xf numFmtId="0" fontId="29" fillId="0" borderId="0" xfId="0" applyFont="1" applyFill="1" applyBorder="1" applyAlignment="1">
      <alignment vertical="center" wrapText="1"/>
    </xf>
    <xf numFmtId="0" fontId="33" fillId="0" borderId="0" xfId="41" applyNumberFormat="1" applyFont="1" applyFill="1" applyBorder="1" applyAlignment="1"/>
    <xf numFmtId="0" fontId="29" fillId="0" borderId="0" xfId="0" applyNumberFormat="1" applyFont="1" applyBorder="1" applyAlignment="1"/>
    <xf numFmtId="0" fontId="29" fillId="0" borderId="0" xfId="0" applyNumberFormat="1" applyFont="1" applyAlignment="1"/>
    <xf numFmtId="0" fontId="33" fillId="0" borderId="0" xfId="41" applyNumberFormat="1" applyFont="1" applyAlignment="1"/>
    <xf numFmtId="0" fontId="33" fillId="0" borderId="0" xfId="0" applyNumberFormat="1" applyFont="1" applyAlignment="1"/>
    <xf numFmtId="0" fontId="33" fillId="0" borderId="0" xfId="0" applyNumberFormat="1" applyFont="1" applyBorder="1" applyAlignment="1"/>
    <xf numFmtId="0" fontId="33" fillId="0" borderId="0" xfId="41" applyNumberFormat="1" applyFont="1" applyBorder="1" applyAlignment="1"/>
    <xf numFmtId="0" fontId="29" fillId="0" borderId="0" xfId="0" applyNumberFormat="1" applyFont="1" applyFill="1" applyBorder="1" applyAlignment="1">
      <alignment wrapText="1"/>
    </xf>
    <xf numFmtId="0" fontId="29" fillId="0" borderId="0" xfId="0" applyFont="1" applyFill="1" applyBorder="1" applyAlignment="1"/>
    <xf numFmtId="0" fontId="59" fillId="18" borderId="0" xfId="0" applyFont="1" applyFill="1" applyBorder="1"/>
    <xf numFmtId="49" fontId="59" fillId="18" borderId="0" xfId="0" applyNumberFormat="1" applyFont="1" applyFill="1" applyBorder="1" applyAlignment="1">
      <alignment horizontal="right"/>
    </xf>
    <xf numFmtId="0" fontId="35" fillId="18" borderId="0" xfId="0" applyFont="1" applyFill="1" applyBorder="1" applyAlignment="1"/>
    <xf numFmtId="0" fontId="35" fillId="18" borderId="0" xfId="0" applyFont="1" applyFill="1" applyBorder="1" applyAlignment="1">
      <alignment wrapText="1"/>
    </xf>
    <xf numFmtId="0" fontId="35" fillId="0" borderId="0" xfId="0" applyFont="1" applyAlignment="1">
      <alignment wrapText="1"/>
    </xf>
    <xf numFmtId="0" fontId="35" fillId="0" borderId="0" xfId="0" applyFont="1" applyAlignment="1"/>
    <xf numFmtId="0" fontId="60" fillId="18" borderId="0" xfId="0" applyFont="1" applyFill="1" applyBorder="1" applyAlignment="1"/>
    <xf numFmtId="0" fontId="61" fillId="0" borderId="0" xfId="0" applyFont="1" applyFill="1" applyBorder="1" applyAlignment="1"/>
    <xf numFmtId="164" fontId="61" fillId="0" borderId="0" xfId="0" applyNumberFormat="1" applyFont="1" applyFill="1" applyBorder="1"/>
    <xf numFmtId="0" fontId="29" fillId="0" borderId="0" xfId="0" applyFont="1" applyFill="1"/>
    <xf numFmtId="0" fontId="30" fillId="0" borderId="0" xfId="0" applyFont="1" applyFill="1"/>
    <xf numFmtId="0" fontId="29" fillId="0" borderId="0" xfId="0" applyFont="1" applyFill="1" applyAlignment="1"/>
    <xf numFmtId="0" fontId="29" fillId="0" borderId="0" xfId="0" applyFont="1" applyFill="1" applyAlignment="1">
      <alignment vertical="center"/>
    </xf>
    <xf numFmtId="166" fontId="33" fillId="0" borderId="0" xfId="0" applyNumberFormat="1" applyFont="1" applyFill="1" applyBorder="1" applyAlignment="1">
      <alignment horizontal="center"/>
    </xf>
    <xf numFmtId="166" fontId="33" fillId="0" borderId="0" xfId="0" applyNumberFormat="1" applyFont="1" applyFill="1" applyBorder="1" applyAlignment="1"/>
    <xf numFmtId="0" fontId="34" fillId="0" borderId="0" xfId="0" applyFont="1" applyFill="1" applyBorder="1" applyAlignment="1">
      <alignment vertical="top"/>
    </xf>
    <xf numFmtId="0" fontId="29" fillId="0" borderId="0" xfId="42" applyFont="1" applyFill="1" applyBorder="1"/>
    <xf numFmtId="49" fontId="27" fillId="18" borderId="0" xfId="0" applyNumberFormat="1" applyFont="1" applyFill="1" applyBorder="1" applyAlignment="1">
      <alignment horizontal="right"/>
    </xf>
    <xf numFmtId="0" fontId="63" fillId="18" borderId="0" xfId="0" applyFont="1" applyFill="1" applyBorder="1"/>
    <xf numFmtId="0" fontId="63" fillId="18" borderId="0" xfId="0" applyFont="1" applyFill="1"/>
    <xf numFmtId="0" fontId="27" fillId="0" borderId="0" xfId="0" applyFont="1" applyFill="1"/>
    <xf numFmtId="49" fontId="27" fillId="0" borderId="0" xfId="0" applyNumberFormat="1" applyFont="1" applyFill="1" applyAlignment="1">
      <alignment horizontal="right" vertical="center"/>
    </xf>
    <xf numFmtId="0" fontId="63" fillId="0" borderId="0" xfId="0" applyFont="1" applyFill="1"/>
    <xf numFmtId="0" fontId="50" fillId="0" borderId="0" xfId="0" applyFont="1" applyFill="1" applyBorder="1" applyAlignment="1">
      <alignment vertical="top"/>
    </xf>
    <xf numFmtId="0" fontId="50" fillId="0" borderId="0" xfId="0" applyFont="1" applyFill="1" applyBorder="1" applyAlignment="1">
      <alignment vertical="top" wrapText="1"/>
    </xf>
    <xf numFmtId="0" fontId="49" fillId="0" borderId="0" xfId="0" applyFont="1" applyAlignment="1">
      <alignment vertical="top"/>
    </xf>
    <xf numFmtId="0" fontId="50" fillId="0" borderId="0" xfId="0" applyFont="1" applyFill="1" applyAlignment="1">
      <alignment horizontal="left" vertical="top"/>
    </xf>
    <xf numFmtId="0" fontId="33" fillId="0" borderId="0" xfId="0" applyFont="1" applyFill="1" applyBorder="1" applyAlignment="1">
      <alignment horizontal="right" vertical="center" wrapText="1"/>
    </xf>
    <xf numFmtId="0" fontId="33" fillId="0" borderId="0" xfId="0" applyFont="1" applyFill="1" applyBorder="1" applyAlignment="1">
      <alignment horizontal="left"/>
    </xf>
    <xf numFmtId="0" fontId="60" fillId="0" borderId="0" xfId="0" applyFont="1" applyFill="1" applyBorder="1" applyAlignment="1">
      <alignment horizontal="right" vertical="top"/>
    </xf>
    <xf numFmtId="0" fontId="66" fillId="18" borderId="0" xfId="0" applyFont="1" applyFill="1" applyBorder="1"/>
    <xf numFmtId="49" fontId="33" fillId="0" borderId="0" xfId="0" applyNumberFormat="1" applyFont="1" applyFill="1" applyBorder="1" applyAlignment="1">
      <alignment horizontal="right"/>
    </xf>
    <xf numFmtId="0" fontId="67" fillId="18" borderId="0" xfId="0" applyNumberFormat="1" applyFont="1" applyFill="1" applyBorder="1" applyAlignment="1">
      <alignment horizontal="right"/>
    </xf>
    <xf numFmtId="0" fontId="33" fillId="0" borderId="0" xfId="0" quotePrefix="1" applyFont="1" applyFill="1" applyBorder="1"/>
    <xf numFmtId="0" fontId="33" fillId="0" borderId="0" xfId="0" applyFont="1" applyFill="1" applyBorder="1" applyAlignment="1">
      <alignment horizontal="right" vertical="top" wrapText="1"/>
    </xf>
    <xf numFmtId="0" fontId="29" fillId="0" borderId="0" xfId="0" applyFont="1" applyFill="1" applyBorder="1" applyAlignment="1">
      <alignment horizontal="center" vertical="center" wrapText="1"/>
    </xf>
    <xf numFmtId="0" fontId="29" fillId="0" borderId="0" xfId="0" applyFont="1" applyFill="1" applyBorder="1" applyAlignment="1">
      <alignment vertical="center" textRotation="90"/>
    </xf>
    <xf numFmtId="0" fontId="44" fillId="0" borderId="0" xfId="0" applyFont="1" applyFill="1" applyBorder="1" applyAlignment="1"/>
    <xf numFmtId="0" fontId="67" fillId="18" borderId="0" xfId="0" applyFont="1" applyFill="1"/>
    <xf numFmtId="0" fontId="29" fillId="0" borderId="0" xfId="0" applyFont="1" applyBorder="1"/>
    <xf numFmtId="0" fontId="63" fillId="18" borderId="0" xfId="47" applyFont="1" applyFill="1"/>
    <xf numFmtId="0" fontId="29" fillId="18" borderId="0" xfId="47" applyFont="1" applyFill="1"/>
    <xf numFmtId="49" fontId="48" fillId="18" borderId="0" xfId="47" applyNumberFormat="1" applyFont="1" applyFill="1" applyAlignment="1">
      <alignment horizontal="right"/>
    </xf>
    <xf numFmtId="0" fontId="29" fillId="0" borderId="0" xfId="47" applyFont="1"/>
    <xf numFmtId="0" fontId="37" fillId="0" borderId="0" xfId="47" applyFont="1"/>
    <xf numFmtId="0" fontId="29" fillId="0" borderId="0" xfId="48" applyFont="1" applyFill="1" applyBorder="1"/>
    <xf numFmtId="0" fontId="30" fillId="0" borderId="0" xfId="48" applyFont="1" applyFill="1" applyBorder="1"/>
    <xf numFmtId="0" fontId="63" fillId="0" borderId="0" xfId="43" applyFont="1"/>
    <xf numFmtId="0" fontId="63" fillId="0" borderId="0" xfId="43" applyFont="1" applyFill="1"/>
    <xf numFmtId="0" fontId="5" fillId="0" borderId="0" xfId="50"/>
    <xf numFmtId="0" fontId="5" fillId="0" borderId="0" xfId="50" applyAlignment="1">
      <alignment horizontal="center"/>
    </xf>
    <xf numFmtId="0" fontId="5" fillId="0" borderId="0" xfId="50" applyFill="1"/>
    <xf numFmtId="0" fontId="50" fillId="0" borderId="0" xfId="43" applyFont="1"/>
    <xf numFmtId="0" fontId="49" fillId="0" borderId="9" xfId="43" applyFont="1" applyFill="1" applyBorder="1" applyAlignment="1">
      <alignment horizontal="right" wrapText="1"/>
    </xf>
    <xf numFmtId="0" fontId="49" fillId="0" borderId="9" xfId="43" applyFont="1" applyFill="1" applyBorder="1" applyAlignment="1">
      <alignment horizontal="centerContinuous" wrapText="1"/>
    </xf>
    <xf numFmtId="173" fontId="71" fillId="0" borderId="0" xfId="50" applyNumberFormat="1" applyFont="1" applyFill="1" applyAlignment="1">
      <alignment horizontal="right"/>
    </xf>
    <xf numFmtId="164" fontId="71" fillId="0" borderId="0" xfId="50" applyNumberFormat="1" applyFont="1" applyFill="1" applyAlignment="1">
      <alignment horizontal="right"/>
    </xf>
    <xf numFmtId="174" fontId="71" fillId="0" borderId="0" xfId="51" applyNumberFormat="1" applyFont="1" applyFill="1" applyAlignment="1">
      <alignment horizontal="right"/>
    </xf>
    <xf numFmtId="173" fontId="4" fillId="0" borderId="0" xfId="50" applyNumberFormat="1" applyFont="1" applyFill="1" applyAlignment="1">
      <alignment horizontal="right"/>
    </xf>
    <xf numFmtId="164" fontId="4" fillId="0" borderId="0" xfId="50" applyNumberFormat="1" applyFont="1" applyFill="1" applyAlignment="1">
      <alignment horizontal="right"/>
    </xf>
    <xf numFmtId="174" fontId="4" fillId="0" borderId="0" xfId="50" applyNumberFormat="1" applyFont="1" applyFill="1" applyAlignment="1">
      <alignment horizontal="right"/>
    </xf>
    <xf numFmtId="0" fontId="4" fillId="0" borderId="0" xfId="50" applyFont="1" applyAlignment="1">
      <alignment horizontal="right"/>
    </xf>
    <xf numFmtId="174" fontId="4" fillId="0" borderId="0" xfId="51" applyNumberFormat="1" applyFont="1" applyFill="1" applyAlignment="1">
      <alignment horizontal="right"/>
    </xf>
    <xf numFmtId="173" fontId="49" fillId="0" borderId="0" xfId="43" applyNumberFormat="1" applyFont="1" applyFill="1" applyAlignment="1">
      <alignment horizontal="right" vertical="top" wrapText="1"/>
    </xf>
    <xf numFmtId="164" fontId="49" fillId="0" borderId="0" xfId="43" applyNumberFormat="1" applyFont="1" applyFill="1" applyAlignment="1">
      <alignment horizontal="right" vertical="top" wrapText="1"/>
    </xf>
    <xf numFmtId="174" fontId="49" fillId="0" borderId="0" xfId="51" applyNumberFormat="1" applyFont="1" applyFill="1" applyAlignment="1">
      <alignment horizontal="right" vertical="top" wrapText="1"/>
    </xf>
    <xf numFmtId="0" fontId="4" fillId="0" borderId="0" xfId="50" applyFont="1" applyFill="1" applyAlignment="1">
      <alignment horizontal="right"/>
    </xf>
    <xf numFmtId="0" fontId="71" fillId="0" borderId="9" xfId="50" applyFont="1" applyFill="1" applyBorder="1" applyAlignment="1">
      <alignment horizontal="right"/>
    </xf>
    <xf numFmtId="0" fontId="71" fillId="0" borderId="9" xfId="50" applyFont="1" applyFill="1" applyBorder="1" applyAlignment="1">
      <alignment horizontal="right" wrapText="1"/>
    </xf>
    <xf numFmtId="14" fontId="4" fillId="0" borderId="0" xfId="50" applyNumberFormat="1" applyFont="1" applyFill="1" applyAlignment="1">
      <alignment horizontal="right"/>
    </xf>
    <xf numFmtId="166" fontId="4" fillId="0" borderId="0" xfId="50" applyNumberFormat="1" applyFont="1" applyFill="1" applyAlignment="1">
      <alignment horizontal="right"/>
    </xf>
    <xf numFmtId="0" fontId="27" fillId="0" borderId="0" xfId="46" applyFont="1"/>
    <xf numFmtId="0" fontId="45" fillId="0" borderId="0" xfId="46" applyFont="1" applyAlignment="1">
      <alignment horizontal="left" vertical="center"/>
    </xf>
    <xf numFmtId="0" fontId="69" fillId="0" borderId="0" xfId="52" applyFont="1" applyAlignment="1">
      <alignment horizontal="left" vertical="center" wrapText="1"/>
    </xf>
    <xf numFmtId="0" fontId="45" fillId="0" borderId="0" xfId="46" applyFont="1" applyAlignment="1">
      <alignment horizontal="center" vertical="center"/>
    </xf>
    <xf numFmtId="49" fontId="74" fillId="0" borderId="0" xfId="52" applyNumberFormat="1" applyFont="1" applyAlignment="1">
      <alignment vertical="top" wrapText="1"/>
    </xf>
    <xf numFmtId="49" fontId="46" fillId="0" borderId="0" xfId="46" applyNumberFormat="1" applyFont="1" applyAlignment="1">
      <alignment vertical="center"/>
    </xf>
    <xf numFmtId="0" fontId="41" fillId="0" borderId="0" xfId="46" applyFont="1"/>
    <xf numFmtId="0" fontId="44" fillId="0" borderId="0" xfId="46" applyFont="1"/>
    <xf numFmtId="0" fontId="27" fillId="0" borderId="0" xfId="46" applyFont="1" applyAlignment="1">
      <alignment horizontal="left" vertical="center"/>
    </xf>
    <xf numFmtId="0" fontId="44" fillId="0" borderId="0" xfId="46" applyFont="1" applyAlignment="1">
      <alignment horizontal="center"/>
    </xf>
    <xf numFmtId="0" fontId="27" fillId="0" borderId="0" xfId="46" applyFont="1" applyAlignment="1">
      <alignment horizontal="right" vertical="center"/>
    </xf>
    <xf numFmtId="0" fontId="27" fillId="0" borderId="0" xfId="46" applyFont="1" applyAlignment="1">
      <alignment horizontal="left" vertical="center" indent="1"/>
    </xf>
    <xf numFmtId="0" fontId="42" fillId="0" borderId="0" xfId="46" applyFont="1"/>
    <xf numFmtId="0" fontId="42" fillId="0" borderId="0" xfId="46" applyFont="1" applyAlignment="1">
      <alignment horizontal="right" vertical="center"/>
    </xf>
    <xf numFmtId="0" fontId="42" fillId="0" borderId="0" xfId="46" applyFont="1" applyAlignment="1">
      <alignment horizontal="left" vertical="center" indent="1"/>
    </xf>
    <xf numFmtId="49" fontId="45" fillId="0" borderId="0" xfId="46" applyNumberFormat="1" applyFont="1" applyAlignment="1">
      <alignment vertical="center"/>
    </xf>
    <xf numFmtId="0" fontId="33" fillId="0" borderId="0" xfId="0" applyNumberFormat="1" applyFont="1" applyFill="1" applyBorder="1"/>
    <xf numFmtId="0" fontId="76" fillId="0" borderId="0" xfId="0" applyFont="1" applyFill="1" applyBorder="1" applyAlignment="1">
      <alignment horizontal="right" vertical="center"/>
    </xf>
    <xf numFmtId="0" fontId="27" fillId="0" borderId="0" xfId="0" applyFont="1" applyAlignment="1">
      <alignment horizontal="left"/>
    </xf>
    <xf numFmtId="49" fontId="27" fillId="0" borderId="0" xfId="0" applyNumberFormat="1" applyFont="1" applyAlignment="1">
      <alignment horizontal="left"/>
    </xf>
    <xf numFmtId="0" fontId="76" fillId="18" borderId="0" xfId="0" applyNumberFormat="1" applyFont="1" applyFill="1" applyBorder="1" applyAlignment="1">
      <alignment horizontal="left" vertical="center"/>
    </xf>
    <xf numFmtId="0" fontId="77" fillId="0" borderId="0" xfId="0" applyFont="1" applyFill="1" applyAlignment="1">
      <alignment horizontal="left" vertical="top"/>
    </xf>
    <xf numFmtId="0" fontId="79" fillId="0" borderId="0" xfId="0" applyFont="1" applyFill="1" applyAlignment="1">
      <alignment horizontal="left" vertical="center"/>
    </xf>
    <xf numFmtId="0" fontId="29" fillId="0" borderId="0" xfId="0" applyFont="1" applyFill="1" applyAlignment="1">
      <alignment horizontal="right"/>
    </xf>
    <xf numFmtId="0" fontId="31" fillId="0" borderId="0" xfId="0" applyFont="1" applyFill="1" applyAlignment="1"/>
    <xf numFmtId="0" fontId="44" fillId="0" borderId="0" xfId="0" applyFont="1" applyFill="1" applyBorder="1" applyAlignment="1">
      <alignment horizontal="left" vertical="center"/>
    </xf>
    <xf numFmtId="0" fontId="27" fillId="0" borderId="0" xfId="0" applyFont="1" applyFill="1" applyBorder="1" applyAlignment="1">
      <alignment horizontal="right"/>
    </xf>
    <xf numFmtId="49" fontId="76" fillId="0" borderId="0" xfId="0" applyNumberFormat="1" applyFont="1" applyFill="1" applyBorder="1" applyAlignment="1">
      <alignment horizontal="left" vertical="center"/>
    </xf>
    <xf numFmtId="0" fontId="76" fillId="0" borderId="0" xfId="0" applyFont="1" applyFill="1" applyBorder="1" applyAlignment="1">
      <alignment horizontal="left" vertical="center"/>
    </xf>
    <xf numFmtId="0" fontId="76" fillId="0" borderId="0" xfId="0" applyFont="1" applyFill="1" applyBorder="1"/>
    <xf numFmtId="0" fontId="76" fillId="0" borderId="0" xfId="0" applyFont="1" applyFill="1" applyBorder="1" applyAlignment="1">
      <alignment horizontal="right"/>
    </xf>
    <xf numFmtId="0" fontId="76" fillId="0" borderId="0" xfId="0" applyFont="1" applyFill="1" applyBorder="1" applyAlignment="1">
      <alignment horizontal="left" vertical="center" indent="1"/>
    </xf>
    <xf numFmtId="0" fontId="76" fillId="0" borderId="0" xfId="0" applyFont="1" applyFill="1" applyBorder="1" applyAlignment="1"/>
    <xf numFmtId="0" fontId="76" fillId="0" borderId="0" xfId="0" applyFont="1" applyFill="1" applyBorder="1" applyAlignment="1">
      <alignment horizontal="center" vertical="center"/>
    </xf>
    <xf numFmtId="49" fontId="76" fillId="0" borderId="0" xfId="44" applyNumberFormat="1" applyFont="1" applyFill="1" applyBorder="1" applyAlignment="1">
      <alignment horizontal="left" vertical="center"/>
    </xf>
    <xf numFmtId="0" fontId="78" fillId="0" borderId="0" xfId="0" applyFont="1" applyFill="1" applyBorder="1"/>
    <xf numFmtId="0" fontId="76" fillId="0" borderId="0" xfId="44" applyFont="1" applyFill="1" applyBorder="1" applyAlignment="1">
      <alignment horizontal="left" vertical="center"/>
    </xf>
    <xf numFmtId="0" fontId="27" fillId="0" borderId="0" xfId="0" applyFont="1" applyFill="1" applyAlignment="1">
      <alignment horizontal="right"/>
    </xf>
    <xf numFmtId="0" fontId="77" fillId="0" borderId="0" xfId="0" applyFont="1" applyAlignment="1">
      <alignment horizontal="left" vertical="top"/>
    </xf>
    <xf numFmtId="0" fontId="43" fillId="18" borderId="0" xfId="0" applyNumberFormat="1" applyFont="1" applyFill="1" applyBorder="1" applyAlignment="1">
      <alignment horizontal="right"/>
    </xf>
    <xf numFmtId="0" fontId="80" fillId="0" borderId="0" xfId="44" applyFont="1"/>
    <xf numFmtId="0" fontId="77" fillId="0" borderId="0" xfId="44" applyFont="1"/>
    <xf numFmtId="0" fontId="26" fillId="0" borderId="0" xfId="0" applyFont="1" applyFill="1" applyBorder="1"/>
    <xf numFmtId="0" fontId="26" fillId="0" borderId="0" xfId="0" applyFont="1" applyFill="1" applyBorder="1" applyAlignment="1"/>
    <xf numFmtId="0" fontId="29" fillId="0" borderId="0" xfId="0" applyFont="1" applyFill="1" applyBorder="1" applyAlignment="1">
      <alignment horizontal="left" indent="1"/>
    </xf>
    <xf numFmtId="0" fontId="25" fillId="0" borderId="0" xfId="0" applyFont="1" applyFill="1" applyBorder="1"/>
    <xf numFmtId="164" fontId="32" fillId="0" borderId="11" xfId="0" applyNumberFormat="1" applyFont="1" applyFill="1" applyBorder="1" applyAlignment="1">
      <alignment horizontal="right"/>
    </xf>
    <xf numFmtId="0" fontId="31" fillId="0" borderId="11" xfId="0" applyFont="1" applyFill="1" applyBorder="1" applyAlignment="1">
      <alignment horizontal="center" vertical="center"/>
    </xf>
    <xf numFmtId="0" fontId="29" fillId="0" borderId="11" xfId="0" applyFont="1" applyFill="1" applyBorder="1" applyAlignment="1">
      <alignment horizontal="left" indent="1"/>
    </xf>
    <xf numFmtId="164" fontId="32" fillId="0" borderId="14" xfId="0" applyNumberFormat="1" applyFont="1" applyFill="1" applyBorder="1" applyAlignment="1">
      <alignment horizontal="right"/>
    </xf>
    <xf numFmtId="164" fontId="32" fillId="0" borderId="17" xfId="0" applyNumberFormat="1" applyFont="1" applyFill="1" applyBorder="1" applyAlignment="1">
      <alignment horizontal="right"/>
    </xf>
    <xf numFmtId="0" fontId="29" fillId="0" borderId="0" xfId="0" applyFont="1" applyFill="1" applyBorder="1" applyAlignment="1">
      <alignment horizontal="left" vertical="top"/>
    </xf>
    <xf numFmtId="164" fontId="33" fillId="0" borderId="16" xfId="0" applyNumberFormat="1" applyFont="1" applyFill="1" applyBorder="1" applyAlignment="1">
      <alignment horizontal="right" vertical="top"/>
    </xf>
    <xf numFmtId="164" fontId="33" fillId="0" borderId="0" xfId="0" applyNumberFormat="1" applyFont="1" applyFill="1" applyBorder="1" applyAlignment="1">
      <alignment horizontal="right" vertical="top"/>
    </xf>
    <xf numFmtId="164" fontId="33" fillId="0" borderId="13" xfId="0" applyNumberFormat="1" applyFont="1" applyFill="1" applyBorder="1" applyAlignment="1">
      <alignment horizontal="right" vertical="top"/>
    </xf>
    <xf numFmtId="164" fontId="29" fillId="0" borderId="0" xfId="0" applyNumberFormat="1" applyFont="1" applyFill="1" applyBorder="1" applyAlignment="1">
      <alignment horizontal="right" vertical="top"/>
    </xf>
    <xf numFmtId="0" fontId="29" fillId="0" borderId="11" xfId="0" applyFont="1" applyFill="1" applyBorder="1" applyAlignment="1">
      <alignment horizontal="left" vertical="top"/>
    </xf>
    <xf numFmtId="164" fontId="33" fillId="0" borderId="17" xfId="0" applyNumberFormat="1" applyFont="1" applyFill="1" applyBorder="1" applyAlignment="1">
      <alignment horizontal="right" vertical="top"/>
    </xf>
    <xf numFmtId="164" fontId="33" fillId="0" borderId="11" xfId="0" applyNumberFormat="1" applyFont="1" applyFill="1" applyBorder="1" applyAlignment="1">
      <alignment horizontal="right" vertical="top"/>
    </xf>
    <xf numFmtId="164" fontId="33" fillId="0" borderId="14" xfId="0" applyNumberFormat="1" applyFont="1" applyFill="1" applyBorder="1" applyAlignment="1">
      <alignment horizontal="right" vertical="top"/>
    </xf>
    <xf numFmtId="164" fontId="29" fillId="0" borderId="11" xfId="0" applyNumberFormat="1" applyFont="1" applyFill="1" applyBorder="1" applyAlignment="1">
      <alignment horizontal="right" vertical="top"/>
    </xf>
    <xf numFmtId="0" fontId="80" fillId="0" borderId="0" xfId="0" applyFont="1"/>
    <xf numFmtId="0" fontId="30" fillId="0" borderId="0" xfId="42" applyFont="1" applyFill="1" applyBorder="1" applyAlignment="1"/>
    <xf numFmtId="164" fontId="33" fillId="0" borderId="0" xfId="0" applyNumberFormat="1" applyFont="1" applyFill="1" applyBorder="1" applyAlignment="1">
      <alignment vertical="top"/>
    </xf>
    <xf numFmtId="164" fontId="29" fillId="0" borderId="0" xfId="0" applyNumberFormat="1" applyFont="1" applyFill="1" applyBorder="1" applyAlignment="1">
      <alignment vertical="top"/>
    </xf>
    <xf numFmtId="0" fontId="29" fillId="0" borderId="11" xfId="42" applyFont="1" applyFill="1" applyBorder="1" applyAlignment="1">
      <alignment vertical="top" wrapText="1"/>
    </xf>
    <xf numFmtId="164" fontId="33" fillId="0" borderId="11" xfId="42" applyNumberFormat="1" applyFont="1" applyFill="1" applyBorder="1" applyAlignment="1">
      <alignment vertical="top"/>
    </xf>
    <xf numFmtId="164" fontId="29" fillId="0" borderId="11" xfId="42" applyNumberFormat="1" applyFont="1" applyFill="1" applyBorder="1" applyAlignment="1">
      <alignment vertical="top"/>
    </xf>
    <xf numFmtId="164" fontId="33" fillId="0" borderId="16" xfId="0" applyNumberFormat="1" applyFont="1" applyFill="1" applyBorder="1" applyAlignment="1">
      <alignment vertical="top"/>
    </xf>
    <xf numFmtId="164" fontId="33" fillId="0" borderId="17" xfId="42" applyNumberFormat="1" applyFont="1" applyFill="1" applyBorder="1" applyAlignment="1">
      <alignment vertical="top"/>
    </xf>
    <xf numFmtId="164" fontId="33" fillId="0" borderId="13" xfId="0" applyNumberFormat="1" applyFont="1" applyFill="1" applyBorder="1" applyAlignment="1">
      <alignment vertical="top"/>
    </xf>
    <xf numFmtId="164" fontId="33" fillId="0" borderId="14" xfId="42" applyNumberFormat="1" applyFont="1" applyFill="1" applyBorder="1" applyAlignment="1">
      <alignment vertical="top"/>
    </xf>
    <xf numFmtId="164" fontId="29" fillId="0" borderId="11" xfId="0" applyNumberFormat="1" applyFont="1" applyFill="1" applyBorder="1"/>
    <xf numFmtId="164" fontId="31" fillId="0" borderId="11" xfId="0" applyNumberFormat="1" applyFont="1" applyFill="1" applyBorder="1" applyAlignment="1">
      <alignment wrapText="1"/>
    </xf>
    <xf numFmtId="0" fontId="80" fillId="0" borderId="0" xfId="0" applyFont="1" applyFill="1" applyBorder="1"/>
    <xf numFmtId="0" fontId="31" fillId="0" borderId="17" xfId="0" applyFont="1" applyFill="1" applyBorder="1" applyAlignment="1">
      <alignment horizontal="center" vertical="center"/>
    </xf>
    <xf numFmtId="164" fontId="31" fillId="0" borderId="17" xfId="0" applyNumberFormat="1" applyFont="1" applyFill="1" applyBorder="1" applyAlignment="1"/>
    <xf numFmtId="164" fontId="29" fillId="0" borderId="16" xfId="0" applyNumberFormat="1" applyFont="1" applyFill="1" applyBorder="1"/>
    <xf numFmtId="164" fontId="29" fillId="0" borderId="17" xfId="0" applyNumberFormat="1" applyFont="1" applyFill="1" applyBorder="1"/>
    <xf numFmtId="0" fontId="31" fillId="0" borderId="14" xfId="0" applyFont="1" applyFill="1" applyBorder="1" applyAlignment="1">
      <alignment horizontal="center" vertical="center"/>
    </xf>
    <xf numFmtId="164" fontId="31" fillId="0" borderId="14" xfId="0" applyNumberFormat="1" applyFont="1" applyFill="1" applyBorder="1" applyAlignment="1"/>
    <xf numFmtId="164" fontId="29" fillId="0" borderId="13" xfId="0" applyNumberFormat="1" applyFont="1" applyFill="1" applyBorder="1"/>
    <xf numFmtId="164" fontId="29" fillId="0" borderId="14" xfId="0" applyNumberFormat="1" applyFont="1" applyFill="1" applyBorder="1"/>
    <xf numFmtId="0" fontId="29" fillId="18" borderId="0" xfId="0" applyFont="1" applyFill="1" applyBorder="1" applyAlignment="1">
      <alignment horizontal="left" indent="1"/>
    </xf>
    <xf numFmtId="0" fontId="29" fillId="18" borderId="11" xfId="0" applyFont="1" applyFill="1" applyBorder="1" applyAlignment="1">
      <alignment horizontal="left" indent="1"/>
    </xf>
    <xf numFmtId="164" fontId="29" fillId="18" borderId="11" xfId="0" applyNumberFormat="1" applyFont="1" applyFill="1" applyBorder="1" applyAlignment="1">
      <alignment horizontal="right"/>
    </xf>
    <xf numFmtId="164" fontId="29" fillId="18" borderId="11" xfId="0" applyNumberFormat="1" applyFont="1" applyFill="1" applyBorder="1"/>
    <xf numFmtId="164" fontId="29" fillId="18" borderId="13" xfId="0" applyNumberFormat="1" applyFont="1" applyFill="1" applyBorder="1"/>
    <xf numFmtId="164" fontId="29" fillId="18" borderId="14" xfId="0" applyNumberFormat="1" applyFont="1" applyFill="1" applyBorder="1"/>
    <xf numFmtId="164" fontId="29" fillId="18" borderId="14" xfId="0" applyNumberFormat="1" applyFont="1" applyFill="1" applyBorder="1" applyAlignment="1">
      <alignment horizontal="right"/>
    </xf>
    <xf numFmtId="164" fontId="29" fillId="18" borderId="16" xfId="0" applyNumberFormat="1" applyFont="1" applyFill="1" applyBorder="1"/>
    <xf numFmtId="164" fontId="29" fillId="18" borderId="17" xfId="0" applyNumberFormat="1" applyFont="1" applyFill="1" applyBorder="1"/>
    <xf numFmtId="164" fontId="29" fillId="18" borderId="17" xfId="0" applyNumberFormat="1" applyFont="1" applyFill="1" applyBorder="1" applyAlignment="1">
      <alignment horizontal="right"/>
    </xf>
    <xf numFmtId="164" fontId="31" fillId="18" borderId="17" xfId="0" applyNumberFormat="1" applyFont="1" applyFill="1" applyBorder="1" applyAlignment="1"/>
    <xf numFmtId="164" fontId="31" fillId="18" borderId="11" xfId="0" applyNumberFormat="1" applyFont="1" applyFill="1" applyBorder="1" applyAlignment="1">
      <alignment wrapText="1"/>
    </xf>
    <xf numFmtId="164" fontId="31" fillId="18" borderId="14" xfId="0" applyNumberFormat="1" applyFont="1" applyFill="1" applyBorder="1" applyAlignment="1"/>
    <xf numFmtId="0" fontId="80" fillId="18" borderId="0" xfId="0" applyFont="1" applyFill="1" applyBorder="1"/>
    <xf numFmtId="0" fontId="32" fillId="18" borderId="0" xfId="0" applyFont="1" applyFill="1" applyBorder="1" applyAlignment="1">
      <alignment horizontal="center" vertical="center" wrapText="1"/>
    </xf>
    <xf numFmtId="0" fontId="29" fillId="18" borderId="0" xfId="0" applyFont="1" applyFill="1" applyBorder="1" applyAlignment="1">
      <alignment horizontal="left" vertical="center" indent="1"/>
    </xf>
    <xf numFmtId="0" fontId="29" fillId="18" borderId="11" xfId="0" applyFont="1" applyFill="1" applyBorder="1" applyAlignment="1">
      <alignment horizontal="left" vertical="center" indent="1"/>
    </xf>
    <xf numFmtId="164" fontId="31" fillId="18" borderId="11" xfId="0" applyNumberFormat="1" applyFont="1" applyFill="1" applyBorder="1"/>
    <xf numFmtId="164" fontId="31" fillId="18" borderId="17" xfId="0" applyNumberFormat="1" applyFont="1" applyFill="1" applyBorder="1"/>
    <xf numFmtId="164" fontId="31" fillId="18" borderId="14" xfId="0" applyNumberFormat="1" applyFont="1" applyFill="1" applyBorder="1"/>
    <xf numFmtId="0" fontId="81" fillId="18" borderId="0" xfId="0" applyFont="1" applyFill="1" applyBorder="1"/>
    <xf numFmtId="0" fontId="80" fillId="18" borderId="0" xfId="0" applyFont="1" applyFill="1"/>
    <xf numFmtId="164" fontId="29" fillId="0" borderId="0" xfId="0" applyNumberFormat="1" applyFont="1" applyFill="1" applyBorder="1" applyAlignment="1"/>
    <xf numFmtId="0" fontId="29" fillId="0" borderId="11" xfId="0" applyFont="1" applyFill="1" applyBorder="1" applyAlignment="1">
      <alignment horizontal="left" vertical="center" indent="1"/>
    </xf>
    <xf numFmtId="164" fontId="29" fillId="0" borderId="11" xfId="0" applyNumberFormat="1" applyFont="1" applyFill="1" applyBorder="1" applyAlignment="1"/>
    <xf numFmtId="164" fontId="29" fillId="18" borderId="0" xfId="0" applyNumberFormat="1" applyFont="1" applyFill="1" applyBorder="1" applyAlignment="1"/>
    <xf numFmtId="164" fontId="29" fillId="18" borderId="11" xfId="0" applyNumberFormat="1" applyFont="1" applyFill="1" applyBorder="1" applyAlignment="1"/>
    <xf numFmtId="164" fontId="29" fillId="18" borderId="16" xfId="0" applyNumberFormat="1" applyFont="1" applyFill="1" applyBorder="1" applyAlignment="1"/>
    <xf numFmtId="164" fontId="29" fillId="18" borderId="17" xfId="0" applyNumberFormat="1" applyFont="1" applyFill="1" applyBorder="1" applyAlignment="1"/>
    <xf numFmtId="0" fontId="29" fillId="18" borderId="0" xfId="0" applyFont="1" applyFill="1" applyBorder="1" applyAlignment="1">
      <alignment horizontal="left" wrapText="1" indent="1"/>
    </xf>
    <xf numFmtId="0" fontId="29" fillId="18" borderId="0" xfId="0" applyFont="1" applyFill="1" applyBorder="1" applyAlignment="1">
      <alignment horizontal="left" vertical="center" wrapText="1" indent="1"/>
    </xf>
    <xf numFmtId="0" fontId="29" fillId="18" borderId="11" xfId="0" applyFont="1" applyFill="1" applyBorder="1" applyAlignment="1">
      <alignment horizontal="left" vertical="center" wrapText="1" indent="1"/>
    </xf>
    <xf numFmtId="164" fontId="29" fillId="18" borderId="17" xfId="0" applyNumberFormat="1" applyFont="1" applyFill="1" applyBorder="1" applyAlignment="1">
      <alignment vertical="top"/>
    </xf>
    <xf numFmtId="164" fontId="29" fillId="18" borderId="11" xfId="0" applyNumberFormat="1" applyFont="1" applyFill="1" applyBorder="1" applyAlignment="1">
      <alignment vertical="top"/>
    </xf>
    <xf numFmtId="164" fontId="29" fillId="18" borderId="14" xfId="0" applyNumberFormat="1" applyFont="1" applyFill="1" applyBorder="1" applyAlignment="1">
      <alignment vertical="top"/>
    </xf>
    <xf numFmtId="164" fontId="29" fillId="18" borderId="16" xfId="0" applyNumberFormat="1" applyFont="1" applyFill="1" applyBorder="1" applyAlignment="1">
      <alignment vertical="top"/>
    </xf>
    <xf numFmtId="164" fontId="29" fillId="18" borderId="0" xfId="0" applyNumberFormat="1" applyFont="1" applyFill="1" applyBorder="1" applyAlignment="1">
      <alignment vertical="top"/>
    </xf>
    <xf numFmtId="164" fontId="29" fillId="18" borderId="13" xfId="0" applyNumberFormat="1" applyFont="1" applyFill="1" applyBorder="1" applyAlignment="1">
      <alignment vertical="top"/>
    </xf>
    <xf numFmtId="0" fontId="29" fillId="18" borderId="11" xfId="0" applyFont="1" applyFill="1" applyBorder="1"/>
    <xf numFmtId="164" fontId="31" fillId="18" borderId="11" xfId="0" applyNumberFormat="1" applyFont="1" applyFill="1" applyBorder="1" applyAlignment="1">
      <alignment horizontal="right"/>
    </xf>
    <xf numFmtId="164" fontId="31" fillId="18" borderId="14" xfId="0" applyNumberFormat="1" applyFont="1" applyFill="1" applyBorder="1" applyAlignment="1">
      <alignment horizontal="right"/>
    </xf>
    <xf numFmtId="164" fontId="31" fillId="18" borderId="17" xfId="0" applyNumberFormat="1" applyFont="1" applyFill="1" applyBorder="1" applyAlignment="1">
      <alignment horizontal="right"/>
    </xf>
    <xf numFmtId="0" fontId="29" fillId="18" borderId="10" xfId="0" applyFont="1" applyFill="1" applyBorder="1"/>
    <xf numFmtId="164" fontId="29" fillId="18" borderId="15" xfId="0" applyNumberFormat="1" applyFont="1" applyFill="1" applyBorder="1"/>
    <xf numFmtId="164" fontId="29" fillId="18" borderId="10" xfId="0" applyNumberFormat="1" applyFont="1" applyFill="1" applyBorder="1"/>
    <xf numFmtId="164" fontId="29" fillId="18" borderId="12" xfId="0" applyNumberFormat="1" applyFont="1" applyFill="1" applyBorder="1"/>
    <xf numFmtId="0" fontId="77" fillId="18" borderId="0" xfId="0" applyFont="1" applyFill="1" applyBorder="1"/>
    <xf numFmtId="164" fontId="33" fillId="18" borderId="0" xfId="0" applyNumberFormat="1" applyFont="1" applyFill="1" applyBorder="1" applyAlignment="1"/>
    <xf numFmtId="164" fontId="33" fillId="18" borderId="0" xfId="0" applyNumberFormat="1" applyFont="1" applyFill="1" applyBorder="1"/>
    <xf numFmtId="0" fontId="31" fillId="18" borderId="10" xfId="0" applyFont="1" applyFill="1" applyBorder="1" applyAlignment="1">
      <alignment horizontal="right" vertical="center" wrapText="1"/>
    </xf>
    <xf numFmtId="164" fontId="33" fillId="18" borderId="11" xfId="0" applyNumberFormat="1" applyFont="1" applyFill="1" applyBorder="1"/>
    <xf numFmtId="164" fontId="68" fillId="18" borderId="11" xfId="0" applyNumberFormat="1" applyFont="1" applyFill="1" applyBorder="1" applyAlignment="1">
      <alignment horizontal="right"/>
    </xf>
    <xf numFmtId="164" fontId="32" fillId="18" borderId="11" xfId="0" applyNumberFormat="1" applyFont="1" applyFill="1" applyBorder="1" applyAlignment="1">
      <alignment horizontal="right"/>
    </xf>
    <xf numFmtId="164" fontId="68" fillId="18" borderId="14" xfId="0" applyNumberFormat="1" applyFont="1" applyFill="1" applyBorder="1" applyAlignment="1">
      <alignment horizontal="right"/>
    </xf>
    <xf numFmtId="164" fontId="33" fillId="18" borderId="13" xfId="0" applyNumberFormat="1" applyFont="1" applyFill="1" applyBorder="1" applyAlignment="1"/>
    <xf numFmtId="164" fontId="33" fillId="18" borderId="13" xfId="0" applyNumberFormat="1" applyFont="1" applyFill="1" applyBorder="1"/>
    <xf numFmtId="164" fontId="33" fillId="18" borderId="14" xfId="0" applyNumberFormat="1" applyFont="1" applyFill="1" applyBorder="1"/>
    <xf numFmtId="164" fontId="32" fillId="18" borderId="14" xfId="0" applyNumberFormat="1" applyFont="1" applyFill="1" applyBorder="1" applyAlignment="1">
      <alignment horizontal="right"/>
    </xf>
    <xf numFmtId="164" fontId="68" fillId="18" borderId="17" xfId="0" applyNumberFormat="1" applyFont="1" applyFill="1" applyBorder="1" applyAlignment="1">
      <alignment horizontal="right"/>
    </xf>
    <xf numFmtId="164" fontId="33" fillId="18" borderId="16" xfId="0" applyNumberFormat="1" applyFont="1" applyFill="1" applyBorder="1" applyAlignment="1"/>
    <xf numFmtId="164" fontId="33" fillId="18" borderId="16" xfId="0" applyNumberFormat="1" applyFont="1" applyFill="1" applyBorder="1"/>
    <xf numFmtId="164" fontId="33" fillId="18" borderId="17" xfId="0" applyNumberFormat="1" applyFont="1" applyFill="1" applyBorder="1"/>
    <xf numFmtId="164" fontId="32" fillId="18" borderId="17" xfId="0" applyNumberFormat="1" applyFont="1" applyFill="1" applyBorder="1" applyAlignment="1">
      <alignment horizontal="right"/>
    </xf>
    <xf numFmtId="0" fontId="31" fillId="0" borderId="10" xfId="0" applyFont="1" applyFill="1" applyBorder="1" applyAlignment="1">
      <alignment horizontal="right" vertical="center"/>
    </xf>
    <xf numFmtId="0" fontId="31" fillId="0" borderId="10" xfId="0" applyFont="1" applyFill="1" applyBorder="1" applyAlignment="1">
      <alignment horizontal="right" vertical="center" wrapText="1"/>
    </xf>
    <xf numFmtId="164" fontId="31" fillId="0" borderId="11" xfId="0" applyNumberFormat="1" applyFont="1" applyFill="1" applyBorder="1"/>
    <xf numFmtId="0" fontId="31" fillId="0" borderId="18" xfId="0" applyFont="1" applyFill="1" applyBorder="1" applyAlignment="1">
      <alignment horizontal="left"/>
    </xf>
    <xf numFmtId="164" fontId="31" fillId="0" borderId="18" xfId="0" applyNumberFormat="1" applyFont="1" applyFill="1" applyBorder="1" applyAlignment="1"/>
    <xf numFmtId="164" fontId="31" fillId="0" borderId="18" xfId="0" applyNumberFormat="1" applyFont="1" applyFill="1" applyBorder="1"/>
    <xf numFmtId="0" fontId="31" fillId="0" borderId="18" xfId="0" applyFont="1" applyFill="1" applyBorder="1" applyAlignment="1">
      <alignment vertical="center"/>
    </xf>
    <xf numFmtId="164" fontId="36" fillId="0" borderId="0" xfId="0" applyNumberFormat="1" applyFont="1" applyFill="1" applyBorder="1" applyAlignment="1" applyProtection="1">
      <alignment horizontal="right" vertical="center"/>
    </xf>
    <xf numFmtId="164" fontId="36" fillId="0" borderId="11" xfId="0" applyNumberFormat="1" applyFont="1" applyFill="1" applyBorder="1" applyAlignment="1" applyProtection="1">
      <alignment horizontal="right" vertical="center"/>
    </xf>
    <xf numFmtId="0" fontId="31" fillId="0" borderId="10" xfId="0" applyFont="1" applyFill="1" applyBorder="1" applyAlignment="1">
      <alignment horizontal="right" wrapText="1"/>
    </xf>
    <xf numFmtId="0" fontId="43" fillId="0" borderId="0" xfId="0" applyNumberFormat="1" applyFont="1" applyFill="1" applyBorder="1" applyAlignment="1">
      <alignment horizontal="right"/>
    </xf>
    <xf numFmtId="164" fontId="33" fillId="0" borderId="0" xfId="0" applyNumberFormat="1" applyFont="1" applyFill="1" applyBorder="1" applyAlignment="1"/>
    <xf numFmtId="164" fontId="33" fillId="0" borderId="0" xfId="0" applyNumberFormat="1" applyFont="1" applyFill="1" applyBorder="1" applyAlignment="1">
      <alignment horizontal="right"/>
    </xf>
    <xf numFmtId="164" fontId="29" fillId="0" borderId="0" xfId="0" applyNumberFormat="1" applyFont="1" applyFill="1" applyBorder="1" applyAlignment="1">
      <alignment horizontal="right"/>
    </xf>
    <xf numFmtId="164" fontId="33" fillId="0" borderId="11" xfId="0" applyNumberFormat="1" applyFont="1" applyFill="1" applyBorder="1" applyAlignment="1"/>
    <xf numFmtId="164" fontId="32" fillId="0" borderId="18" xfId="0" applyNumberFormat="1" applyFont="1" applyFill="1" applyBorder="1" applyAlignment="1"/>
    <xf numFmtId="164" fontId="33" fillId="0" borderId="16" xfId="0" applyNumberFormat="1" applyFont="1" applyFill="1" applyBorder="1" applyAlignment="1"/>
    <xf numFmtId="164" fontId="32" fillId="0" borderId="19" xfId="0" applyNumberFormat="1" applyFont="1" applyFill="1" applyBorder="1" applyAlignment="1"/>
    <xf numFmtId="164" fontId="33" fillId="0" borderId="16" xfId="0" applyNumberFormat="1" applyFont="1" applyFill="1" applyBorder="1" applyAlignment="1">
      <alignment horizontal="right"/>
    </xf>
    <xf numFmtId="164" fontId="33" fillId="0" borderId="17" xfId="0" applyNumberFormat="1" applyFont="1" applyFill="1" applyBorder="1" applyAlignment="1"/>
    <xf numFmtId="164" fontId="33" fillId="0" borderId="13" xfId="0" applyNumberFormat="1" applyFont="1" applyFill="1" applyBorder="1" applyAlignment="1"/>
    <xf numFmtId="164" fontId="32" fillId="0" borderId="20" xfId="0" applyNumberFormat="1" applyFont="1" applyFill="1" applyBorder="1" applyAlignment="1"/>
    <xf numFmtId="164" fontId="33" fillId="0" borderId="13" xfId="0" applyNumberFormat="1" applyFont="1" applyFill="1" applyBorder="1" applyAlignment="1">
      <alignment horizontal="right"/>
    </xf>
    <xf numFmtId="164" fontId="33" fillId="0" borderId="14" xfId="0" applyNumberFormat="1" applyFont="1" applyFill="1" applyBorder="1" applyAlignment="1"/>
    <xf numFmtId="0" fontId="40" fillId="0" borderId="0" xfId="0" applyFont="1" applyFill="1" applyBorder="1" applyAlignment="1">
      <alignment horizontal="right" vertical="top"/>
    </xf>
    <xf numFmtId="164" fontId="33" fillId="0" borderId="0" xfId="0" applyNumberFormat="1" applyFont="1" applyFill="1" applyBorder="1" applyAlignment="1">
      <alignment vertical="center"/>
    </xf>
    <xf numFmtId="164" fontId="33" fillId="0" borderId="0" xfId="0" applyNumberFormat="1" applyFont="1" applyFill="1" applyBorder="1" applyAlignment="1">
      <alignment horizontal="right" vertical="center"/>
    </xf>
    <xf numFmtId="164" fontId="33" fillId="0" borderId="13" xfId="0" applyNumberFormat="1" applyFont="1" applyFill="1" applyBorder="1" applyAlignment="1">
      <alignment vertical="center"/>
    </xf>
    <xf numFmtId="164" fontId="33" fillId="0" borderId="16" xfId="0" applyNumberFormat="1" applyFont="1" applyFill="1" applyBorder="1" applyAlignment="1">
      <alignment vertical="center"/>
    </xf>
    <xf numFmtId="164" fontId="33" fillId="0" borderId="17" xfId="0" applyNumberFormat="1" applyFont="1" applyFill="1" applyBorder="1" applyAlignment="1">
      <alignment vertical="center"/>
    </xf>
    <xf numFmtId="164" fontId="33" fillId="0" borderId="16" xfId="0" applyNumberFormat="1" applyFont="1" applyFill="1" applyBorder="1" applyAlignment="1">
      <alignment horizontal="right" vertical="center"/>
    </xf>
    <xf numFmtId="164" fontId="33" fillId="0" borderId="13" xfId="0" applyNumberFormat="1" applyFont="1" applyFill="1" applyBorder="1" applyAlignment="1">
      <alignment horizontal="right" vertical="center"/>
    </xf>
    <xf numFmtId="0" fontId="43" fillId="0" borderId="0" xfId="0" applyFont="1" applyAlignment="1">
      <alignment horizontal="right"/>
    </xf>
    <xf numFmtId="0" fontId="77" fillId="0" borderId="0" xfId="0" applyFont="1"/>
    <xf numFmtId="0" fontId="47" fillId="0" borderId="0" xfId="0" applyFont="1" applyBorder="1"/>
    <xf numFmtId="0" fontId="31" fillId="0" borderId="0" xfId="0" applyFont="1" applyFill="1" applyBorder="1" applyAlignment="1">
      <alignment horizontal="center"/>
    </xf>
    <xf numFmtId="171" fontId="29" fillId="0" borderId="0" xfId="41" applyNumberFormat="1" applyFont="1" applyFill="1" applyBorder="1" applyAlignment="1"/>
    <xf numFmtId="171" fontId="29" fillId="0" borderId="11" xfId="41" applyNumberFormat="1" applyFont="1" applyFill="1" applyBorder="1" applyAlignment="1"/>
    <xf numFmtId="171" fontId="29" fillId="0" borderId="11" xfId="41" applyNumberFormat="1" applyFont="1" applyFill="1" applyBorder="1"/>
    <xf numFmtId="0" fontId="29" fillId="0" borderId="0" xfId="0" applyFont="1" applyFill="1" applyBorder="1" applyAlignment="1">
      <alignment horizontal="right" vertical="center"/>
    </xf>
    <xf numFmtId="0" fontId="31" fillId="0" borderId="18" xfId="0" applyFont="1" applyFill="1" applyBorder="1" applyAlignment="1">
      <alignment horizontal="center"/>
    </xf>
    <xf numFmtId="0" fontId="31" fillId="0" borderId="18" xfId="0" applyFont="1" applyFill="1" applyBorder="1" applyAlignment="1">
      <alignment horizontal="right"/>
    </xf>
    <xf numFmtId="164" fontId="31" fillId="0" borderId="17" xfId="0" applyNumberFormat="1" applyFont="1" applyFill="1" applyBorder="1"/>
    <xf numFmtId="171" fontId="29" fillId="0" borderId="14" xfId="41" applyNumberFormat="1" applyFont="1" applyFill="1" applyBorder="1" applyAlignment="1"/>
    <xf numFmtId="171" fontId="29" fillId="0" borderId="13" xfId="41" applyNumberFormat="1" applyFont="1" applyFill="1" applyBorder="1" applyAlignment="1"/>
    <xf numFmtId="171" fontId="29" fillId="0" borderId="13" xfId="41" applyNumberFormat="1" applyFont="1" applyFill="1" applyBorder="1"/>
    <xf numFmtId="171" fontId="29" fillId="0" borderId="14" xfId="41" applyNumberFormat="1" applyFont="1" applyFill="1" applyBorder="1"/>
    <xf numFmtId="171" fontId="29" fillId="0" borderId="11" xfId="0" applyNumberFormat="1" applyFont="1" applyFill="1" applyBorder="1" applyAlignment="1">
      <alignment vertical="center"/>
    </xf>
    <xf numFmtId="0" fontId="31" fillId="0" borderId="11" xfId="0" applyFont="1" applyFill="1" applyBorder="1" applyAlignment="1">
      <alignment horizontal="right"/>
    </xf>
    <xf numFmtId="0" fontId="31" fillId="0" borderId="14" xfId="0" applyFont="1" applyFill="1" applyBorder="1" applyAlignment="1">
      <alignment horizontal="right"/>
    </xf>
    <xf numFmtId="0" fontId="31" fillId="0" borderId="18" xfId="0" applyFont="1" applyFill="1" applyBorder="1" applyAlignment="1">
      <alignment horizontal="center"/>
    </xf>
    <xf numFmtId="0" fontId="29" fillId="0" borderId="11" xfId="0" applyFont="1" applyFill="1" applyBorder="1"/>
    <xf numFmtId="0" fontId="77" fillId="0" borderId="0" xfId="0" applyFont="1" applyFill="1" applyBorder="1"/>
    <xf numFmtId="164" fontId="33" fillId="18" borderId="0" xfId="0" applyNumberFormat="1" applyFont="1" applyFill="1" applyBorder="1" applyAlignment="1">
      <alignment horizontal="right" vertical="center"/>
    </xf>
    <xf numFmtId="164" fontId="32" fillId="18" borderId="18" xfId="0" applyNumberFormat="1" applyFont="1" applyFill="1" applyBorder="1"/>
    <xf numFmtId="164" fontId="31" fillId="18" borderId="18" xfId="0" applyNumberFormat="1" applyFont="1" applyFill="1" applyBorder="1"/>
    <xf numFmtId="164" fontId="33" fillId="18" borderId="18" xfId="0" applyNumberFormat="1" applyFont="1" applyFill="1" applyBorder="1"/>
    <xf numFmtId="0" fontId="31" fillId="18" borderId="18" xfId="0" applyFont="1" applyFill="1" applyBorder="1" applyAlignment="1">
      <alignment horizontal="center" vertical="center"/>
    </xf>
    <xf numFmtId="0" fontId="31" fillId="18" borderId="19" xfId="0" applyFont="1" applyFill="1" applyBorder="1" applyAlignment="1">
      <alignment horizontal="center" vertical="center"/>
    </xf>
    <xf numFmtId="164" fontId="32" fillId="18" borderId="19" xfId="0" applyNumberFormat="1" applyFont="1" applyFill="1" applyBorder="1"/>
    <xf numFmtId="164" fontId="33" fillId="18" borderId="19" xfId="0" applyNumberFormat="1" applyFont="1" applyFill="1" applyBorder="1"/>
    <xf numFmtId="164" fontId="33" fillId="18" borderId="16" xfId="0" applyNumberFormat="1" applyFont="1" applyFill="1" applyBorder="1" applyAlignment="1">
      <alignment horizontal="right" vertical="center"/>
    </xf>
    <xf numFmtId="0" fontId="31" fillId="18" borderId="20" xfId="0" applyFont="1" applyFill="1" applyBorder="1" applyAlignment="1">
      <alignment horizontal="center" vertical="center"/>
    </xf>
    <xf numFmtId="164" fontId="32" fillId="18" borderId="20" xfId="0" applyNumberFormat="1" applyFont="1" applyFill="1" applyBorder="1"/>
    <xf numFmtId="164" fontId="33" fillId="18" borderId="20" xfId="0" applyNumberFormat="1" applyFont="1" applyFill="1" applyBorder="1"/>
    <xf numFmtId="164" fontId="33" fillId="18" borderId="13" xfId="0" applyNumberFormat="1" applyFont="1" applyFill="1" applyBorder="1" applyAlignment="1">
      <alignment horizontal="right" vertical="center"/>
    </xf>
    <xf numFmtId="0" fontId="31" fillId="18" borderId="18" xfId="0" applyFont="1" applyFill="1" applyBorder="1" applyAlignment="1">
      <alignment horizontal="left" vertical="top"/>
    </xf>
    <xf numFmtId="0" fontId="31" fillId="18" borderId="18" xfId="42" applyFont="1" applyFill="1" applyBorder="1" applyAlignment="1">
      <alignment horizontal="left" vertical="top"/>
    </xf>
    <xf numFmtId="0" fontId="29" fillId="18" borderId="10" xfId="42" applyFont="1" applyFill="1" applyBorder="1" applyAlignment="1">
      <alignment horizontal="left" vertical="top"/>
    </xf>
    <xf numFmtId="0" fontId="29" fillId="18" borderId="0" xfId="42" applyFont="1" applyFill="1" applyBorder="1" applyAlignment="1">
      <alignment horizontal="left" vertical="top"/>
    </xf>
    <xf numFmtId="0" fontId="29" fillId="18" borderId="11" xfId="42" applyFont="1" applyFill="1" applyBorder="1" applyAlignment="1">
      <alignment horizontal="left" vertical="top"/>
    </xf>
    <xf numFmtId="164" fontId="33" fillId="18" borderId="0" xfId="0" applyNumberFormat="1" applyFont="1" applyFill="1" applyBorder="1" applyAlignment="1">
      <alignment horizontal="right"/>
    </xf>
    <xf numFmtId="172" fontId="33" fillId="18" borderId="0" xfId="0" applyNumberFormat="1" applyFont="1" applyFill="1" applyBorder="1" applyAlignment="1">
      <alignment horizontal="right"/>
    </xf>
    <xf numFmtId="0" fontId="31" fillId="18" borderId="10" xfId="0" applyFont="1" applyFill="1" applyBorder="1" applyAlignment="1">
      <alignment horizontal="right" vertical="center"/>
    </xf>
    <xf numFmtId="166" fontId="33" fillId="18" borderId="11" xfId="0" applyNumberFormat="1" applyFont="1" applyFill="1" applyBorder="1" applyAlignment="1">
      <alignment horizontal="right"/>
    </xf>
    <xf numFmtId="164" fontId="33" fillId="18" borderId="10" xfId="0" applyNumberFormat="1" applyFont="1" applyFill="1" applyBorder="1" applyAlignment="1">
      <alignment horizontal="right"/>
    </xf>
    <xf numFmtId="0" fontId="80" fillId="18" borderId="0" xfId="0" applyFont="1" applyFill="1" applyBorder="1" applyAlignment="1">
      <alignment horizontal="left"/>
    </xf>
    <xf numFmtId="14" fontId="29" fillId="18" borderId="11" xfId="0" applyNumberFormat="1" applyFont="1" applyFill="1" applyBorder="1" applyAlignment="1">
      <alignment horizontal="right"/>
    </xf>
    <xf numFmtId="169" fontId="29" fillId="18" borderId="11" xfId="0" applyNumberFormat="1" applyFont="1" applyFill="1" applyBorder="1" applyAlignment="1">
      <alignment horizontal="right"/>
    </xf>
    <xf numFmtId="167" fontId="31" fillId="18" borderId="10" xfId="0" applyNumberFormat="1" applyFont="1" applyFill="1" applyBorder="1" applyAlignment="1">
      <alignment horizontal="right" vertical="top" wrapText="1"/>
    </xf>
    <xf numFmtId="167" fontId="29" fillId="18" borderId="18" xfId="0" applyNumberFormat="1" applyFont="1" applyFill="1" applyBorder="1" applyAlignment="1">
      <alignment horizontal="right" vertical="center"/>
    </xf>
    <xf numFmtId="0" fontId="80" fillId="18" borderId="0" xfId="47" applyFont="1" applyFill="1" applyAlignment="1">
      <alignment horizontal="left"/>
    </xf>
    <xf numFmtId="0" fontId="40" fillId="0" borderId="0" xfId="48" applyFont="1" applyFill="1" applyBorder="1" applyAlignment="1">
      <alignment horizontal="right" vertical="top"/>
    </xf>
    <xf numFmtId="164" fontId="58" fillId="18" borderId="0" xfId="43" applyNumberFormat="1" applyFont="1" applyFill="1" applyBorder="1"/>
    <xf numFmtId="9" fontId="29" fillId="18" borderId="0" xfId="49" applyFont="1" applyFill="1" applyBorder="1"/>
    <xf numFmtId="0" fontId="31" fillId="18" borderId="10" xfId="48" applyFont="1" applyFill="1" applyBorder="1" applyAlignment="1">
      <alignment horizontal="right" vertical="center" wrapText="1"/>
    </xf>
    <xf numFmtId="164" fontId="58" fillId="18" borderId="11" xfId="43" applyNumberFormat="1" applyFont="1" applyFill="1" applyBorder="1"/>
    <xf numFmtId="9" fontId="29" fillId="18" borderId="11" xfId="49" applyFont="1" applyFill="1" applyBorder="1"/>
    <xf numFmtId="164" fontId="31" fillId="18" borderId="18" xfId="48" applyNumberFormat="1" applyFont="1" applyFill="1" applyBorder="1"/>
    <xf numFmtId="9" fontId="31" fillId="18" borderId="18" xfId="49" applyFont="1" applyFill="1" applyBorder="1"/>
    <xf numFmtId="0" fontId="29" fillId="18" borderId="0" xfId="48" applyFont="1" applyFill="1" applyBorder="1" applyAlignment="1">
      <alignment horizontal="left"/>
    </xf>
    <xf numFmtId="0" fontId="8" fillId="0" borderId="0" xfId="44" applyFont="1"/>
    <xf numFmtId="0" fontId="8" fillId="0" borderId="0" xfId="44"/>
    <xf numFmtId="0" fontId="83" fillId="0" borderId="0" xfId="44" applyFont="1"/>
    <xf numFmtId="0" fontId="84" fillId="0" borderId="0" xfId="0" applyFont="1" applyFill="1"/>
    <xf numFmtId="0" fontId="84" fillId="0" borderId="0" xfId="44" applyFont="1"/>
    <xf numFmtId="0" fontId="31" fillId="0" borderId="10" xfId="0" applyFont="1" applyFill="1" applyBorder="1" applyAlignment="1">
      <alignment horizontal="right" vertical="top"/>
    </xf>
    <xf numFmtId="0" fontId="31" fillId="0" borderId="12" xfId="0" applyFont="1" applyFill="1" applyBorder="1" applyAlignment="1">
      <alignment horizontal="right" vertical="top"/>
    </xf>
    <xf numFmtId="0" fontId="31" fillId="0" borderId="19" xfId="0" applyFont="1" applyFill="1" applyBorder="1" applyAlignment="1">
      <alignment horizontal="right" vertical="top"/>
    </xf>
    <xf numFmtId="0" fontId="31" fillId="0" borderId="18" xfId="0" applyFont="1" applyFill="1" applyBorder="1" applyAlignment="1">
      <alignment horizontal="right" vertical="top"/>
    </xf>
    <xf numFmtId="0" fontId="31" fillId="0" borderId="20" xfId="0" applyFont="1" applyFill="1" applyBorder="1" applyAlignment="1">
      <alignment horizontal="right" vertical="top"/>
    </xf>
    <xf numFmtId="0" fontId="31" fillId="19" borderId="18" xfId="0" applyFont="1" applyFill="1" applyBorder="1" applyAlignment="1">
      <alignment horizontal="center" vertical="center"/>
    </xf>
    <xf numFmtId="164" fontId="31" fillId="19" borderId="11" xfId="0" applyNumberFormat="1" applyFont="1" applyFill="1" applyBorder="1" applyAlignment="1"/>
    <xf numFmtId="0" fontId="31" fillId="0" borderId="11" xfId="0" applyFont="1" applyFill="1" applyBorder="1" applyAlignment="1">
      <alignment horizontal="center" vertical="center"/>
    </xf>
    <xf numFmtId="0" fontId="29" fillId="0" borderId="11" xfId="0" applyFont="1" applyFill="1" applyBorder="1" applyAlignment="1">
      <alignment horizontal="left" vertical="center"/>
    </xf>
    <xf numFmtId="0" fontId="29" fillId="0" borderId="0" xfId="0" applyFont="1" applyFill="1" applyBorder="1" applyAlignment="1">
      <alignment horizontal="left"/>
    </xf>
    <xf numFmtId="0" fontId="29" fillId="0" borderId="11" xfId="0" applyFont="1" applyFill="1" applyBorder="1" applyAlignment="1">
      <alignment horizontal="left"/>
    </xf>
    <xf numFmtId="0" fontId="29" fillId="18" borderId="0" xfId="0" applyFont="1" applyFill="1" applyBorder="1" applyAlignment="1">
      <alignment horizontal="left"/>
    </xf>
    <xf numFmtId="0" fontId="29" fillId="18" borderId="11" xfId="0" applyFont="1" applyFill="1" applyBorder="1" applyAlignment="1">
      <alignment horizontal="left"/>
    </xf>
    <xf numFmtId="0" fontId="31" fillId="18" borderId="18" xfId="0" applyFont="1" applyFill="1" applyBorder="1" applyAlignment="1"/>
    <xf numFmtId="164" fontId="31" fillId="18" borderId="18" xfId="0" applyNumberFormat="1" applyFont="1" applyFill="1" applyBorder="1" applyAlignment="1"/>
    <xf numFmtId="0" fontId="29" fillId="0" borderId="11" xfId="0" applyFont="1" applyFill="1" applyBorder="1" applyAlignment="1">
      <alignment vertical="center"/>
    </xf>
    <xf numFmtId="0" fontId="31" fillId="0" borderId="19" xfId="0" applyFont="1" applyFill="1" applyBorder="1" applyAlignment="1">
      <alignment horizontal="center" vertical="center"/>
    </xf>
    <xf numFmtId="0" fontId="31" fillId="0" borderId="18" xfId="0" applyFont="1" applyFill="1" applyBorder="1" applyAlignment="1">
      <alignment horizontal="center" vertical="center"/>
    </xf>
    <xf numFmtId="0" fontId="31" fillId="0" borderId="20" xfId="0" applyFont="1" applyFill="1" applyBorder="1" applyAlignment="1">
      <alignment horizontal="center" vertical="center"/>
    </xf>
    <xf numFmtId="0" fontId="4" fillId="0" borderId="0" xfId="50" applyFont="1" applyAlignment="1">
      <alignment horizontal="right"/>
    </xf>
    <xf numFmtId="0" fontId="31" fillId="18" borderId="10" xfId="0" applyFont="1" applyFill="1" applyBorder="1" applyAlignment="1">
      <alignment horizontal="left" vertical="center"/>
    </xf>
    <xf numFmtId="0" fontId="31" fillId="0" borderId="10" xfId="0" applyFont="1" applyFill="1" applyBorder="1" applyAlignment="1">
      <alignment horizontal="left" vertical="top"/>
    </xf>
    <xf numFmtId="0" fontId="31" fillId="0" borderId="10" xfId="0" applyFont="1" applyFill="1" applyBorder="1"/>
    <xf numFmtId="0" fontId="76" fillId="0" borderId="0" xfId="44" applyNumberFormat="1" applyFont="1" applyFill="1" applyBorder="1" applyAlignment="1">
      <alignment horizontal="left" vertical="center"/>
    </xf>
    <xf numFmtId="0" fontId="31" fillId="0" borderId="11" xfId="0" applyFont="1" applyFill="1" applyBorder="1" applyAlignment="1">
      <alignment horizontal="center" vertical="center"/>
    </xf>
    <xf numFmtId="164" fontId="31" fillId="0" borderId="11" xfId="0" applyNumberFormat="1" applyFont="1" applyFill="1" applyBorder="1" applyAlignment="1"/>
    <xf numFmtId="0" fontId="86" fillId="0" borderId="0" xfId="53" applyFont="1" applyAlignment="1">
      <alignment horizontal="left"/>
    </xf>
    <xf numFmtId="175" fontId="86" fillId="0" borderId="0" xfId="53" applyNumberFormat="1" applyFont="1" applyAlignment="1">
      <alignment horizontal="left"/>
    </xf>
    <xf numFmtId="0" fontId="1" fillId="0" borderId="0" xfId="50" applyFont="1"/>
    <xf numFmtId="168" fontId="87" fillId="0" borderId="0" xfId="0" applyNumberFormat="1" applyFont="1" applyFill="1" applyBorder="1" applyAlignment="1">
      <alignment horizontal="right"/>
    </xf>
    <xf numFmtId="168" fontId="88" fillId="0" borderId="0" xfId="0" applyNumberFormat="1" applyFont="1" applyFill="1" applyBorder="1" applyAlignment="1">
      <alignment horizontal="left"/>
    </xf>
    <xf numFmtId="168" fontId="88" fillId="0" borderId="0" xfId="0" applyNumberFormat="1" applyFont="1" applyFill="1" applyBorder="1" applyAlignment="1">
      <alignment horizontal="right"/>
    </xf>
    <xf numFmtId="0" fontId="33" fillId="0" borderId="0" xfId="48" applyFont="1" applyFill="1" applyBorder="1"/>
    <xf numFmtId="0" fontId="33" fillId="0" borderId="0" xfId="47" applyFont="1"/>
    <xf numFmtId="0" fontId="29" fillId="0" borderId="0" xfId="0" applyFont="1" applyAlignment="1">
      <alignment wrapText="1"/>
    </xf>
    <xf numFmtId="0" fontId="30" fillId="0" borderId="0" xfId="0" applyFont="1" applyFill="1" applyBorder="1" applyAlignment="1"/>
    <xf numFmtId="0" fontId="34" fillId="0" borderId="0" xfId="0" applyFont="1" applyFill="1" applyBorder="1" applyAlignment="1"/>
    <xf numFmtId="0" fontId="34" fillId="0" borderId="0" xfId="0" applyFont="1" applyFill="1" applyBorder="1" applyAlignment="1">
      <alignment horizontal="right"/>
    </xf>
    <xf numFmtId="0" fontId="30" fillId="0" borderId="0" xfId="0" applyFont="1" applyAlignment="1"/>
    <xf numFmtId="0" fontId="29" fillId="18" borderId="0" xfId="48" applyFont="1" applyFill="1" applyBorder="1" applyAlignment="1">
      <alignment horizontal="left"/>
    </xf>
    <xf numFmtId="3" fontId="29" fillId="0" borderId="11" xfId="0" applyNumberFormat="1" applyFont="1" applyFill="1" applyBorder="1" applyAlignment="1"/>
    <xf numFmtId="0" fontId="32" fillId="0" borderId="0" xfId="43" applyFont="1" applyFill="1" applyBorder="1" applyAlignment="1">
      <alignment horizontal="right" vertical="top" wrapText="1"/>
    </xf>
    <xf numFmtId="0" fontId="32" fillId="0" borderId="0" xfId="43" applyFont="1" applyFill="1" applyBorder="1" applyAlignment="1">
      <alignment horizontal="right" vertical="top"/>
    </xf>
    <xf numFmtId="0" fontId="33" fillId="0" borderId="0" xfId="43" applyFont="1" applyFill="1" applyBorder="1" applyAlignment="1">
      <alignment horizontal="right" vertical="top"/>
    </xf>
    <xf numFmtId="0" fontId="33" fillId="0" borderId="0" xfId="47" applyFont="1" applyAlignment="1"/>
    <xf numFmtId="166" fontId="33" fillId="0" borderId="0" xfId="47" applyNumberFormat="1" applyFont="1"/>
    <xf numFmtId="3" fontId="33" fillId="0" borderId="0" xfId="47" applyNumberFormat="1" applyFont="1"/>
    <xf numFmtId="14" fontId="29" fillId="0" borderId="0" xfId="0" applyNumberFormat="1" applyFont="1" applyFill="1" applyBorder="1" applyAlignment="1">
      <alignment horizontal="right"/>
    </xf>
    <xf numFmtId="169" fontId="29" fillId="0" borderId="0" xfId="0" applyNumberFormat="1" applyFont="1" applyFill="1" applyBorder="1" applyAlignment="1">
      <alignment horizontal="right"/>
    </xf>
    <xf numFmtId="3" fontId="29" fillId="0" borderId="0" xfId="0" applyNumberFormat="1" applyFont="1" applyFill="1" applyBorder="1" applyAlignment="1"/>
    <xf numFmtId="14" fontId="29" fillId="0" borderId="11" xfId="0" applyNumberFormat="1" applyFont="1" applyFill="1" applyBorder="1" applyAlignment="1">
      <alignment horizontal="right"/>
    </xf>
    <xf numFmtId="169" fontId="29" fillId="0" borderId="11" xfId="0" applyNumberFormat="1" applyFont="1" applyFill="1" applyBorder="1" applyAlignment="1">
      <alignment horizontal="right"/>
    </xf>
    <xf numFmtId="0" fontId="33" fillId="0" borderId="0" xfId="47" applyFont="1" applyFill="1"/>
    <xf numFmtId="0" fontId="33" fillId="0" borderId="0" xfId="47" applyFont="1" applyFill="1" applyAlignment="1"/>
    <xf numFmtId="166" fontId="33" fillId="0" borderId="0" xfId="47" applyNumberFormat="1" applyFont="1" applyFill="1"/>
    <xf numFmtId="3" fontId="33" fillId="0" borderId="0" xfId="47" applyNumberFormat="1" applyFont="1" applyFill="1"/>
    <xf numFmtId="0" fontId="72" fillId="0" borderId="0" xfId="46" applyFont="1" applyAlignment="1">
      <alignment horizontal="left" vertical="center" wrapText="1"/>
    </xf>
    <xf numFmtId="0" fontId="73" fillId="0" borderId="0" xfId="46" applyFont="1" applyAlignment="1">
      <alignment horizontal="left" vertical="center" wrapText="1"/>
    </xf>
    <xf numFmtId="0" fontId="62" fillId="0" borderId="0" xfId="46" applyFont="1" applyAlignment="1">
      <alignment horizontal="center"/>
    </xf>
    <xf numFmtId="49" fontId="62" fillId="0" borderId="0" xfId="46" applyNumberFormat="1" applyFont="1" applyAlignment="1">
      <alignment horizontal="center" vertical="center"/>
    </xf>
    <xf numFmtId="49" fontId="43" fillId="0" borderId="0" xfId="46" applyNumberFormat="1" applyFont="1" applyAlignment="1">
      <alignment horizontal="center" vertical="center"/>
    </xf>
    <xf numFmtId="0" fontId="70" fillId="0" borderId="0" xfId="0" applyFont="1" applyFill="1" applyBorder="1" applyAlignment="1">
      <alignment horizontal="center"/>
    </xf>
    <xf numFmtId="0" fontId="50" fillId="0" borderId="0" xfId="0" applyFont="1" applyFill="1" applyBorder="1" applyAlignment="1">
      <alignment horizontal="justify" vertical="top" wrapText="1"/>
    </xf>
    <xf numFmtId="0" fontId="50" fillId="0" borderId="0" xfId="0" applyFont="1" applyAlignment="1">
      <alignment horizontal="justify" vertical="top" wrapText="1"/>
    </xf>
    <xf numFmtId="0" fontId="50" fillId="0" borderId="0" xfId="0" applyFont="1" applyFill="1" applyAlignment="1">
      <alignment horizontal="justify" vertical="top" wrapText="1"/>
    </xf>
    <xf numFmtId="0" fontId="50" fillId="0" borderId="0" xfId="0" applyFont="1" applyFill="1" applyAlignment="1">
      <alignment horizontal="left" vertical="top" wrapText="1"/>
    </xf>
    <xf numFmtId="0" fontId="4" fillId="0" borderId="0" xfId="50" applyFont="1" applyAlignment="1">
      <alignment horizontal="right"/>
    </xf>
    <xf numFmtId="0" fontId="71" fillId="0" borderId="0" xfId="50" applyFont="1" applyAlignment="1">
      <alignment horizontal="left"/>
    </xf>
    <xf numFmtId="0" fontId="2" fillId="0" borderId="0" xfId="50" applyFont="1" applyAlignment="1">
      <alignment horizontal="right"/>
    </xf>
    <xf numFmtId="0" fontId="71" fillId="0" borderId="0" xfId="50" applyFont="1" applyAlignment="1"/>
    <xf numFmtId="0" fontId="1" fillId="0" borderId="0" xfId="50" applyFont="1" applyAlignment="1">
      <alignment horizontal="justify" wrapText="1"/>
    </xf>
    <xf numFmtId="170" fontId="2" fillId="0" borderId="0" xfId="50" applyNumberFormat="1" applyFont="1" applyAlignment="1">
      <alignment horizontal="right"/>
    </xf>
    <xf numFmtId="170" fontId="4" fillId="0" borderId="0" xfId="50" applyNumberFormat="1" applyFont="1" applyAlignment="1">
      <alignment horizontal="right"/>
    </xf>
    <xf numFmtId="0" fontId="31" fillId="0" borderId="10" xfId="0" applyFont="1" applyFill="1" applyBorder="1" applyAlignment="1">
      <alignment horizontal="left" wrapText="1"/>
    </xf>
    <xf numFmtId="0" fontId="31" fillId="0" borderId="11" xfId="0" applyFont="1" applyFill="1" applyBorder="1" applyAlignment="1">
      <alignment horizontal="left" wrapText="1"/>
    </xf>
    <xf numFmtId="164" fontId="32" fillId="0" borderId="15" xfId="0" applyNumberFormat="1" applyFont="1" applyFill="1" applyBorder="1" applyAlignment="1">
      <alignment horizontal="center"/>
    </xf>
    <xf numFmtId="164" fontId="32" fillId="0" borderId="10" xfId="0" applyNumberFormat="1" applyFont="1" applyFill="1" applyBorder="1" applyAlignment="1">
      <alignment horizontal="center"/>
    </xf>
    <xf numFmtId="164" fontId="32" fillId="0" borderId="12" xfId="0" applyNumberFormat="1" applyFont="1" applyFill="1" applyBorder="1" applyAlignment="1">
      <alignment horizontal="center"/>
    </xf>
    <xf numFmtId="164" fontId="31" fillId="0" borderId="10" xfId="0" applyNumberFormat="1" applyFont="1" applyFill="1" applyBorder="1" applyAlignment="1">
      <alignment horizontal="right"/>
    </xf>
    <xf numFmtId="164" fontId="31" fillId="0" borderId="11" xfId="0" applyNumberFormat="1" applyFont="1" applyFill="1" applyBorder="1" applyAlignment="1">
      <alignment horizontal="right"/>
    </xf>
    <xf numFmtId="0" fontId="31" fillId="0" borderId="15" xfId="0" applyFont="1" applyFill="1" applyBorder="1" applyAlignment="1">
      <alignment horizontal="center" vertical="top"/>
    </xf>
    <xf numFmtId="0" fontId="31" fillId="0" borderId="17" xfId="0" applyFont="1" applyFill="1" applyBorder="1" applyAlignment="1">
      <alignment horizontal="center" vertical="top"/>
    </xf>
    <xf numFmtId="164" fontId="31" fillId="0" borderId="0" xfId="0" applyNumberFormat="1" applyFont="1" applyFill="1" applyBorder="1" applyAlignment="1">
      <alignment horizontal="right"/>
    </xf>
    <xf numFmtId="0" fontId="31" fillId="0" borderId="10" xfId="0" applyFont="1" applyFill="1" applyBorder="1" applyAlignment="1">
      <alignment horizontal="center" vertical="top"/>
    </xf>
    <xf numFmtId="0" fontId="31" fillId="0" borderId="12" xfId="0" applyFont="1" applyFill="1" applyBorder="1" applyAlignment="1">
      <alignment horizontal="center" vertical="top"/>
    </xf>
    <xf numFmtId="0" fontId="31" fillId="0" borderId="0" xfId="0" applyFont="1" applyFill="1" applyBorder="1" applyAlignment="1">
      <alignment horizontal="left" wrapText="1"/>
    </xf>
    <xf numFmtId="0" fontId="31" fillId="0" borderId="12" xfId="0" applyFont="1" applyFill="1" applyBorder="1" applyAlignment="1">
      <alignment horizontal="left" vertical="top"/>
    </xf>
    <xf numFmtId="0" fontId="31" fillId="0" borderId="14" xfId="0" applyFont="1" applyFill="1" applyBorder="1" applyAlignment="1">
      <alignment horizontal="left" vertical="top"/>
    </xf>
    <xf numFmtId="0" fontId="31" fillId="0" borderId="10" xfId="0" applyFont="1" applyFill="1" applyBorder="1" applyAlignment="1">
      <alignment horizontal="left" vertical="top"/>
    </xf>
    <xf numFmtId="0" fontId="31" fillId="0" borderId="11" xfId="0" applyFont="1" applyFill="1" applyBorder="1" applyAlignment="1">
      <alignment horizontal="left" vertical="top"/>
    </xf>
    <xf numFmtId="0" fontId="31" fillId="0" borderId="11" xfId="0" applyFont="1" applyFill="1" applyBorder="1" applyAlignment="1">
      <alignment horizontal="center" vertical="top"/>
    </xf>
    <xf numFmtId="164" fontId="68" fillId="0" borderId="15" xfId="0" applyNumberFormat="1" applyFont="1" applyFill="1" applyBorder="1" applyAlignment="1">
      <alignment horizontal="center"/>
    </xf>
    <xf numFmtId="164" fontId="68" fillId="0" borderId="10" xfId="0" applyNumberFormat="1" applyFont="1" applyFill="1" applyBorder="1" applyAlignment="1">
      <alignment horizontal="center"/>
    </xf>
    <xf numFmtId="164" fontId="68" fillId="0" borderId="12" xfId="0" applyNumberFormat="1" applyFont="1" applyFill="1" applyBorder="1" applyAlignment="1">
      <alignment horizontal="center"/>
    </xf>
    <xf numFmtId="164" fontId="31" fillId="0" borderId="0" xfId="0" applyNumberFormat="1" applyFont="1" applyFill="1" applyBorder="1" applyAlignment="1">
      <alignment horizontal="center"/>
    </xf>
    <xf numFmtId="0" fontId="31" fillId="0" borderId="10" xfId="0" applyFont="1" applyFill="1" applyBorder="1" applyAlignment="1">
      <alignment horizontal="center" vertical="center" wrapText="1"/>
    </xf>
    <xf numFmtId="0" fontId="29" fillId="0" borderId="11" xfId="0" applyFont="1" applyFill="1" applyBorder="1" applyAlignment="1">
      <alignment horizontal="center" vertical="center" wrapText="1"/>
    </xf>
    <xf numFmtId="2" fontId="31" fillId="0" borderId="0" xfId="0" applyNumberFormat="1" applyFont="1" applyFill="1" applyBorder="1" applyAlignment="1">
      <alignment vertical="center" wrapText="1"/>
    </xf>
    <xf numFmtId="2" fontId="31" fillId="0" borderId="11" xfId="0" applyNumberFormat="1" applyFont="1" applyFill="1" applyBorder="1" applyAlignment="1">
      <alignment vertical="center" wrapText="1"/>
    </xf>
    <xf numFmtId="164" fontId="31" fillId="0" borderId="16" xfId="0" applyNumberFormat="1" applyFont="1" applyFill="1" applyBorder="1" applyAlignment="1">
      <alignment horizontal="center"/>
    </xf>
    <xf numFmtId="164" fontId="31" fillId="0" borderId="13" xfId="0" applyNumberFormat="1" applyFont="1" applyFill="1" applyBorder="1" applyAlignment="1">
      <alignment horizontal="center"/>
    </xf>
    <xf numFmtId="0" fontId="31" fillId="0" borderId="11" xfId="0" applyNumberFormat="1" applyFont="1" applyFill="1" applyBorder="1" applyAlignment="1">
      <alignment vertical="center" wrapText="1"/>
    </xf>
    <xf numFmtId="0" fontId="31" fillId="0" borderId="12" xfId="0" applyFont="1" applyFill="1" applyBorder="1" applyAlignment="1">
      <alignment horizontal="left" vertical="top" wrapText="1"/>
    </xf>
    <xf numFmtId="0" fontId="31" fillId="0" borderId="13" xfId="0" applyFont="1" applyFill="1" applyBorder="1" applyAlignment="1">
      <alignment horizontal="left" vertical="top" wrapText="1"/>
    </xf>
    <xf numFmtId="0" fontId="31" fillId="0" borderId="14" xfId="0" applyFont="1" applyFill="1" applyBorder="1" applyAlignment="1">
      <alignment horizontal="left" vertical="top" wrapText="1"/>
    </xf>
    <xf numFmtId="0" fontId="31" fillId="0" borderId="12" xfId="0" applyFont="1" applyFill="1" applyBorder="1" applyAlignment="1">
      <alignment horizontal="center" vertical="center" wrapText="1"/>
    </xf>
    <xf numFmtId="0" fontId="29" fillId="0" borderId="14" xfId="0" applyFont="1" applyFill="1" applyBorder="1" applyAlignment="1">
      <alignment horizontal="center" vertical="center" wrapText="1"/>
    </xf>
    <xf numFmtId="0" fontId="31" fillId="0" borderId="15" xfId="0" applyFont="1" applyFill="1" applyBorder="1" applyAlignment="1">
      <alignment horizontal="center" vertical="center" wrapText="1"/>
    </xf>
    <xf numFmtId="164" fontId="31" fillId="18" borderId="10" xfId="0" applyNumberFormat="1" applyFont="1" applyFill="1" applyBorder="1" applyAlignment="1">
      <alignment horizontal="center"/>
    </xf>
    <xf numFmtId="2" fontId="31" fillId="18" borderId="10" xfId="0" applyNumberFormat="1" applyFont="1" applyFill="1" applyBorder="1" applyAlignment="1">
      <alignment vertical="center" wrapText="1"/>
    </xf>
    <xf numFmtId="2" fontId="31" fillId="18" borderId="11" xfId="0" applyNumberFormat="1" applyFont="1" applyFill="1" applyBorder="1" applyAlignment="1">
      <alignment vertical="center" wrapText="1"/>
    </xf>
    <xf numFmtId="164" fontId="31" fillId="18" borderId="15" xfId="0" applyNumberFormat="1" applyFont="1" applyFill="1" applyBorder="1" applyAlignment="1">
      <alignment horizontal="center"/>
    </xf>
    <xf numFmtId="164" fontId="31" fillId="18" borderId="12" xfId="0" applyNumberFormat="1" applyFont="1" applyFill="1" applyBorder="1" applyAlignment="1">
      <alignment horizontal="center"/>
    </xf>
    <xf numFmtId="0" fontId="31" fillId="19" borderId="10" xfId="0" applyFont="1" applyFill="1" applyBorder="1" applyAlignment="1">
      <alignment horizontal="center" vertical="center" wrapText="1"/>
    </xf>
    <xf numFmtId="0" fontId="31" fillId="18" borderId="10" xfId="0" applyFont="1" applyFill="1" applyBorder="1" applyAlignment="1">
      <alignment horizontal="left" vertical="top" wrapText="1"/>
    </xf>
    <xf numFmtId="0" fontId="31" fillId="18" borderId="0" xfId="0" applyFont="1" applyFill="1" applyBorder="1" applyAlignment="1">
      <alignment horizontal="left" vertical="top" wrapText="1"/>
    </xf>
    <xf numFmtId="0" fontId="31" fillId="18" borderId="15" xfId="0" applyFont="1" applyFill="1" applyBorder="1" applyAlignment="1">
      <alignment horizontal="center" vertical="center" wrapText="1"/>
    </xf>
    <xf numFmtId="0" fontId="31" fillId="18" borderId="10" xfId="0" applyFont="1" applyFill="1" applyBorder="1" applyAlignment="1">
      <alignment horizontal="center" vertical="center" wrapText="1"/>
    </xf>
    <xf numFmtId="0" fontId="31" fillId="18" borderId="12" xfId="0" applyFont="1" applyFill="1" applyBorder="1" applyAlignment="1">
      <alignment horizontal="center" vertical="center" wrapText="1"/>
    </xf>
    <xf numFmtId="0" fontId="29" fillId="18" borderId="16" xfId="0" applyFont="1" applyFill="1" applyBorder="1" applyAlignment="1">
      <alignment horizontal="center" vertical="center" wrapText="1"/>
    </xf>
    <xf numFmtId="0" fontId="29" fillId="18" borderId="0" xfId="0" applyFont="1" applyFill="1" applyBorder="1" applyAlignment="1">
      <alignment horizontal="center" vertical="center" wrapText="1"/>
    </xf>
    <xf numFmtId="0" fontId="29" fillId="18" borderId="13" xfId="0" applyFont="1" applyFill="1" applyBorder="1" applyAlignment="1">
      <alignment horizontal="center" vertical="center" wrapText="1"/>
    </xf>
    <xf numFmtId="0" fontId="29" fillId="19" borderId="0" xfId="0" applyFont="1" applyFill="1" applyBorder="1" applyAlignment="1">
      <alignment horizontal="center" vertical="center" wrapText="1"/>
    </xf>
    <xf numFmtId="0" fontId="31" fillId="18" borderId="10" xfId="0" applyFont="1" applyFill="1" applyBorder="1" applyAlignment="1">
      <alignment horizontal="center" vertical="top" wrapText="1"/>
    </xf>
    <xf numFmtId="0" fontId="31" fillId="18" borderId="15" xfId="0" applyFont="1" applyFill="1" applyBorder="1" applyAlignment="1">
      <alignment horizontal="center" vertical="top" wrapText="1"/>
    </xf>
    <xf numFmtId="0" fontId="31" fillId="18" borderId="12" xfId="0" applyFont="1" applyFill="1" applyBorder="1" applyAlignment="1">
      <alignment horizontal="center" vertical="top" wrapText="1"/>
    </xf>
    <xf numFmtId="0" fontId="29" fillId="18" borderId="0" xfId="0" applyFont="1" applyFill="1" applyBorder="1" applyAlignment="1">
      <alignment horizontal="center" vertical="top" wrapText="1"/>
    </xf>
    <xf numFmtId="2" fontId="31" fillId="18" borderId="10" xfId="0" applyNumberFormat="1" applyFont="1" applyFill="1" applyBorder="1" applyAlignment="1">
      <alignment horizontal="left" vertical="center" wrapText="1"/>
    </xf>
    <xf numFmtId="2" fontId="31" fillId="18" borderId="11" xfId="0" applyNumberFormat="1" applyFont="1" applyFill="1" applyBorder="1" applyAlignment="1">
      <alignment horizontal="left" vertical="center" wrapText="1"/>
    </xf>
    <xf numFmtId="0" fontId="29" fillId="18" borderId="16" xfId="0" applyFont="1" applyFill="1" applyBorder="1" applyAlignment="1">
      <alignment horizontal="center" vertical="top" wrapText="1"/>
    </xf>
    <xf numFmtId="0" fontId="29" fillId="18" borderId="13" xfId="0" applyFont="1" applyFill="1" applyBorder="1" applyAlignment="1">
      <alignment horizontal="center" vertical="top" wrapText="1"/>
    </xf>
    <xf numFmtId="0" fontId="85" fillId="18" borderId="10" xfId="0" applyFont="1" applyFill="1" applyBorder="1" applyAlignment="1">
      <alignment horizontal="left" vertical="top" wrapText="1"/>
    </xf>
    <xf numFmtId="0" fontId="85" fillId="18" borderId="0" xfId="0" applyFont="1" applyFill="1" applyBorder="1" applyAlignment="1">
      <alignment horizontal="left" vertical="top" wrapText="1"/>
    </xf>
    <xf numFmtId="164" fontId="31" fillId="18" borderId="15" xfId="0" applyNumberFormat="1" applyFont="1" applyFill="1" applyBorder="1" applyAlignment="1">
      <alignment horizontal="center" vertical="center"/>
    </xf>
    <xf numFmtId="0" fontId="31" fillId="18" borderId="10" xfId="0" applyFont="1" applyFill="1" applyBorder="1" applyAlignment="1">
      <alignment horizontal="center" vertical="center"/>
    </xf>
    <xf numFmtId="0" fontId="31" fillId="18" borderId="12" xfId="0" applyFont="1" applyFill="1" applyBorder="1" applyAlignment="1">
      <alignment horizontal="center" vertical="center"/>
    </xf>
    <xf numFmtId="164" fontId="31" fillId="18" borderId="10" xfId="0" applyNumberFormat="1" applyFont="1" applyFill="1" applyBorder="1" applyAlignment="1">
      <alignment horizontal="center" vertical="center"/>
    </xf>
    <xf numFmtId="0" fontId="32" fillId="18" borderId="11" xfId="0" applyFont="1" applyFill="1" applyBorder="1" applyAlignment="1">
      <alignment horizontal="center" vertical="center"/>
    </xf>
    <xf numFmtId="0" fontId="32" fillId="18" borderId="11" xfId="0" applyFont="1" applyFill="1" applyBorder="1" applyAlignment="1">
      <alignment horizontal="center" vertical="center" wrapText="1"/>
    </xf>
    <xf numFmtId="0" fontId="31" fillId="18" borderId="16" xfId="0" applyFont="1" applyFill="1" applyBorder="1" applyAlignment="1">
      <alignment horizontal="center" vertical="center"/>
    </xf>
    <xf numFmtId="0" fontId="31" fillId="18" borderId="0" xfId="0" applyFont="1" applyFill="1" applyBorder="1" applyAlignment="1">
      <alignment horizontal="center" vertical="center"/>
    </xf>
    <xf numFmtId="0" fontId="31" fillId="18" borderId="13" xfId="0" applyFont="1" applyFill="1" applyBorder="1" applyAlignment="1">
      <alignment horizontal="center" vertical="center"/>
    </xf>
    <xf numFmtId="0" fontId="31" fillId="18" borderId="10" xfId="0" applyFont="1" applyFill="1" applyBorder="1" applyAlignment="1">
      <alignment horizontal="left" vertical="top"/>
    </xf>
    <xf numFmtId="0" fontId="31" fillId="18" borderId="0" xfId="0" applyFont="1" applyFill="1" applyBorder="1" applyAlignment="1">
      <alignment horizontal="left" vertical="top"/>
    </xf>
    <xf numFmtId="0" fontId="31" fillId="18" borderId="10" xfId="0" applyFont="1" applyFill="1" applyBorder="1" applyAlignment="1">
      <alignment horizontal="left" vertical="center" wrapText="1"/>
    </xf>
    <xf numFmtId="0" fontId="31" fillId="18" borderId="11" xfId="0" applyFont="1" applyFill="1" applyBorder="1" applyAlignment="1">
      <alignment horizontal="left" vertical="center" wrapText="1"/>
    </xf>
    <xf numFmtId="164" fontId="68" fillId="18" borderId="15" xfId="0" applyNumberFormat="1" applyFont="1" applyFill="1" applyBorder="1" applyAlignment="1">
      <alignment horizontal="center"/>
    </xf>
    <xf numFmtId="164" fontId="68" fillId="18" borderId="10" xfId="0" applyNumberFormat="1" applyFont="1" applyFill="1" applyBorder="1" applyAlignment="1">
      <alignment horizontal="center"/>
    </xf>
    <xf numFmtId="164" fontId="68" fillId="18" borderId="12" xfId="0" applyNumberFormat="1" applyFont="1" applyFill="1" applyBorder="1" applyAlignment="1">
      <alignment horizontal="center"/>
    </xf>
    <xf numFmtId="164" fontId="32" fillId="18" borderId="15" xfId="0" applyNumberFormat="1" applyFont="1" applyFill="1" applyBorder="1" applyAlignment="1">
      <alignment horizontal="center"/>
    </xf>
    <xf numFmtId="164" fontId="32" fillId="18" borderId="10" xfId="0" applyNumberFormat="1" applyFont="1" applyFill="1" applyBorder="1" applyAlignment="1">
      <alignment horizontal="center"/>
    </xf>
    <xf numFmtId="164" fontId="32" fillId="18" borderId="12" xfId="0" applyNumberFormat="1" applyFont="1" applyFill="1" applyBorder="1" applyAlignment="1">
      <alignment horizontal="center"/>
    </xf>
    <xf numFmtId="0" fontId="85" fillId="18" borderId="10" xfId="0" applyFont="1" applyFill="1" applyBorder="1" applyAlignment="1">
      <alignment horizontal="left" vertical="top"/>
    </xf>
    <xf numFmtId="0" fontId="85" fillId="18" borderId="0" xfId="0" applyFont="1" applyFill="1" applyBorder="1" applyAlignment="1">
      <alignment horizontal="left" vertical="top"/>
    </xf>
    <xf numFmtId="0" fontId="31" fillId="18" borderId="15" xfId="0" applyFont="1" applyFill="1" applyBorder="1" applyAlignment="1">
      <alignment horizontal="center" vertical="center"/>
    </xf>
    <xf numFmtId="0" fontId="30" fillId="0" borderId="0" xfId="0" applyFont="1" applyFill="1" applyBorder="1" applyAlignment="1">
      <alignment wrapText="1"/>
    </xf>
    <xf numFmtId="0" fontId="31" fillId="0" borderId="0" xfId="0" applyFont="1" applyFill="1" applyBorder="1" applyAlignment="1">
      <alignment horizontal="center" vertical="center"/>
    </xf>
    <xf numFmtId="0" fontId="31" fillId="0" borderId="10" xfId="0" applyFont="1" applyFill="1" applyBorder="1" applyAlignment="1">
      <alignment horizontal="left" vertical="center" wrapText="1"/>
    </xf>
    <xf numFmtId="0" fontId="31" fillId="0" borderId="11" xfId="0" applyFont="1" applyFill="1" applyBorder="1" applyAlignment="1">
      <alignment horizontal="left" vertical="center" wrapText="1"/>
    </xf>
    <xf numFmtId="0" fontId="31" fillId="0" borderId="10" xfId="0" applyFont="1" applyFill="1" applyBorder="1" applyAlignment="1">
      <alignment horizontal="center" vertical="center"/>
    </xf>
    <xf numFmtId="0" fontId="31" fillId="0" borderId="11" xfId="0" applyFont="1" applyFill="1" applyBorder="1" applyAlignment="1">
      <alignment horizontal="center" vertical="center"/>
    </xf>
    <xf numFmtId="164" fontId="31" fillId="0" borderId="10" xfId="0" applyNumberFormat="1" applyFont="1" applyFill="1" applyBorder="1" applyAlignment="1">
      <alignment horizontal="right" vertical="center"/>
    </xf>
    <xf numFmtId="164" fontId="31" fillId="0" borderId="11" xfId="0" applyNumberFormat="1" applyFont="1" applyFill="1" applyBorder="1" applyAlignment="1">
      <alignment horizontal="right" vertical="center"/>
    </xf>
    <xf numFmtId="0" fontId="31" fillId="0" borderId="15" xfId="0" applyFont="1" applyFill="1" applyBorder="1" applyAlignment="1">
      <alignment horizontal="center" vertical="center"/>
    </xf>
    <xf numFmtId="0" fontId="31" fillId="0" borderId="12" xfId="0" applyFont="1" applyFill="1" applyBorder="1" applyAlignment="1">
      <alignment horizontal="center" vertical="center"/>
    </xf>
    <xf numFmtId="0" fontId="31" fillId="0" borderId="0" xfId="0" applyFont="1" applyFill="1" applyBorder="1" applyAlignment="1">
      <alignment horizontal="left" vertical="top"/>
    </xf>
    <xf numFmtId="0" fontId="31" fillId="0" borderId="18" xfId="0" applyFont="1" applyFill="1" applyBorder="1" applyAlignment="1">
      <alignment horizontal="center"/>
    </xf>
    <xf numFmtId="0" fontId="31" fillId="0" borderId="10" xfId="0" applyFont="1" applyFill="1" applyBorder="1" applyAlignment="1">
      <alignment horizontal="center"/>
    </xf>
    <xf numFmtId="0" fontId="31" fillId="0" borderId="12" xfId="0" applyFont="1" applyFill="1" applyBorder="1" applyAlignment="1">
      <alignment horizontal="center"/>
    </xf>
    <xf numFmtId="0" fontId="29" fillId="0" borderId="0" xfId="0" applyFont="1" applyFill="1" applyBorder="1" applyAlignment="1">
      <alignment horizontal="center"/>
    </xf>
    <xf numFmtId="0" fontId="29" fillId="0" borderId="13" xfId="0" applyFont="1" applyFill="1" applyBorder="1" applyAlignment="1">
      <alignment horizontal="center"/>
    </xf>
    <xf numFmtId="0" fontId="31" fillId="0" borderId="20" xfId="0" applyFont="1" applyFill="1" applyBorder="1" applyAlignment="1">
      <alignment horizontal="center"/>
    </xf>
    <xf numFmtId="0" fontId="31" fillId="0" borderId="19" xfId="0" applyFont="1" applyFill="1" applyBorder="1" applyAlignment="1">
      <alignment horizontal="center"/>
    </xf>
    <xf numFmtId="164" fontId="31" fillId="0" borderId="10" xfId="0" applyNumberFormat="1" applyFont="1" applyFill="1" applyBorder="1" applyAlignment="1">
      <alignment horizontal="left" vertical="center"/>
    </xf>
    <xf numFmtId="164" fontId="31" fillId="0" borderId="11" xfId="0" applyNumberFormat="1" applyFont="1" applyFill="1" applyBorder="1" applyAlignment="1">
      <alignment horizontal="left" vertical="center"/>
    </xf>
    <xf numFmtId="164" fontId="31" fillId="0" borderId="10" xfId="0" applyNumberFormat="1" applyFont="1" applyFill="1" applyBorder="1" applyAlignment="1">
      <alignment horizontal="center"/>
    </xf>
    <xf numFmtId="0" fontId="31" fillId="0" borderId="0" xfId="0" applyFont="1" applyFill="1" applyBorder="1" applyAlignment="1">
      <alignment horizontal="left" vertical="center"/>
    </xf>
    <xf numFmtId="0" fontId="31" fillId="0" borderId="11" xfId="0" applyFont="1" applyFill="1" applyBorder="1" applyAlignment="1">
      <alignment horizontal="left" vertical="center"/>
    </xf>
    <xf numFmtId="0" fontId="30" fillId="0" borderId="10" xfId="0" applyFont="1" applyFill="1" applyBorder="1" applyAlignment="1">
      <alignment horizontal="left" vertical="top" wrapText="1"/>
    </xf>
    <xf numFmtId="0" fontId="30" fillId="0" borderId="0" xfId="0" applyFont="1" applyFill="1" applyBorder="1" applyAlignment="1">
      <alignment horizontal="left" vertical="top" wrapText="1"/>
    </xf>
    <xf numFmtId="0" fontId="31" fillId="0" borderId="12" xfId="0" applyFont="1" applyFill="1" applyBorder="1" applyAlignment="1">
      <alignment horizontal="left" vertical="center"/>
    </xf>
    <xf numFmtId="0" fontId="31" fillId="0" borderId="14" xfId="0" applyFont="1" applyFill="1" applyBorder="1" applyAlignment="1">
      <alignment horizontal="left" vertical="center"/>
    </xf>
    <xf numFmtId="0" fontId="31" fillId="0" borderId="15" xfId="0" applyFont="1" applyFill="1" applyBorder="1" applyAlignment="1">
      <alignment horizontal="center"/>
    </xf>
    <xf numFmtId="0" fontId="29" fillId="0" borderId="17" xfId="0" applyFont="1" applyFill="1" applyBorder="1" applyAlignment="1">
      <alignment horizontal="center"/>
    </xf>
    <xf numFmtId="0" fontId="29" fillId="0" borderId="11" xfId="0" applyFont="1" applyFill="1" applyBorder="1" applyAlignment="1">
      <alignment horizontal="center"/>
    </xf>
    <xf numFmtId="164" fontId="31" fillId="0" borderId="15" xfId="0" applyNumberFormat="1" applyFont="1" applyFill="1" applyBorder="1" applyAlignment="1">
      <alignment horizontal="center"/>
    </xf>
    <xf numFmtId="0" fontId="29" fillId="0" borderId="14" xfId="0" applyFont="1" applyFill="1" applyBorder="1" applyAlignment="1">
      <alignment horizontal="center"/>
    </xf>
    <xf numFmtId="164" fontId="31" fillId="0" borderId="12" xfId="0" applyNumberFormat="1" applyFont="1" applyFill="1" applyBorder="1" applyAlignment="1">
      <alignment horizontal="center"/>
    </xf>
    <xf numFmtId="168" fontId="88" fillId="0" borderId="0" xfId="0" applyNumberFormat="1" applyFont="1" applyFill="1" applyBorder="1" applyAlignment="1">
      <alignment horizontal="center"/>
    </xf>
    <xf numFmtId="168" fontId="87" fillId="0" borderId="0" xfId="0" applyNumberFormat="1" applyFont="1" applyFill="1" applyBorder="1" applyAlignment="1">
      <alignment horizontal="center"/>
    </xf>
    <xf numFmtId="168" fontId="87" fillId="0" borderId="0" xfId="0" applyNumberFormat="1" applyFont="1" applyFill="1" applyBorder="1" applyAlignment="1">
      <alignment horizontal="right"/>
    </xf>
    <xf numFmtId="168" fontId="31" fillId="0" borderId="0" xfId="0" applyNumberFormat="1" applyFont="1" applyFill="1" applyBorder="1" applyAlignment="1">
      <alignment horizontal="left"/>
    </xf>
    <xf numFmtId="164" fontId="31" fillId="18" borderId="10" xfId="0" applyNumberFormat="1" applyFont="1" applyFill="1" applyBorder="1" applyAlignment="1">
      <alignment horizontal="right" vertical="center"/>
    </xf>
    <xf numFmtId="164" fontId="31" fillId="18" borderId="11" xfId="0" applyNumberFormat="1" applyFont="1" applyFill="1" applyBorder="1" applyAlignment="1">
      <alignment horizontal="right" vertical="center"/>
    </xf>
    <xf numFmtId="0" fontId="29" fillId="18" borderId="11" xfId="0" applyFont="1" applyFill="1" applyBorder="1" applyAlignment="1">
      <alignment horizontal="left" indent="1"/>
    </xf>
    <xf numFmtId="0" fontId="29" fillId="18" borderId="0" xfId="0" applyFont="1" applyFill="1" applyBorder="1" applyAlignment="1">
      <alignment horizontal="left" indent="1"/>
    </xf>
    <xf numFmtId="0" fontId="29" fillId="18" borderId="10" xfId="0" applyFont="1" applyFill="1" applyBorder="1" applyAlignment="1">
      <alignment horizontal="left" indent="1"/>
    </xf>
    <xf numFmtId="0" fontId="29" fillId="18" borderId="0" xfId="48" applyFont="1" applyFill="1" applyBorder="1" applyAlignment="1">
      <alignment horizontal="left"/>
    </xf>
    <xf numFmtId="0" fontId="31" fillId="18" borderId="18" xfId="48" applyFont="1" applyFill="1" applyBorder="1" applyAlignment="1">
      <alignment horizontal="left"/>
    </xf>
    <xf numFmtId="0" fontId="31" fillId="18" borderId="18" xfId="48" applyFont="1" applyFill="1" applyBorder="1" applyAlignment="1">
      <alignment horizontal="left" wrapText="1"/>
    </xf>
    <xf numFmtId="0" fontId="29" fillId="18" borderId="11" xfId="48" applyFont="1" applyFill="1" applyBorder="1" applyAlignment="1">
      <alignment horizontal="left"/>
    </xf>
    <xf numFmtId="0" fontId="33" fillId="0" borderId="0" xfId="0" applyFont="1" applyFill="1" applyBorder="1" applyAlignment="1">
      <alignment horizontal="right" vertical="top" wrapText="1"/>
    </xf>
    <xf numFmtId="0" fontId="33" fillId="0" borderId="0" xfId="0" applyFont="1" applyFill="1" applyBorder="1" applyAlignment="1">
      <alignment horizontal="center" vertical="center" wrapText="1"/>
    </xf>
    <xf numFmtId="0" fontId="33" fillId="0" borderId="0" xfId="0" applyFont="1" applyFill="1" applyBorder="1" applyAlignment="1">
      <alignment horizontal="right" vertical="center" wrapText="1"/>
    </xf>
    <xf numFmtId="22" fontId="29" fillId="0" borderId="0" xfId="0" applyNumberFormat="1" applyFont="1" applyFill="1" applyBorder="1" applyAlignment="1">
      <alignment horizontal="center" vertical="center" wrapText="1"/>
    </xf>
    <xf numFmtId="0" fontId="29" fillId="0" borderId="0" xfId="0" applyFont="1" applyFill="1" applyBorder="1" applyAlignment="1">
      <alignment horizontal="center" vertical="center" wrapText="1"/>
    </xf>
    <xf numFmtId="0" fontId="33" fillId="0" borderId="0" xfId="0" applyFont="1" applyFill="1" applyBorder="1" applyAlignment="1">
      <alignment horizontal="left"/>
    </xf>
  </cellXfs>
  <cellStyles count="54">
    <cellStyle name="20 % – Zvýraznění 1" xfId="1" builtinId="30" customBuiltin="1"/>
    <cellStyle name="20 % – Zvýraznění 2" xfId="2" builtinId="34" customBuiltin="1"/>
    <cellStyle name="20 % – Zvýraznění 3" xfId="3" builtinId="38" customBuiltin="1"/>
    <cellStyle name="20 % – Zvýraznění 4" xfId="4" builtinId="42" customBuiltin="1"/>
    <cellStyle name="20 % – Zvýraznění 5" xfId="5" builtinId="46" customBuiltin="1"/>
    <cellStyle name="20 % – Zvýraznění 6" xfId="6" builtinId="50" customBuiltin="1"/>
    <cellStyle name="40 % – Zvýraznění 1" xfId="7" builtinId="31" customBuiltin="1"/>
    <cellStyle name="40 % – Zvýraznění 2" xfId="8" builtinId="35" customBuiltin="1"/>
    <cellStyle name="40 % – Zvýraznění 3" xfId="9" builtinId="39" customBuiltin="1"/>
    <cellStyle name="40 % – Zvýraznění 4" xfId="10" builtinId="43" customBuiltin="1"/>
    <cellStyle name="40 % – Zvýraznění 5" xfId="11" builtinId="47" customBuiltin="1"/>
    <cellStyle name="40 % – Zvýraznění 6" xfId="12" builtinId="51" customBuiltin="1"/>
    <cellStyle name="60 % – Zvýraznění 1" xfId="13" builtinId="32" customBuiltin="1"/>
    <cellStyle name="60 % – Zvýraznění 2" xfId="14" builtinId="36" customBuiltin="1"/>
    <cellStyle name="60 % – Zvýraznění 3" xfId="15" builtinId="40" customBuiltin="1"/>
    <cellStyle name="60 % – Zvýraznění 4" xfId="16" builtinId="44" customBuiltin="1"/>
    <cellStyle name="60 % – Zvýraznění 5" xfId="17" builtinId="48" customBuiltin="1"/>
    <cellStyle name="60 % – Zvýraznění 6" xfId="18" builtinId="52" customBuiltin="1"/>
    <cellStyle name="Kontrolní buňka" xfId="20" builtinId="23" customBuiltin="1"/>
    <cellStyle name="Nadpis 1" xfId="21" builtinId="16" customBuiltin="1"/>
    <cellStyle name="Nadpis 2" xfId="22" builtinId="17" customBuiltin="1"/>
    <cellStyle name="Nadpis 3" xfId="23" builtinId="18" customBuiltin="1"/>
    <cellStyle name="Nadpis 4" xfId="24" builtinId="19" customBuiltin="1"/>
    <cellStyle name="Název" xfId="25" builtinId="15" customBuiltin="1"/>
    <cellStyle name="Neutrální" xfId="26" builtinId="28" customBuiltin="1"/>
    <cellStyle name="Normální" xfId="0" builtinId="0"/>
    <cellStyle name="Normální 12" xfId="44" xr:uid="{00000000-0005-0000-0000-00001B000000}"/>
    <cellStyle name="Normální 12 3" xfId="53" xr:uid="{362F98E2-39A1-4D9A-A62B-0662234CEE72}"/>
    <cellStyle name="Normální 19" xfId="45" xr:uid="{874C1E34-6034-40E1-8C0F-8EE75CACFCA0}"/>
    <cellStyle name="Normální 19 2" xfId="52" xr:uid="{7AD9A01D-B12A-4AFF-B696-1DAC2FEEE507}"/>
    <cellStyle name="Normální 2" xfId="43" xr:uid="{00000000-0005-0000-0000-00001C000000}"/>
    <cellStyle name="Normální 2 3" xfId="47" xr:uid="{75280641-D643-473B-AEF8-12FED73E5821}"/>
    <cellStyle name="Normální 2 7" xfId="46" xr:uid="{F74742B6-BD6C-4EC2-A670-CE0A94C0AD86}"/>
    <cellStyle name="Normální 3" xfId="48" xr:uid="{8942E11F-01EF-4470-8386-2BE7E30501E6}"/>
    <cellStyle name="Normální 4" xfId="50" xr:uid="{14F90B17-A8A4-4F51-824E-41411328244F}"/>
    <cellStyle name="normální_meszpr 12_2011-draft pro úpravy" xfId="42" xr:uid="{00000000-0005-0000-0000-00001D000000}"/>
    <cellStyle name="Poznámka" xfId="27" builtinId="10" customBuiltin="1"/>
    <cellStyle name="Procenta" xfId="41" builtinId="5"/>
    <cellStyle name="Procenta 2" xfId="49" xr:uid="{EDC6085C-8327-42E2-BC2A-E61A1084FB64}"/>
    <cellStyle name="Procenta 3" xfId="51" xr:uid="{94EFE485-6E5E-47A9-A346-08DC734A3AFF}"/>
    <cellStyle name="Propojená buňka" xfId="28" builtinId="24" customBuiltin="1"/>
    <cellStyle name="Správně" xfId="29" builtinId="26" customBuiltin="1"/>
    <cellStyle name="Špatně" xfId="19" builtinId="27" customBuiltin="1"/>
    <cellStyle name="Text upozornění" xfId="30" builtinId="11" customBuiltin="1"/>
    <cellStyle name="Vstup" xfId="31" builtinId="20" customBuiltin="1"/>
    <cellStyle name="Výpočet" xfId="32" builtinId="22" customBuiltin="1"/>
    <cellStyle name="Výstup" xfId="33" builtinId="21" customBuiltin="1"/>
    <cellStyle name="Vysvětlující text" xfId="34" builtinId="53" customBuiltin="1"/>
    <cellStyle name="Zvýraznění 1" xfId="35" builtinId="29" customBuiltin="1"/>
    <cellStyle name="Zvýraznění 2" xfId="36" builtinId="33" customBuiltin="1"/>
    <cellStyle name="Zvýraznění 3" xfId="37" builtinId="37" customBuiltin="1"/>
    <cellStyle name="Zvýraznění 4" xfId="38" builtinId="41" customBuiltin="1"/>
    <cellStyle name="Zvýraznění 5" xfId="39" builtinId="45" customBuiltin="1"/>
    <cellStyle name="Zvýraznění 6" xfId="40" builtinId="49" customBuiltin="1"/>
  </cellStyles>
  <dxfs count="36"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</dxfs>
  <tableStyles count="0" defaultTableStyle="TableStyleMedium2" defaultPivotStyle="PivotStyleLight16"/>
  <colors>
    <mruColors>
      <color rgb="FFD0D0D0"/>
      <color rgb="FFF0948F"/>
      <color rgb="FF646363"/>
      <color rgb="FF9D9D9C"/>
      <color rgb="FFF7C9C7"/>
      <color rgb="FF233060"/>
      <color rgb="FFB9CD96"/>
      <color rgb="FFEBEB03"/>
      <color rgb="FF663300"/>
      <color rgb="FFC0504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theme" Target="theme/theme1.xml"/><Relationship Id="rId45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/>
            </a:pPr>
            <a:r>
              <a:rPr lang="en-US" sz="1000">
                <a:solidFill>
                  <a:srgbClr val="233060"/>
                </a:solidFill>
                <a:latin typeface="+mn-lt"/>
              </a:rPr>
              <a:t>Výroba elektřiny brutto </a:t>
            </a:r>
            <a:r>
              <a:rPr lang="cs-CZ" sz="1000">
                <a:solidFill>
                  <a:srgbClr val="233060"/>
                </a:solidFill>
                <a:latin typeface="+mn-lt"/>
              </a:rPr>
              <a:t>(</a:t>
            </a:r>
            <a:r>
              <a:rPr lang="en-US" sz="1000">
                <a:solidFill>
                  <a:srgbClr val="233060"/>
                </a:solidFill>
                <a:latin typeface="+mn-lt"/>
              </a:rPr>
              <a:t>GWh</a:t>
            </a:r>
            <a:r>
              <a:rPr lang="cs-CZ" sz="1000">
                <a:solidFill>
                  <a:srgbClr val="233060"/>
                </a:solidFill>
                <a:latin typeface="+mn-lt"/>
              </a:rPr>
              <a:t>)</a:t>
            </a:r>
            <a:endParaRPr lang="en-US" sz="1000">
              <a:solidFill>
                <a:srgbClr val="233060"/>
              </a:solidFill>
              <a:latin typeface="+mn-lt"/>
            </a:endParaRPr>
          </a:p>
        </c:rich>
      </c:tx>
      <c:layout>
        <c:manualLayout>
          <c:xMode val="edge"/>
          <c:yMode val="edge"/>
          <c:x val="3.5811965811964456E-4"/>
          <c:y val="2.8985507246376812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9.5479569892473123E-2"/>
          <c:y val="0.14319156913896403"/>
          <c:w val="0.8976924731182796"/>
          <c:h val="0.5814399795770209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'3.1'!$A$8</c:f>
              <c:strCache>
                <c:ptCount val="1"/>
                <c:pt idx="0">
                  <c:v>Jaderné (JE)</c:v>
                </c:pt>
              </c:strCache>
            </c:strRef>
          </c:tx>
          <c:invertIfNegative val="0"/>
          <c:val>
            <c:numRef>
              <c:f>'3.1'!$B$8:$M$8</c:f>
              <c:numCache>
                <c:formatCode>#\ ##0.0</c:formatCode>
                <c:ptCount val="12"/>
                <c:pt idx="0">
                  <c:v>2701.6986499999998</c:v>
                </c:pt>
                <c:pt idx="1">
                  <c:v>2500.2061899999999</c:v>
                </c:pt>
                <c:pt idx="2">
                  <c:v>2754.1832400000003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AE-488F-980B-F7A2700A39BA}"/>
            </c:ext>
          </c:extLst>
        </c:ser>
        <c:ser>
          <c:idx val="1"/>
          <c:order val="1"/>
          <c:tx>
            <c:strRef>
              <c:f>'3.1'!$A$9</c:f>
              <c:strCache>
                <c:ptCount val="1"/>
                <c:pt idx="0">
                  <c:v>Parní (PE)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val>
            <c:numRef>
              <c:f>'3.1'!$B$9:$M$9</c:f>
              <c:numCache>
                <c:formatCode>#\ ##0.0</c:formatCode>
                <c:ptCount val="12"/>
                <c:pt idx="0">
                  <c:v>3814.7268249999997</c:v>
                </c:pt>
                <c:pt idx="1">
                  <c:v>3585.2841569999991</c:v>
                </c:pt>
                <c:pt idx="2">
                  <c:v>3237.6678280000001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AE-488F-980B-F7A2700A39BA}"/>
            </c:ext>
          </c:extLst>
        </c:ser>
        <c:ser>
          <c:idx val="2"/>
          <c:order val="2"/>
          <c:tx>
            <c:strRef>
              <c:f>'3.1'!$A$10</c:f>
              <c:strCache>
                <c:ptCount val="1"/>
                <c:pt idx="0">
                  <c:v>Paroplynové (PPE)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val>
            <c:numRef>
              <c:f>'3.1'!$B$10:$M$10</c:f>
              <c:numCache>
                <c:formatCode>#\ ##0.0</c:formatCode>
                <c:ptCount val="12"/>
                <c:pt idx="0">
                  <c:v>278.28093000000001</c:v>
                </c:pt>
                <c:pt idx="1">
                  <c:v>267.50252999999998</c:v>
                </c:pt>
                <c:pt idx="2">
                  <c:v>235.08686800000001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AE-488F-980B-F7A2700A39BA}"/>
            </c:ext>
          </c:extLst>
        </c:ser>
        <c:ser>
          <c:idx val="3"/>
          <c:order val="3"/>
          <c:tx>
            <c:strRef>
              <c:f>'3.1'!$A$11</c:f>
              <c:strCache>
                <c:ptCount val="1"/>
                <c:pt idx="0">
                  <c:v>Plynové a spalovací (PSE)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val>
            <c:numRef>
              <c:f>'3.1'!$B$11:$M$11</c:f>
              <c:numCache>
                <c:formatCode>#\ ##0.0</c:formatCode>
                <c:ptCount val="12"/>
                <c:pt idx="0">
                  <c:v>386.91532799999987</c:v>
                </c:pt>
                <c:pt idx="1">
                  <c:v>353.44256999999919</c:v>
                </c:pt>
                <c:pt idx="2">
                  <c:v>360.56183499999963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DAE-488F-980B-F7A2700A39BA}"/>
            </c:ext>
          </c:extLst>
        </c:ser>
        <c:ser>
          <c:idx val="4"/>
          <c:order val="4"/>
          <c:tx>
            <c:strRef>
              <c:f>'3.1'!$A$12</c:f>
              <c:strCache>
                <c:ptCount val="1"/>
                <c:pt idx="0">
                  <c:v>Vodní (VE)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val>
            <c:numRef>
              <c:f>'3.1'!$B$12:$M$12</c:f>
              <c:numCache>
                <c:formatCode>#\ ##0.0</c:formatCode>
                <c:ptCount val="12"/>
                <c:pt idx="0">
                  <c:v>202.62818585142702</c:v>
                </c:pt>
                <c:pt idx="1">
                  <c:v>157.25453518111851</c:v>
                </c:pt>
                <c:pt idx="2">
                  <c:v>158.16010657258377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DAE-488F-980B-F7A2700A39BA}"/>
            </c:ext>
          </c:extLst>
        </c:ser>
        <c:ser>
          <c:idx val="5"/>
          <c:order val="5"/>
          <c:tx>
            <c:strRef>
              <c:f>'3.1'!$A$13</c:f>
              <c:strCache>
                <c:ptCount val="1"/>
                <c:pt idx="0">
                  <c:v>Přečerpávací (PVE)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val>
            <c:numRef>
              <c:f>'3.1'!$B$13:$M$13</c:f>
              <c:numCache>
                <c:formatCode>#\ ##0.0</c:formatCode>
                <c:ptCount val="12"/>
                <c:pt idx="0">
                  <c:v>83.849710000000002</c:v>
                </c:pt>
                <c:pt idx="1">
                  <c:v>88.240169999999992</c:v>
                </c:pt>
                <c:pt idx="2">
                  <c:v>91.883579999999981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DAE-488F-980B-F7A2700A39BA}"/>
            </c:ext>
          </c:extLst>
        </c:ser>
        <c:ser>
          <c:idx val="6"/>
          <c:order val="6"/>
          <c:tx>
            <c:strRef>
              <c:f>'3.1'!$A$14</c:f>
              <c:strCache>
                <c:ptCount val="1"/>
                <c:pt idx="0">
                  <c:v>Větrné (VTE)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val>
            <c:numRef>
              <c:f>'3.1'!$B$14:$M$14</c:f>
              <c:numCache>
                <c:formatCode>#\ ##0.0</c:formatCode>
                <c:ptCount val="12"/>
                <c:pt idx="0">
                  <c:v>89.338439546235563</c:v>
                </c:pt>
                <c:pt idx="1">
                  <c:v>43.146964738476221</c:v>
                </c:pt>
                <c:pt idx="2">
                  <c:v>48.740441929673629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DAE-488F-980B-F7A2700A39BA}"/>
            </c:ext>
          </c:extLst>
        </c:ser>
        <c:ser>
          <c:idx val="7"/>
          <c:order val="7"/>
          <c:tx>
            <c:strRef>
              <c:f>'3.1'!$A$15</c:f>
              <c:strCache>
                <c:ptCount val="1"/>
                <c:pt idx="0">
                  <c:v>Fotovoltaické (FVE)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val>
            <c:numRef>
              <c:f>'3.1'!$B$15:$M$15</c:f>
              <c:numCache>
                <c:formatCode>#\ ##0.0</c:formatCode>
                <c:ptCount val="12"/>
                <c:pt idx="0">
                  <c:v>96.55794505768651</c:v>
                </c:pt>
                <c:pt idx="1">
                  <c:v>226.17819833065514</c:v>
                </c:pt>
                <c:pt idx="2">
                  <c:v>401.77286757535876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DAE-488F-980B-F7A2700A39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55167360"/>
        <c:axId val="155173248"/>
      </c:barChart>
      <c:catAx>
        <c:axId val="155167360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55173248"/>
        <c:crossesAt val="-4000"/>
        <c:auto val="1"/>
        <c:lblAlgn val="ctr"/>
        <c:lblOffset val="100"/>
        <c:noMultiLvlLbl val="0"/>
      </c:catAx>
      <c:valAx>
        <c:axId val="155173248"/>
        <c:scaling>
          <c:orientation val="minMax"/>
          <c:max val="8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55167360"/>
        <c:crosses val="autoZero"/>
        <c:crossBetween val="between"/>
        <c:majorUnit val="1000"/>
      </c:valAx>
    </c:plotArea>
    <c:legend>
      <c:legendPos val="b"/>
      <c:layout>
        <c:manualLayout>
          <c:xMode val="edge"/>
          <c:yMode val="edge"/>
          <c:x val="0"/>
          <c:y val="0.80129118773946362"/>
          <c:w val="0.6357228632478632"/>
          <c:h val="0.19870881226053638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3543307086614173" l="0.31496062992125984" r="0.31496062992125984" t="0.3543307086614173" header="0.31496062992125984" footer="0.31496062992125984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</a:t>
            </a:r>
            <a:r>
              <a:rPr lang="en-US" sz="1000">
                <a:solidFill>
                  <a:srgbClr val="233060"/>
                </a:solidFill>
              </a:rPr>
              <a:t> </a:t>
            </a:r>
            <a:r>
              <a:rPr lang="cs-CZ" sz="1000">
                <a:solidFill>
                  <a:srgbClr val="233060"/>
                </a:solidFill>
              </a:rPr>
              <a:t>kategorií VE na </a:t>
            </a:r>
            <a:r>
              <a:rPr lang="en-US" sz="1000">
                <a:solidFill>
                  <a:srgbClr val="233060"/>
                </a:solidFill>
              </a:rPr>
              <a:t>instalovan</a:t>
            </a:r>
            <a:r>
              <a:rPr lang="cs-CZ" sz="1000">
                <a:solidFill>
                  <a:srgbClr val="233060"/>
                </a:solidFill>
              </a:rPr>
              <a:t>ém</a:t>
            </a:r>
            <a:r>
              <a:rPr lang="en-US" sz="1000">
                <a:solidFill>
                  <a:srgbClr val="233060"/>
                </a:solidFill>
              </a:rPr>
              <a:t> výkon</a:t>
            </a:r>
            <a:r>
              <a:rPr lang="cs-CZ" sz="1000">
                <a:solidFill>
                  <a:srgbClr val="233060"/>
                </a:solidFill>
              </a:rPr>
              <a:t>u</a:t>
            </a:r>
            <a:endParaRPr lang="en-US" sz="1000">
              <a:solidFill>
                <a:srgbClr val="233060"/>
              </a:solidFill>
            </a:endParaRPr>
          </a:p>
        </c:rich>
      </c:tx>
      <c:layout>
        <c:manualLayout>
          <c:xMode val="edge"/>
          <c:yMode val="edge"/>
          <c:x val="2.9033516355535856E-3"/>
          <c:y val="4.584528599757416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7027056604452032"/>
          <c:y val="0.27682541914670866"/>
          <c:w val="0.46442259362876492"/>
          <c:h val="0.70803959645603021"/>
        </c:manualLayout>
      </c:layout>
      <c:doughnutChart>
        <c:varyColors val="1"/>
        <c:ser>
          <c:idx val="0"/>
          <c:order val="0"/>
          <c:tx>
            <c:strRef>
              <c:f>'4.3'!$B$3:$D$3</c:f>
              <c:strCache>
                <c:ptCount val="1"/>
                <c:pt idx="0">
                  <c:v>Celkový instalovaný výkon</c:v>
                </c:pt>
              </c:strCache>
            </c:strRef>
          </c:tx>
          <c:dPt>
            <c:idx val="1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0-26B4-42D5-8DCF-45A95E9066DD}"/>
              </c:ext>
            </c:extLst>
          </c:dPt>
          <c:dPt>
            <c:idx val="2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1-26B4-42D5-8DCF-45A95E9066D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cs-CZ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'4.3'!$A$8:$A$10</c:f>
              <c:strCache>
                <c:ptCount val="3"/>
                <c:pt idx="0">
                  <c:v>&lt; 1 MW</c:v>
                </c:pt>
                <c:pt idx="1">
                  <c:v>≥ 1 a &lt; 10 MW</c:v>
                </c:pt>
                <c:pt idx="2">
                  <c:v>≥ 10 MW</c:v>
                </c:pt>
              </c:strCache>
            </c:strRef>
          </c:cat>
          <c:val>
            <c:numRef>
              <c:f>'4.3'!$D$8:$D$10</c:f>
              <c:numCache>
                <c:formatCode>#\ ##0.0</c:formatCode>
                <c:ptCount val="3"/>
                <c:pt idx="0">
                  <c:v>158.64608000000058</c:v>
                </c:pt>
                <c:pt idx="1">
                  <c:v>184.41696000000002</c:v>
                </c:pt>
                <c:pt idx="2">
                  <c:v>771.78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AA-4EFF-B8D1-56586C4E08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8819-4614-8B79-6BA0EE26DE4C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8819-4614-8B79-6BA0EE26DE4C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8819-4614-8B79-6BA0EE26DE4C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8819-4614-8B79-6BA0EE26DE4C}"/>
            </c:ext>
          </c:extLst>
        </c:ser>
        <c:ser>
          <c:idx val="4"/>
          <c:order val="4"/>
          <c:tx>
            <c:strRef>
              <c:f>'4.3'!$A$25</c:f>
              <c:strCache>
                <c:ptCount val="1"/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8819-4614-8B79-6BA0EE26DE4C}"/>
            </c:ext>
          </c:extLst>
        </c:ser>
        <c:ser>
          <c:idx val="5"/>
          <c:order val="5"/>
          <c:tx>
            <c:strRef>
              <c:f>'4.3'!$A$26</c:f>
              <c:strCache>
                <c:ptCount val="1"/>
              </c:strCache>
            </c:strRef>
          </c:tx>
          <c:spPr>
            <a:solidFill>
              <a:srgbClr val="F0948F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8819-4614-8B79-6BA0EE26DE4C}"/>
            </c:ext>
          </c:extLst>
        </c:ser>
        <c:ser>
          <c:idx val="6"/>
          <c:order val="6"/>
          <c:tx>
            <c:strRef>
              <c:f>'4.3'!$A$27</c:f>
              <c:strCache>
                <c:ptCount val="1"/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8819-4614-8B79-6BA0EE26DE4C}"/>
            </c:ext>
          </c:extLst>
        </c:ser>
        <c:ser>
          <c:idx val="7"/>
          <c:order val="7"/>
          <c:tx>
            <c:strRef>
              <c:f>'4.3'!$A$28</c:f>
              <c:strCache>
                <c:ptCount val="1"/>
              </c:strCache>
            </c:strRef>
          </c:tx>
          <c:spPr>
            <a:solidFill>
              <a:srgbClr val="F7C9C7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8819-4614-8B79-6BA0EE26DE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6883712"/>
        <c:axId val="166885248"/>
      </c:barChart>
      <c:catAx>
        <c:axId val="1668837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6885248"/>
        <c:crosses val="autoZero"/>
        <c:auto val="1"/>
        <c:lblAlgn val="ctr"/>
        <c:lblOffset val="100"/>
        <c:noMultiLvlLbl val="0"/>
      </c:catAx>
      <c:valAx>
        <c:axId val="16688524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6883712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technologií na v</a:t>
            </a:r>
            <a:r>
              <a:rPr lang="en-US" sz="1000">
                <a:solidFill>
                  <a:srgbClr val="233060"/>
                </a:solidFill>
              </a:rPr>
              <a:t>ýrob</a:t>
            </a:r>
            <a:r>
              <a:rPr lang="cs-CZ" sz="1000">
                <a:solidFill>
                  <a:srgbClr val="233060"/>
                </a:solidFill>
              </a:rPr>
              <a:t>ě</a:t>
            </a:r>
            <a:r>
              <a:rPr lang="en-US" sz="1000">
                <a:solidFill>
                  <a:srgbClr val="233060"/>
                </a:solidFill>
              </a:rPr>
              <a:t> elektřiny brutto</a:t>
            </a:r>
          </a:p>
        </c:rich>
      </c:tx>
      <c:layout>
        <c:manualLayout>
          <c:xMode val="edge"/>
          <c:yMode val="edge"/>
          <c:x val="5.5355547673921262E-3"/>
          <c:y val="4.9689440993788817E-2"/>
        </c:manualLayout>
      </c:layout>
      <c:overlay val="0"/>
    </c:title>
    <c:autoTitleDeleted val="0"/>
    <c:plotArea>
      <c:layout/>
      <c:doughnutChart>
        <c:varyColors val="1"/>
        <c:ser>
          <c:idx val="2"/>
          <c:order val="0"/>
          <c:dPt>
            <c:idx val="1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2-EDAC-433A-82AC-9DD00260E379}"/>
              </c:ext>
            </c:extLst>
          </c:dPt>
          <c:dPt>
            <c:idx val="2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3-EDAC-433A-82AC-9DD00260E379}"/>
              </c:ext>
            </c:extLst>
          </c:dPt>
          <c:dPt>
            <c:idx val="3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4-EDAC-433A-82AC-9DD00260E379}"/>
              </c:ext>
            </c:extLst>
          </c:dPt>
          <c:dPt>
            <c:idx val="4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5-EDAC-433A-82AC-9DD00260E379}"/>
              </c:ext>
            </c:extLst>
          </c:dPt>
          <c:dPt>
            <c:idx val="5"/>
            <c:bubble3D val="0"/>
            <c:spPr>
              <a:solidFill>
                <a:srgbClr val="F0948F"/>
              </a:solidFill>
            </c:spPr>
            <c:extLst>
              <c:ext xmlns:c16="http://schemas.microsoft.com/office/drawing/2014/chart" uri="{C3380CC4-5D6E-409C-BE32-E72D297353CC}">
                <c16:uniqueId val="{00000006-EDAC-433A-82AC-9DD00260E379}"/>
              </c:ext>
            </c:extLst>
          </c:dPt>
          <c:dPt>
            <c:idx val="6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7-EDAC-433A-82AC-9DD00260E379}"/>
              </c:ext>
            </c:extLst>
          </c:dPt>
          <c:dPt>
            <c:idx val="7"/>
            <c:bubble3D val="0"/>
            <c:spPr>
              <a:solidFill>
                <a:srgbClr val="F7C9C7"/>
              </a:solidFill>
            </c:spPr>
            <c:extLst>
              <c:ext xmlns:c16="http://schemas.microsoft.com/office/drawing/2014/chart" uri="{C3380CC4-5D6E-409C-BE32-E72D297353CC}">
                <c16:uniqueId val="{00000001-B0C0-4881-B9A7-CB4C764BE7A6}"/>
              </c:ext>
            </c:extLst>
          </c:dPt>
          <c:cat>
            <c:strRef>
              <c:f>'7.10'!$J$19:$J$26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'7.10'!$K$19:$K$26</c:f>
              <c:numCache>
                <c:formatCode>General</c:formatCode>
                <c:ptCount val="8"/>
                <c:pt idx="0">
                  <c:v>0</c:v>
                </c:pt>
                <c:pt idx="1">
                  <c:v>1369308.8960000002</c:v>
                </c:pt>
                <c:pt idx="2">
                  <c:v>0</c:v>
                </c:pt>
                <c:pt idx="3">
                  <c:v>90008.00499999999</c:v>
                </c:pt>
                <c:pt idx="4">
                  <c:v>16916.428381678201</c:v>
                </c:pt>
                <c:pt idx="5">
                  <c:v>0</c:v>
                </c:pt>
                <c:pt idx="6">
                  <c:v>4690.0497881302708</c:v>
                </c:pt>
                <c:pt idx="7">
                  <c:v>36067.206014795331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0C0-4881-B9A7-CB4C764BE7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</a:t>
            </a:r>
            <a:r>
              <a:rPr lang="cs-CZ" sz="1000" baseline="0">
                <a:solidFill>
                  <a:srgbClr val="233060"/>
                </a:solidFill>
              </a:rPr>
              <a:t> spotřebě elektřiny </a:t>
            </a:r>
            <a:r>
              <a:rPr lang="cs-CZ" sz="1000">
                <a:solidFill>
                  <a:srgbClr val="233060"/>
                </a:solidFill>
              </a:rPr>
              <a:t>v ČR</a:t>
            </a:r>
          </a:p>
        </c:rich>
      </c:tx>
      <c:layout>
        <c:manualLayout>
          <c:xMode val="edge"/>
          <c:yMode val="edge"/>
          <c:x val="1.0959383753501486E-3"/>
          <c:y val="4.624277456647398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1833536585365854"/>
          <c:y val="0.24277456647398843"/>
          <c:w val="0.607394647696477"/>
          <c:h val="0.58782273603082846"/>
        </c:manualLayout>
      </c:layout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'7.10'!$H$19:$H$22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'7.10'!$I$19:$I$22</c:f>
              <c:numCache>
                <c:formatCode>0.0%</c:formatCode>
                <c:ptCount val="4"/>
                <c:pt idx="0">
                  <c:v>3.3734767659123602E-2</c:v>
                </c:pt>
                <c:pt idx="1">
                  <c:v>4.3961265822714479E-2</c:v>
                </c:pt>
                <c:pt idx="2">
                  <c:v>4.7956243178203344E-2</c:v>
                </c:pt>
                <c:pt idx="3">
                  <c:v>4.8425267351902536E-2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78-4FAC-AFA8-5427FD645B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7016320"/>
        <c:axId val="167017856"/>
      </c:barChart>
      <c:catAx>
        <c:axId val="167016320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7017856"/>
        <c:crosses val="autoZero"/>
        <c:auto val="1"/>
        <c:lblAlgn val="ctr"/>
        <c:lblOffset val="100"/>
        <c:noMultiLvlLbl val="0"/>
      </c:catAx>
      <c:valAx>
        <c:axId val="167017856"/>
        <c:scaling>
          <c:orientation val="minMax"/>
          <c:max val="1"/>
        </c:scaling>
        <c:delete val="0"/>
        <c:axPos val="t"/>
        <c:majorGridlines/>
        <c:numFmt formatCode="0%" sourceLinked="0"/>
        <c:majorTickMark val="out"/>
        <c:minorTickMark val="none"/>
        <c:tickLblPos val="high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7016320"/>
        <c:crosses val="autoZero"/>
        <c:crossBetween val="between"/>
        <c:majorUnit val="0.2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 instalovaném výkonu v ČR</a:t>
            </a:r>
          </a:p>
        </c:rich>
      </c:tx>
      <c:layout>
        <c:manualLayout>
          <c:xMode val="edge"/>
          <c:yMode val="edge"/>
          <c:x val="3.5346543220558897E-3"/>
          <c:y val="3.0534351145038167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'7.10'!$H$31:$H$38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'7.10'!$I$31:$I$38</c:f>
              <c:numCache>
                <c:formatCode>0.0%</c:formatCode>
                <c:ptCount val="8"/>
                <c:pt idx="0">
                  <c:v>0</c:v>
                </c:pt>
                <c:pt idx="1">
                  <c:v>0.14028029558197144</c:v>
                </c:pt>
                <c:pt idx="2">
                  <c:v>0</c:v>
                </c:pt>
                <c:pt idx="3">
                  <c:v>6.4115666008042374E-2</c:v>
                </c:pt>
                <c:pt idx="4">
                  <c:v>2.6961463561722562E-2</c:v>
                </c:pt>
                <c:pt idx="5">
                  <c:v>0</c:v>
                </c:pt>
                <c:pt idx="6">
                  <c:v>6.3322999930151974E-2</c:v>
                </c:pt>
                <c:pt idx="7">
                  <c:v>5.1830079727998246E-2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FE-4BB6-93D2-FDCB0B6936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7042432"/>
        <c:axId val="167453824"/>
      </c:barChart>
      <c:catAx>
        <c:axId val="16704243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7453824"/>
        <c:crosses val="autoZero"/>
        <c:auto val="1"/>
        <c:lblAlgn val="ctr"/>
        <c:lblOffset val="100"/>
        <c:noMultiLvlLbl val="0"/>
      </c:catAx>
      <c:valAx>
        <c:axId val="167453824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7042432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Výroba elektřiny brutto (GWh)</a:t>
            </a:r>
          </a:p>
        </c:rich>
      </c:tx>
      <c:layout>
        <c:manualLayout>
          <c:xMode val="edge"/>
          <c:yMode val="edge"/>
          <c:x val="4.965132496513253E-3"/>
          <c:y val="3.054353054353054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5540567389235707"/>
          <c:y val="0.16035353535353536"/>
          <c:w val="0.75428888122052473"/>
          <c:h val="0.7277553310886644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'7.10'!$J$31</c:f>
              <c:strCache>
                <c:ptCount val="1"/>
                <c:pt idx="0">
                  <c:v>JE</c:v>
                </c:pt>
              </c:strCache>
            </c:strRef>
          </c:tx>
          <c:invertIfNegative val="0"/>
          <c:cat>
            <c:strRef>
              <c:f>'7.10'!$K$30:$M$30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'7.10'!$K$31:$M$31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6A4-4374-AB9B-71B7F74EB3EA}"/>
            </c:ext>
          </c:extLst>
        </c:ser>
        <c:ser>
          <c:idx val="1"/>
          <c:order val="1"/>
          <c:tx>
            <c:strRef>
              <c:f>'7.10'!$J$32</c:f>
              <c:strCache>
                <c:ptCount val="1"/>
                <c:pt idx="0">
                  <c:v>PE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'7.10'!$K$30:$M$30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'7.10'!$K$32:$M$32</c:f>
              <c:numCache>
                <c:formatCode>#\ ##0.0</c:formatCode>
                <c:ptCount val="3"/>
                <c:pt idx="0">
                  <c:v>524240.97899999999</c:v>
                </c:pt>
                <c:pt idx="1">
                  <c:v>492574.08100000001</c:v>
                </c:pt>
                <c:pt idx="2">
                  <c:v>352493.83600000001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6A4-4374-AB9B-71B7F74EB3EA}"/>
            </c:ext>
          </c:extLst>
        </c:ser>
        <c:ser>
          <c:idx val="2"/>
          <c:order val="2"/>
          <c:tx>
            <c:strRef>
              <c:f>'7.10'!$J$33</c:f>
              <c:strCache>
                <c:ptCount val="1"/>
                <c:pt idx="0">
                  <c:v>PPE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'7.10'!$K$30:$M$30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'7.10'!$K$33:$M$33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6A4-4374-AB9B-71B7F74EB3EA}"/>
            </c:ext>
          </c:extLst>
        </c:ser>
        <c:ser>
          <c:idx val="3"/>
          <c:order val="3"/>
          <c:tx>
            <c:strRef>
              <c:f>'7.10'!$J$34</c:f>
              <c:strCache>
                <c:ptCount val="1"/>
                <c:pt idx="0">
                  <c:v>PSE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'7.10'!$K$30:$M$30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'7.10'!$K$34:$M$34</c:f>
              <c:numCache>
                <c:formatCode>#\ ##0.0</c:formatCode>
                <c:ptCount val="3"/>
                <c:pt idx="0">
                  <c:v>30956.211999999996</c:v>
                </c:pt>
                <c:pt idx="1">
                  <c:v>28161.369999999995</c:v>
                </c:pt>
                <c:pt idx="2">
                  <c:v>30890.422999999992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6A4-4374-AB9B-71B7F74EB3EA}"/>
            </c:ext>
          </c:extLst>
        </c:ser>
        <c:ser>
          <c:idx val="4"/>
          <c:order val="4"/>
          <c:tx>
            <c:strRef>
              <c:f>'7.10'!$J$35</c:f>
              <c:strCache>
                <c:ptCount val="1"/>
                <c:pt idx="0">
                  <c:v>VE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strRef>
              <c:f>'7.10'!$K$30:$M$30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'7.10'!$K$35:$M$35</c:f>
              <c:numCache>
                <c:formatCode>#\ ##0.0</c:formatCode>
                <c:ptCount val="3"/>
                <c:pt idx="0">
                  <c:v>7490.1865980128196</c:v>
                </c:pt>
                <c:pt idx="1">
                  <c:v>5532.3761117948752</c:v>
                </c:pt>
                <c:pt idx="2">
                  <c:v>3893.865671870506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6A4-4374-AB9B-71B7F74EB3EA}"/>
            </c:ext>
          </c:extLst>
        </c:ser>
        <c:ser>
          <c:idx val="5"/>
          <c:order val="5"/>
          <c:tx>
            <c:strRef>
              <c:f>'7.10'!$J$36</c:f>
              <c:strCache>
                <c:ptCount val="1"/>
                <c:pt idx="0">
                  <c:v>PVE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'7.10'!$K$30:$M$30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'7.10'!$K$36:$M$36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6A4-4374-AB9B-71B7F74EB3EA}"/>
            </c:ext>
          </c:extLst>
        </c:ser>
        <c:ser>
          <c:idx val="6"/>
          <c:order val="6"/>
          <c:tx>
            <c:strRef>
              <c:f>'7.10'!$J$37</c:f>
              <c:strCache>
                <c:ptCount val="1"/>
                <c:pt idx="0">
                  <c:v>VTE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strRef>
              <c:f>'7.10'!$K$30:$M$30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'7.10'!$K$37:$M$37</c:f>
              <c:numCache>
                <c:formatCode>#\ ##0.0</c:formatCode>
                <c:ptCount val="3"/>
                <c:pt idx="0">
                  <c:v>2232.8598255761081</c:v>
                </c:pt>
                <c:pt idx="1">
                  <c:v>1073.2980985479139</c:v>
                </c:pt>
                <c:pt idx="2">
                  <c:v>1383.8918640062489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6A4-4374-AB9B-71B7F74EB3EA}"/>
            </c:ext>
          </c:extLst>
        </c:ser>
        <c:ser>
          <c:idx val="7"/>
          <c:order val="7"/>
          <c:tx>
            <c:strRef>
              <c:f>'7.10'!$J$38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'7.10'!$K$30:$M$30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'7.10'!$K$38:$M$38</c:f>
              <c:numCache>
                <c:formatCode>#\ ##0.0</c:formatCode>
                <c:ptCount val="3"/>
                <c:pt idx="0">
                  <c:v>4259.8147314383004</c:v>
                </c:pt>
                <c:pt idx="1">
                  <c:v>11126.163948949477</c:v>
                </c:pt>
                <c:pt idx="2">
                  <c:v>20681.227334407551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6A4-4374-AB9B-71B7F74EB3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7523840"/>
        <c:axId val="167525376"/>
      </c:barChart>
      <c:catAx>
        <c:axId val="1675238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7525376"/>
        <c:crosses val="autoZero"/>
        <c:auto val="1"/>
        <c:lblAlgn val="ctr"/>
        <c:lblOffset val="100"/>
        <c:noMultiLvlLbl val="0"/>
      </c:catAx>
      <c:valAx>
        <c:axId val="167525376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7523840"/>
        <c:crosses val="autoZero"/>
        <c:crossBetween val="between"/>
        <c:majorUnit val="100000"/>
        <c:dispUnits>
          <c:builtInUnit val="thousands"/>
        </c:dispUnits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</a:t>
            </a:r>
            <a:r>
              <a:rPr lang="cs-CZ" sz="1000" baseline="0">
                <a:solidFill>
                  <a:srgbClr val="233060"/>
                </a:solidFill>
              </a:rPr>
              <a:t> výrobě elektřiny brutto </a:t>
            </a:r>
            <a:r>
              <a:rPr lang="cs-CZ" sz="1000">
                <a:solidFill>
                  <a:srgbClr val="233060"/>
                </a:solidFill>
              </a:rPr>
              <a:t>v ČR</a:t>
            </a:r>
          </a:p>
        </c:rich>
      </c:tx>
      <c:layout>
        <c:manualLayout>
          <c:xMode val="edge"/>
          <c:yMode val="edge"/>
          <c:x val="2.2827968155071047E-3"/>
          <c:y val="3.0543530543530543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'7.10'!$L$19:$L$26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'7.10'!$M$19:$M$26</c:f>
              <c:numCache>
                <c:formatCode>0.0%</c:formatCode>
                <c:ptCount val="8"/>
                <c:pt idx="0">
                  <c:v>0</c:v>
                </c:pt>
                <c:pt idx="1">
                  <c:v>0.12872252682726001</c:v>
                </c:pt>
                <c:pt idx="2">
                  <c:v>0</c:v>
                </c:pt>
                <c:pt idx="3">
                  <c:v>8.1757100269906777E-2</c:v>
                </c:pt>
                <c:pt idx="4">
                  <c:v>3.2654497814170125E-2</c:v>
                </c:pt>
                <c:pt idx="5">
                  <c:v>0</c:v>
                </c:pt>
                <c:pt idx="6">
                  <c:v>2.5879585534295497E-2</c:v>
                </c:pt>
                <c:pt idx="7">
                  <c:v>4.9781583760871016E-2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86-4CA4-99F9-68C7D4F7AF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7546240"/>
        <c:axId val="167556224"/>
      </c:barChart>
      <c:catAx>
        <c:axId val="16754624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7556224"/>
        <c:crosses val="autoZero"/>
        <c:auto val="1"/>
        <c:lblAlgn val="ctr"/>
        <c:lblOffset val="100"/>
        <c:noMultiLvlLbl val="0"/>
      </c:catAx>
      <c:valAx>
        <c:axId val="167556224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7546240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0309-490B-80F5-381408E267D3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0309-490B-80F5-381408E267D3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0309-490B-80F5-381408E267D3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0309-490B-80F5-381408E267D3}"/>
            </c:ext>
          </c:extLst>
        </c:ser>
        <c:ser>
          <c:idx val="4"/>
          <c:order val="4"/>
          <c:tx>
            <c:strRef>
              <c:f>'4.3'!$A$25</c:f>
              <c:strCache>
                <c:ptCount val="1"/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0309-490B-80F5-381408E267D3}"/>
            </c:ext>
          </c:extLst>
        </c:ser>
        <c:ser>
          <c:idx val="5"/>
          <c:order val="5"/>
          <c:tx>
            <c:strRef>
              <c:f>'4.3'!$A$26</c:f>
              <c:strCache>
                <c:ptCount val="1"/>
              </c:strCache>
            </c:strRef>
          </c:tx>
          <c:spPr>
            <a:solidFill>
              <a:srgbClr val="F0948F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0309-490B-80F5-381408E267D3}"/>
            </c:ext>
          </c:extLst>
        </c:ser>
        <c:ser>
          <c:idx val="6"/>
          <c:order val="6"/>
          <c:tx>
            <c:strRef>
              <c:f>'4.3'!$A$27</c:f>
              <c:strCache>
                <c:ptCount val="1"/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0309-490B-80F5-381408E267D3}"/>
            </c:ext>
          </c:extLst>
        </c:ser>
        <c:ser>
          <c:idx val="7"/>
          <c:order val="7"/>
          <c:tx>
            <c:strRef>
              <c:f>'4.3'!$A$28</c:f>
              <c:strCache>
                <c:ptCount val="1"/>
              </c:strCache>
            </c:strRef>
          </c:tx>
          <c:spPr>
            <a:solidFill>
              <a:srgbClr val="F7C9C7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0309-490B-80F5-381408E267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7618048"/>
        <c:axId val="167619584"/>
      </c:barChart>
      <c:catAx>
        <c:axId val="1676180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7619584"/>
        <c:crosses val="autoZero"/>
        <c:auto val="1"/>
        <c:lblAlgn val="ctr"/>
        <c:lblOffset val="100"/>
        <c:noMultiLvlLbl val="0"/>
      </c:catAx>
      <c:valAx>
        <c:axId val="16761958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7618048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technologií na v</a:t>
            </a:r>
            <a:r>
              <a:rPr lang="en-US" sz="1000">
                <a:solidFill>
                  <a:srgbClr val="233060"/>
                </a:solidFill>
              </a:rPr>
              <a:t>ýrob</a:t>
            </a:r>
            <a:r>
              <a:rPr lang="cs-CZ" sz="1000">
                <a:solidFill>
                  <a:srgbClr val="233060"/>
                </a:solidFill>
              </a:rPr>
              <a:t>ě</a:t>
            </a:r>
            <a:r>
              <a:rPr lang="en-US" sz="1000">
                <a:solidFill>
                  <a:srgbClr val="233060"/>
                </a:solidFill>
              </a:rPr>
              <a:t> elektřiny brutto</a:t>
            </a:r>
          </a:p>
        </c:rich>
      </c:tx>
      <c:layout>
        <c:manualLayout>
          <c:xMode val="edge"/>
          <c:yMode val="edge"/>
          <c:x val="5.5355547673921262E-3"/>
          <c:y val="4.9689440993788817E-2"/>
        </c:manualLayout>
      </c:layout>
      <c:overlay val="0"/>
    </c:title>
    <c:autoTitleDeleted val="0"/>
    <c:plotArea>
      <c:layout/>
      <c:doughnutChart>
        <c:varyColors val="1"/>
        <c:ser>
          <c:idx val="2"/>
          <c:order val="0"/>
          <c:dPt>
            <c:idx val="0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02-AC07-4BC5-9610-A1A6DC08787A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3-AC07-4BC5-9610-A1A6DC08787A}"/>
              </c:ext>
            </c:extLst>
          </c:dPt>
          <c:dPt>
            <c:idx val="2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4-AC07-4BC5-9610-A1A6DC08787A}"/>
              </c:ext>
            </c:extLst>
          </c:dPt>
          <c:dPt>
            <c:idx val="3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5-AC07-4BC5-9610-A1A6DC08787A}"/>
              </c:ext>
            </c:extLst>
          </c:dPt>
          <c:dPt>
            <c:idx val="4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6-AC07-4BC5-9610-A1A6DC08787A}"/>
              </c:ext>
            </c:extLst>
          </c:dPt>
          <c:dPt>
            <c:idx val="5"/>
            <c:bubble3D val="0"/>
            <c:spPr>
              <a:solidFill>
                <a:srgbClr val="F0948F"/>
              </a:solidFill>
            </c:spPr>
            <c:extLst>
              <c:ext xmlns:c16="http://schemas.microsoft.com/office/drawing/2014/chart" uri="{C3380CC4-5D6E-409C-BE32-E72D297353CC}">
                <c16:uniqueId val="{00000007-AC07-4BC5-9610-A1A6DC08787A}"/>
              </c:ext>
            </c:extLst>
          </c:dPt>
          <c:dPt>
            <c:idx val="6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8-AC07-4BC5-9610-A1A6DC08787A}"/>
              </c:ext>
            </c:extLst>
          </c:dPt>
          <c:dPt>
            <c:idx val="7"/>
            <c:bubble3D val="0"/>
            <c:spPr>
              <a:solidFill>
                <a:srgbClr val="F7C9C7"/>
              </a:solidFill>
            </c:spPr>
            <c:extLst>
              <c:ext xmlns:c16="http://schemas.microsoft.com/office/drawing/2014/chart" uri="{C3380CC4-5D6E-409C-BE32-E72D297353CC}">
                <c16:uniqueId val="{00000001-42D0-420E-8A97-AECDFA9CD927}"/>
              </c:ext>
            </c:extLst>
          </c:dPt>
          <c:cat>
            <c:strRef>
              <c:f>'7.11'!$J$19:$J$26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'7.11'!$K$19:$K$26</c:f>
              <c:numCache>
                <c:formatCode>General</c:formatCode>
                <c:ptCount val="8"/>
                <c:pt idx="0">
                  <c:v>0</c:v>
                </c:pt>
                <c:pt idx="1">
                  <c:v>231431.72999999998</c:v>
                </c:pt>
                <c:pt idx="2">
                  <c:v>0</c:v>
                </c:pt>
                <c:pt idx="3">
                  <c:v>72835.115999999995</c:v>
                </c:pt>
                <c:pt idx="4">
                  <c:v>24935.242591147286</c:v>
                </c:pt>
                <c:pt idx="5">
                  <c:v>0</c:v>
                </c:pt>
                <c:pt idx="6">
                  <c:v>2088.1498900875772</c:v>
                </c:pt>
                <c:pt idx="7">
                  <c:v>58329.24151945801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2D0-420E-8A97-AECDFA9CD9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</a:t>
            </a:r>
            <a:r>
              <a:rPr lang="cs-CZ" sz="1000" baseline="0">
                <a:solidFill>
                  <a:srgbClr val="233060"/>
                </a:solidFill>
              </a:rPr>
              <a:t> spotřebě elektřiny </a:t>
            </a:r>
            <a:r>
              <a:rPr lang="cs-CZ" sz="1000">
                <a:solidFill>
                  <a:srgbClr val="233060"/>
                </a:solidFill>
              </a:rPr>
              <a:t>v ČR</a:t>
            </a:r>
          </a:p>
        </c:rich>
      </c:tx>
      <c:layout>
        <c:manualLayout>
          <c:xMode val="edge"/>
          <c:yMode val="edge"/>
          <c:x val="1.0959383753501486E-3"/>
          <c:y val="4.624277456647398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1833536585365854"/>
          <c:y val="0.24277456647398843"/>
          <c:w val="0.60309247967479673"/>
          <c:h val="0.58782273603082846"/>
        </c:manualLayout>
      </c:layout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'7.11'!$H$19:$H$22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'7.11'!$I$19:$I$22</c:f>
              <c:numCache>
                <c:formatCode>0.0%</c:formatCode>
                <c:ptCount val="4"/>
                <c:pt idx="0">
                  <c:v>2.2046676925956413E-2</c:v>
                </c:pt>
                <c:pt idx="1">
                  <c:v>6.4636106218564179E-2</c:v>
                </c:pt>
                <c:pt idx="2">
                  <c:v>6.0486971384934675E-2</c:v>
                </c:pt>
                <c:pt idx="3">
                  <c:v>5.9931470447138722E-2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D72-449C-B382-56AB0D93B7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6560512"/>
        <c:axId val="166562048"/>
      </c:barChart>
      <c:catAx>
        <c:axId val="166560512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6562048"/>
        <c:crosses val="autoZero"/>
        <c:auto val="1"/>
        <c:lblAlgn val="ctr"/>
        <c:lblOffset val="100"/>
        <c:noMultiLvlLbl val="0"/>
      </c:catAx>
      <c:valAx>
        <c:axId val="166562048"/>
        <c:scaling>
          <c:orientation val="minMax"/>
          <c:max val="1"/>
        </c:scaling>
        <c:delete val="0"/>
        <c:axPos val="t"/>
        <c:majorGridlines/>
        <c:numFmt formatCode="0%" sourceLinked="0"/>
        <c:majorTickMark val="out"/>
        <c:minorTickMark val="none"/>
        <c:tickLblPos val="high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6560512"/>
        <c:crosses val="autoZero"/>
        <c:crossBetween val="between"/>
        <c:majorUnit val="0.2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 instalovaném výkonu v ČR</a:t>
            </a:r>
          </a:p>
        </c:rich>
      </c:tx>
      <c:layout>
        <c:manualLayout>
          <c:xMode val="edge"/>
          <c:yMode val="edge"/>
          <c:x val="3.5346543220558897E-3"/>
          <c:y val="3.0534351145038167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'7.11'!$H$31:$H$38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'7.11'!$I$31:$I$38</c:f>
              <c:numCache>
                <c:formatCode>0.0%</c:formatCode>
                <c:ptCount val="8"/>
                <c:pt idx="0">
                  <c:v>0</c:v>
                </c:pt>
                <c:pt idx="1">
                  <c:v>2.8418549186139862E-2</c:v>
                </c:pt>
                <c:pt idx="2">
                  <c:v>0</c:v>
                </c:pt>
                <c:pt idx="3">
                  <c:v>5.7220657657051935E-2</c:v>
                </c:pt>
                <c:pt idx="4">
                  <c:v>1.9525439204428258E-2</c:v>
                </c:pt>
                <c:pt idx="5">
                  <c:v>1.2804097311139564E-3</c:v>
                </c:pt>
                <c:pt idx="6">
                  <c:v>1.4669325106500332E-2</c:v>
                </c:pt>
                <c:pt idx="7">
                  <c:v>8.2984087713408206E-2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34-498D-B8D9-6640A37CDC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6586624"/>
        <c:axId val="166588416"/>
      </c:barChart>
      <c:catAx>
        <c:axId val="16658662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6588416"/>
        <c:crosses val="autoZero"/>
        <c:auto val="1"/>
        <c:lblAlgn val="ctr"/>
        <c:lblOffset val="100"/>
        <c:noMultiLvlLbl val="0"/>
      </c:catAx>
      <c:valAx>
        <c:axId val="166588416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6586624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Výroba elektřiny brutto - VE (MWh)</a:t>
            </a:r>
          </a:p>
        </c:rich>
      </c:tx>
      <c:layout>
        <c:manualLayout>
          <c:xMode val="edge"/>
          <c:yMode val="edge"/>
          <c:x val="1.5230866705035072E-3"/>
          <c:y val="3.9585443777760458E-2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'4.3'!$A$8</c:f>
              <c:strCache>
                <c:ptCount val="1"/>
                <c:pt idx="0">
                  <c:v>&lt; 1 MW</c:v>
                </c:pt>
              </c:strCache>
            </c:strRef>
          </c:tx>
          <c:invertIfNegative val="0"/>
          <c:cat>
            <c:strRef>
              <c:f>'4.3'!$E$5:$G$5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'4.3'!$E$8:$G$8</c:f>
              <c:numCache>
                <c:formatCode>#\ ##0.0</c:formatCode>
                <c:ptCount val="3"/>
                <c:pt idx="0">
                  <c:v>59201.262371426914</c:v>
                </c:pt>
                <c:pt idx="1">
                  <c:v>45701.788221118237</c:v>
                </c:pt>
                <c:pt idx="2">
                  <c:v>50445.681762583765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FB-4207-8E59-AEE10A945796}"/>
            </c:ext>
          </c:extLst>
        </c:ser>
        <c:ser>
          <c:idx val="1"/>
          <c:order val="1"/>
          <c:tx>
            <c:strRef>
              <c:f>'4.3'!$A$9</c:f>
              <c:strCache>
                <c:ptCount val="1"/>
                <c:pt idx="0">
                  <c:v>≥ 1 a &lt; 10 MW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'4.3'!$E$5:$G$5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'4.3'!$E$9:$G$9</c:f>
              <c:numCache>
                <c:formatCode>#\ ##0.0</c:formatCode>
                <c:ptCount val="3"/>
                <c:pt idx="0">
                  <c:v>65299.346480000015</c:v>
                </c:pt>
                <c:pt idx="1">
                  <c:v>51207.472959999999</c:v>
                </c:pt>
                <c:pt idx="2">
                  <c:v>51493.90281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7FB-4207-8E59-AEE10A945796}"/>
            </c:ext>
          </c:extLst>
        </c:ser>
        <c:ser>
          <c:idx val="2"/>
          <c:order val="2"/>
          <c:tx>
            <c:strRef>
              <c:f>'4.3'!$A$10</c:f>
              <c:strCache>
                <c:ptCount val="1"/>
                <c:pt idx="0">
                  <c:v>≥ 10 MW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'4.3'!$E$5:$G$5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'4.3'!$E$10:$G$10</c:f>
              <c:numCache>
                <c:formatCode>#\ ##0.0</c:formatCode>
                <c:ptCount val="3"/>
                <c:pt idx="0">
                  <c:v>78127.57699999999</c:v>
                </c:pt>
                <c:pt idx="1">
                  <c:v>60345.274000000005</c:v>
                </c:pt>
                <c:pt idx="2">
                  <c:v>56220.52199999999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7FB-4207-8E59-AEE10A9457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59907200"/>
        <c:axId val="135468160"/>
      </c:barChart>
      <c:catAx>
        <c:axId val="15990720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35468160"/>
        <c:crosses val="autoZero"/>
        <c:auto val="1"/>
        <c:lblAlgn val="ctr"/>
        <c:lblOffset val="100"/>
        <c:noMultiLvlLbl val="0"/>
      </c:catAx>
      <c:valAx>
        <c:axId val="135468160"/>
        <c:scaling>
          <c:orientation val="minMax"/>
          <c:max val="80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59907200"/>
        <c:crosses val="autoZero"/>
        <c:crossBetween val="between"/>
        <c:majorUnit val="20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Výroba elektřiny brutto (GWh)</a:t>
            </a:r>
          </a:p>
        </c:rich>
      </c:tx>
      <c:layout>
        <c:manualLayout>
          <c:xMode val="edge"/>
          <c:yMode val="edge"/>
          <c:x val="4.965132496513253E-3"/>
          <c:y val="3.054353054353054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5728558123782915"/>
          <c:y val="0.16035353535353536"/>
          <c:w val="0.73518753704174067"/>
          <c:h val="0.7277553310886644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'7.11'!$J$31</c:f>
              <c:strCache>
                <c:ptCount val="1"/>
                <c:pt idx="0">
                  <c:v>JE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'7.11'!$K$30:$M$30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'7.11'!$K$31:$M$31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85-4663-9AAF-2E2B4FF02684}"/>
            </c:ext>
          </c:extLst>
        </c:ser>
        <c:ser>
          <c:idx val="1"/>
          <c:order val="1"/>
          <c:tx>
            <c:strRef>
              <c:f>'7.11'!$J$32</c:f>
              <c:strCache>
                <c:ptCount val="1"/>
                <c:pt idx="0">
                  <c:v>PE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'7.11'!$K$30:$M$30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'7.11'!$K$32:$M$32</c:f>
              <c:numCache>
                <c:formatCode>#\ ##0.0</c:formatCode>
                <c:ptCount val="3"/>
                <c:pt idx="0">
                  <c:v>79132.527000000002</c:v>
                </c:pt>
                <c:pt idx="1">
                  <c:v>81797.59</c:v>
                </c:pt>
                <c:pt idx="2">
                  <c:v>70501.612999999998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585-4663-9AAF-2E2B4FF02684}"/>
            </c:ext>
          </c:extLst>
        </c:ser>
        <c:ser>
          <c:idx val="2"/>
          <c:order val="2"/>
          <c:tx>
            <c:strRef>
              <c:f>'7.11'!$J$33</c:f>
              <c:strCache>
                <c:ptCount val="1"/>
                <c:pt idx="0">
                  <c:v>PPE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'7.11'!$K$30:$M$30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'7.11'!$K$33:$M$33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585-4663-9AAF-2E2B4FF02684}"/>
            </c:ext>
          </c:extLst>
        </c:ser>
        <c:ser>
          <c:idx val="3"/>
          <c:order val="3"/>
          <c:tx>
            <c:strRef>
              <c:f>'7.11'!$J$34</c:f>
              <c:strCache>
                <c:ptCount val="1"/>
                <c:pt idx="0">
                  <c:v>PSE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'7.11'!$K$30:$M$30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'7.11'!$K$34:$M$34</c:f>
              <c:numCache>
                <c:formatCode>#\ ##0.0</c:formatCode>
                <c:ptCount val="3"/>
                <c:pt idx="0">
                  <c:v>24653.027999999998</c:v>
                </c:pt>
                <c:pt idx="1">
                  <c:v>23808.467000000001</c:v>
                </c:pt>
                <c:pt idx="2">
                  <c:v>24373.621000000003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585-4663-9AAF-2E2B4FF02684}"/>
            </c:ext>
          </c:extLst>
        </c:ser>
        <c:ser>
          <c:idx val="4"/>
          <c:order val="4"/>
          <c:tx>
            <c:strRef>
              <c:f>'7.11'!$J$35</c:f>
              <c:strCache>
                <c:ptCount val="1"/>
                <c:pt idx="0">
                  <c:v>VE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strRef>
              <c:f>'7.11'!$K$30:$M$30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'7.11'!$K$35:$M$35</c:f>
              <c:numCache>
                <c:formatCode>#\ ##0.0</c:formatCode>
                <c:ptCount val="3"/>
                <c:pt idx="0">
                  <c:v>9098.4359032571047</c:v>
                </c:pt>
                <c:pt idx="1">
                  <c:v>7544.3451046307746</c:v>
                </c:pt>
                <c:pt idx="2">
                  <c:v>8292.4615832594063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585-4663-9AAF-2E2B4FF02684}"/>
            </c:ext>
          </c:extLst>
        </c:ser>
        <c:ser>
          <c:idx val="5"/>
          <c:order val="5"/>
          <c:tx>
            <c:strRef>
              <c:f>'7.11'!$J$36</c:f>
              <c:strCache>
                <c:ptCount val="1"/>
                <c:pt idx="0">
                  <c:v>PVE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'7.11'!$K$30:$M$30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'7.11'!$K$36:$M$36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585-4663-9AAF-2E2B4FF02684}"/>
            </c:ext>
          </c:extLst>
        </c:ser>
        <c:ser>
          <c:idx val="6"/>
          <c:order val="6"/>
          <c:tx>
            <c:strRef>
              <c:f>'7.11'!$J$37</c:f>
              <c:strCache>
                <c:ptCount val="1"/>
                <c:pt idx="0">
                  <c:v>VTE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strRef>
              <c:f>'7.11'!$K$30:$M$30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'7.11'!$K$37:$M$37</c:f>
              <c:numCache>
                <c:formatCode>#\ ##0.0</c:formatCode>
                <c:ptCount val="3"/>
                <c:pt idx="0">
                  <c:v>1048.558</c:v>
                </c:pt>
                <c:pt idx="1">
                  <c:v>516.64380854791398</c:v>
                </c:pt>
                <c:pt idx="2">
                  <c:v>522.94808153966324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585-4663-9AAF-2E2B4FF02684}"/>
            </c:ext>
          </c:extLst>
        </c:ser>
        <c:ser>
          <c:idx val="7"/>
          <c:order val="7"/>
          <c:tx>
            <c:strRef>
              <c:f>'7.11'!$J$38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'7.11'!$K$30:$M$30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'7.11'!$K$38:$M$38</c:f>
              <c:numCache>
                <c:formatCode>#\ ##0.0</c:formatCode>
                <c:ptCount val="3"/>
                <c:pt idx="0">
                  <c:v>8584.5232255524952</c:v>
                </c:pt>
                <c:pt idx="1">
                  <c:v>17628.897655985093</c:v>
                </c:pt>
                <c:pt idx="2">
                  <c:v>32115.82063792042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585-4663-9AAF-2E2B4FF026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6719872"/>
        <c:axId val="166721408"/>
      </c:barChart>
      <c:catAx>
        <c:axId val="1667198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6721408"/>
        <c:crosses val="autoZero"/>
        <c:auto val="1"/>
        <c:lblAlgn val="ctr"/>
        <c:lblOffset val="100"/>
        <c:noMultiLvlLbl val="0"/>
      </c:catAx>
      <c:valAx>
        <c:axId val="166721408"/>
        <c:scaling>
          <c:orientation val="minMax"/>
          <c:max val="140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6719872"/>
        <c:crosses val="autoZero"/>
        <c:crossBetween val="between"/>
        <c:majorUnit val="20000"/>
        <c:dispUnits>
          <c:builtInUnit val="thousands"/>
        </c:dispUnits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</a:t>
            </a:r>
            <a:r>
              <a:rPr lang="cs-CZ" sz="1000" baseline="0">
                <a:solidFill>
                  <a:srgbClr val="233060"/>
                </a:solidFill>
              </a:rPr>
              <a:t> výrobě elektřiny brutto </a:t>
            </a:r>
            <a:r>
              <a:rPr lang="cs-CZ" sz="1000">
                <a:solidFill>
                  <a:srgbClr val="233060"/>
                </a:solidFill>
              </a:rPr>
              <a:t>v ČR</a:t>
            </a:r>
          </a:p>
        </c:rich>
      </c:tx>
      <c:layout>
        <c:manualLayout>
          <c:xMode val="edge"/>
          <c:yMode val="edge"/>
          <c:x val="2.2827968155071047E-3"/>
          <c:y val="3.0543530543530543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'7.11'!$L$19:$L$26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'7.11'!$M$19:$M$26</c:f>
              <c:numCache>
                <c:formatCode>0.0%</c:formatCode>
                <c:ptCount val="8"/>
                <c:pt idx="0">
                  <c:v>0</c:v>
                </c:pt>
                <c:pt idx="1">
                  <c:v>2.1755848633297849E-2</c:v>
                </c:pt>
                <c:pt idx="2">
                  <c:v>0</c:v>
                </c:pt>
                <c:pt idx="3">
                  <c:v>6.6158425375412902E-2</c:v>
                </c:pt>
                <c:pt idx="4">
                  <c:v>4.8133554336464671E-2</c:v>
                </c:pt>
                <c:pt idx="5">
                  <c:v>0</c:v>
                </c:pt>
                <c:pt idx="6">
                  <c:v>1.1522362475920516E-2</c:v>
                </c:pt>
                <c:pt idx="7">
                  <c:v>8.0508648804618305E-2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9A-4FC2-ACF8-999FF95F2A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7934208"/>
        <c:axId val="167936000"/>
      </c:barChart>
      <c:catAx>
        <c:axId val="16793420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7936000"/>
        <c:crosses val="autoZero"/>
        <c:auto val="1"/>
        <c:lblAlgn val="ctr"/>
        <c:lblOffset val="100"/>
        <c:noMultiLvlLbl val="0"/>
      </c:catAx>
      <c:valAx>
        <c:axId val="167936000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7934208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8908-44FC-B9E8-2CD37FCC3C4C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8908-44FC-B9E8-2CD37FCC3C4C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8908-44FC-B9E8-2CD37FCC3C4C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8908-44FC-B9E8-2CD37FCC3C4C}"/>
            </c:ext>
          </c:extLst>
        </c:ser>
        <c:ser>
          <c:idx val="4"/>
          <c:order val="4"/>
          <c:tx>
            <c:strRef>
              <c:f>'4.3'!$A$25</c:f>
              <c:strCache>
                <c:ptCount val="1"/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8908-44FC-B9E8-2CD37FCC3C4C}"/>
            </c:ext>
          </c:extLst>
        </c:ser>
        <c:ser>
          <c:idx val="5"/>
          <c:order val="5"/>
          <c:tx>
            <c:strRef>
              <c:f>'4.3'!$A$26</c:f>
              <c:strCache>
                <c:ptCount val="1"/>
              </c:strCache>
            </c:strRef>
          </c:tx>
          <c:spPr>
            <a:solidFill>
              <a:srgbClr val="F0948F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8908-44FC-B9E8-2CD37FCC3C4C}"/>
            </c:ext>
          </c:extLst>
        </c:ser>
        <c:ser>
          <c:idx val="6"/>
          <c:order val="6"/>
          <c:tx>
            <c:strRef>
              <c:f>'4.3'!$A$27</c:f>
              <c:strCache>
                <c:ptCount val="1"/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8908-44FC-B9E8-2CD37FCC3C4C}"/>
            </c:ext>
          </c:extLst>
        </c:ser>
        <c:ser>
          <c:idx val="7"/>
          <c:order val="7"/>
          <c:tx>
            <c:strRef>
              <c:f>'4.3'!$A$28</c:f>
              <c:strCache>
                <c:ptCount val="1"/>
              </c:strCache>
            </c:strRef>
          </c:tx>
          <c:spPr>
            <a:solidFill>
              <a:srgbClr val="F7C9C7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8908-44FC-B9E8-2CD37FCC3C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7711104"/>
        <c:axId val="167712640"/>
      </c:barChart>
      <c:catAx>
        <c:axId val="1677111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7712640"/>
        <c:crosses val="autoZero"/>
        <c:auto val="1"/>
        <c:lblAlgn val="ctr"/>
        <c:lblOffset val="100"/>
        <c:noMultiLvlLbl val="0"/>
      </c:catAx>
      <c:valAx>
        <c:axId val="167712640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7711104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technologií na v</a:t>
            </a:r>
            <a:r>
              <a:rPr lang="en-US" sz="1000">
                <a:solidFill>
                  <a:srgbClr val="233060"/>
                </a:solidFill>
              </a:rPr>
              <a:t>ýrob</a:t>
            </a:r>
            <a:r>
              <a:rPr lang="cs-CZ" sz="1000">
                <a:solidFill>
                  <a:srgbClr val="233060"/>
                </a:solidFill>
              </a:rPr>
              <a:t>ě</a:t>
            </a:r>
            <a:r>
              <a:rPr lang="en-US" sz="1000">
                <a:solidFill>
                  <a:srgbClr val="233060"/>
                </a:solidFill>
              </a:rPr>
              <a:t> elektřiny brutto</a:t>
            </a:r>
          </a:p>
        </c:rich>
      </c:tx>
      <c:layout>
        <c:manualLayout>
          <c:xMode val="edge"/>
          <c:yMode val="edge"/>
          <c:x val="5.5355547673921262E-3"/>
          <c:y val="4.9689440993788817E-2"/>
        </c:manualLayout>
      </c:layout>
      <c:overlay val="0"/>
    </c:title>
    <c:autoTitleDeleted val="0"/>
    <c:plotArea>
      <c:layout/>
      <c:doughnutChart>
        <c:varyColors val="1"/>
        <c:ser>
          <c:idx val="2"/>
          <c:order val="0"/>
          <c:dPt>
            <c:idx val="1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2-FDBD-45B0-9BB9-8FD0FDADDEB0}"/>
              </c:ext>
            </c:extLst>
          </c:dPt>
          <c:dPt>
            <c:idx val="2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3-FDBD-45B0-9BB9-8FD0FDADDEB0}"/>
              </c:ext>
            </c:extLst>
          </c:dPt>
          <c:dPt>
            <c:idx val="3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4-FDBD-45B0-9BB9-8FD0FDADDEB0}"/>
              </c:ext>
            </c:extLst>
          </c:dPt>
          <c:dPt>
            <c:idx val="4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5-FDBD-45B0-9BB9-8FD0FDADDEB0}"/>
              </c:ext>
            </c:extLst>
          </c:dPt>
          <c:dPt>
            <c:idx val="5"/>
            <c:bubble3D val="0"/>
            <c:spPr>
              <a:solidFill>
                <a:srgbClr val="F0948F"/>
              </a:solidFill>
            </c:spPr>
            <c:extLst>
              <c:ext xmlns:c16="http://schemas.microsoft.com/office/drawing/2014/chart" uri="{C3380CC4-5D6E-409C-BE32-E72D297353CC}">
                <c16:uniqueId val="{00000006-FDBD-45B0-9BB9-8FD0FDADDEB0}"/>
              </c:ext>
            </c:extLst>
          </c:dPt>
          <c:dPt>
            <c:idx val="6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7-FDBD-45B0-9BB9-8FD0FDADDEB0}"/>
              </c:ext>
            </c:extLst>
          </c:dPt>
          <c:dPt>
            <c:idx val="7"/>
            <c:bubble3D val="0"/>
            <c:spPr>
              <a:solidFill>
                <a:srgbClr val="F7C9C7"/>
              </a:solidFill>
            </c:spPr>
            <c:extLst>
              <c:ext xmlns:c16="http://schemas.microsoft.com/office/drawing/2014/chart" uri="{C3380CC4-5D6E-409C-BE32-E72D297353CC}">
                <c16:uniqueId val="{00000001-BB62-42FB-AB2E-3CF66C943477}"/>
              </c:ext>
            </c:extLst>
          </c:dPt>
          <c:cat>
            <c:strRef>
              <c:f>'7.12'!$J$19:$J$26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'7.12'!$K$19:$K$26</c:f>
              <c:numCache>
                <c:formatCode>General</c:formatCode>
                <c:ptCount val="8"/>
                <c:pt idx="0">
                  <c:v>0</c:v>
                </c:pt>
                <c:pt idx="1">
                  <c:v>1334890.77</c:v>
                </c:pt>
                <c:pt idx="2">
                  <c:v>0</c:v>
                </c:pt>
                <c:pt idx="3">
                  <c:v>113553.11200000001</c:v>
                </c:pt>
                <c:pt idx="4">
                  <c:v>197927.9445068941</c:v>
                </c:pt>
                <c:pt idx="5">
                  <c:v>13829.71</c:v>
                </c:pt>
                <c:pt idx="6">
                  <c:v>1310.3551940525463</c:v>
                </c:pt>
                <c:pt idx="7">
                  <c:v>106803.19577767944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B62-42FB-AB2E-3CF66C9434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</a:t>
            </a:r>
            <a:r>
              <a:rPr lang="cs-CZ" sz="1000" baseline="0">
                <a:solidFill>
                  <a:srgbClr val="233060"/>
                </a:solidFill>
              </a:rPr>
              <a:t> spotřebě elektřiny </a:t>
            </a:r>
            <a:r>
              <a:rPr lang="cs-CZ" sz="1000">
                <a:solidFill>
                  <a:srgbClr val="233060"/>
                </a:solidFill>
              </a:rPr>
              <a:t>v ČR</a:t>
            </a:r>
          </a:p>
        </c:rich>
      </c:tx>
      <c:layout>
        <c:manualLayout>
          <c:xMode val="edge"/>
          <c:yMode val="edge"/>
          <c:x val="1.0959383753501486E-3"/>
          <c:y val="4.624277456647398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1833536585365854"/>
          <c:y val="0.24277456647398843"/>
          <c:w val="0.607394647696477"/>
          <c:h val="0.58782273603082846"/>
        </c:manualLayout>
      </c:layout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'7.12'!$H$19:$H$22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'7.12'!$I$19:$I$22</c:f>
              <c:numCache>
                <c:formatCode>0.0%</c:formatCode>
                <c:ptCount val="4"/>
                <c:pt idx="0">
                  <c:v>9.7470142469013352E-2</c:v>
                </c:pt>
                <c:pt idx="1">
                  <c:v>0.12884330541212857</c:v>
                </c:pt>
                <c:pt idx="2">
                  <c:v>0.13139535317957818</c:v>
                </c:pt>
                <c:pt idx="3">
                  <c:v>0.18611676164180685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36-4BA5-8844-C64FABB4A0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7887616"/>
        <c:axId val="167889152"/>
      </c:barChart>
      <c:catAx>
        <c:axId val="167887616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7889152"/>
        <c:crosses val="autoZero"/>
        <c:auto val="1"/>
        <c:lblAlgn val="ctr"/>
        <c:lblOffset val="100"/>
        <c:noMultiLvlLbl val="0"/>
      </c:catAx>
      <c:valAx>
        <c:axId val="167889152"/>
        <c:scaling>
          <c:orientation val="minMax"/>
          <c:max val="1"/>
        </c:scaling>
        <c:delete val="0"/>
        <c:axPos val="t"/>
        <c:majorGridlines/>
        <c:numFmt formatCode="0%" sourceLinked="0"/>
        <c:majorTickMark val="out"/>
        <c:minorTickMark val="none"/>
        <c:tickLblPos val="high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7887616"/>
        <c:crosses val="autoZero"/>
        <c:crossBetween val="between"/>
        <c:majorUnit val="0.2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 instalovaném výkonu v ČR</a:t>
            </a:r>
          </a:p>
        </c:rich>
      </c:tx>
      <c:layout>
        <c:manualLayout>
          <c:xMode val="edge"/>
          <c:yMode val="edge"/>
          <c:x val="3.5346543220558897E-3"/>
          <c:y val="3.0534351145038167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'7.12'!$H$31:$H$38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'7.12'!$I$31:$I$38</c:f>
              <c:numCache>
                <c:formatCode>0.0%</c:formatCode>
                <c:ptCount val="8"/>
                <c:pt idx="0">
                  <c:v>0</c:v>
                </c:pt>
                <c:pt idx="1">
                  <c:v>0.12488484461439732</c:v>
                </c:pt>
                <c:pt idx="2">
                  <c:v>0</c:v>
                </c:pt>
                <c:pt idx="3">
                  <c:v>0.21330201625551018</c:v>
                </c:pt>
                <c:pt idx="4">
                  <c:v>0.57880843925796022</c:v>
                </c:pt>
                <c:pt idx="5">
                  <c:v>3.8412291933418691E-2</c:v>
                </c:pt>
                <c:pt idx="6">
                  <c:v>1.6685840783112207E-2</c:v>
                </c:pt>
                <c:pt idx="7">
                  <c:v>0.148163727738236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ED-421D-A850-0046483E8B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7979264"/>
        <c:axId val="167989248"/>
      </c:barChart>
      <c:catAx>
        <c:axId val="16797926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7989248"/>
        <c:crosses val="autoZero"/>
        <c:auto val="1"/>
        <c:lblAlgn val="ctr"/>
        <c:lblOffset val="100"/>
        <c:noMultiLvlLbl val="0"/>
      </c:catAx>
      <c:valAx>
        <c:axId val="167989248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7979264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Výroba elektřiny brutto (GWh)</a:t>
            </a:r>
          </a:p>
        </c:rich>
      </c:tx>
      <c:layout>
        <c:manualLayout>
          <c:xMode val="edge"/>
          <c:yMode val="edge"/>
          <c:x val="4.965132496513253E-3"/>
          <c:y val="3.054353054353054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5540567389235707"/>
          <c:y val="0.16035353535353536"/>
          <c:w val="0.73304054124708518"/>
          <c:h val="0.7277553310886644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'7.12'!$J$31</c:f>
              <c:strCache>
                <c:ptCount val="1"/>
                <c:pt idx="0">
                  <c:v>JE</c:v>
                </c:pt>
              </c:strCache>
            </c:strRef>
          </c:tx>
          <c:invertIfNegative val="0"/>
          <c:cat>
            <c:strRef>
              <c:f>'7.12'!$K$30:$M$30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'7.12'!$K$31:$M$31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17-4596-90EC-B6BCE26627C1}"/>
            </c:ext>
          </c:extLst>
        </c:ser>
        <c:ser>
          <c:idx val="1"/>
          <c:order val="1"/>
          <c:tx>
            <c:strRef>
              <c:f>'7.12'!$J$32</c:f>
              <c:strCache>
                <c:ptCount val="1"/>
                <c:pt idx="0">
                  <c:v>PE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'7.12'!$K$30:$M$30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'7.12'!$K$32:$M$32</c:f>
              <c:numCache>
                <c:formatCode>#\ ##0.0</c:formatCode>
                <c:ptCount val="3"/>
                <c:pt idx="0">
                  <c:v>495606.69099999993</c:v>
                </c:pt>
                <c:pt idx="1">
                  <c:v>433289.75300000003</c:v>
                </c:pt>
                <c:pt idx="2">
                  <c:v>405994.32600000006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F17-4596-90EC-B6BCE26627C1}"/>
            </c:ext>
          </c:extLst>
        </c:ser>
        <c:ser>
          <c:idx val="2"/>
          <c:order val="2"/>
          <c:tx>
            <c:strRef>
              <c:f>'7.12'!$J$33</c:f>
              <c:strCache>
                <c:ptCount val="1"/>
                <c:pt idx="0">
                  <c:v>PPE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'7.12'!$K$30:$M$30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'7.12'!$K$33:$M$33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F17-4596-90EC-B6BCE26627C1}"/>
            </c:ext>
          </c:extLst>
        </c:ser>
        <c:ser>
          <c:idx val="3"/>
          <c:order val="3"/>
          <c:tx>
            <c:strRef>
              <c:f>'7.12'!$J$34</c:f>
              <c:strCache>
                <c:ptCount val="1"/>
                <c:pt idx="0">
                  <c:v>PSE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'7.12'!$K$30:$M$30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'7.12'!$K$34:$M$34</c:f>
              <c:numCache>
                <c:formatCode>#\ ##0.0</c:formatCode>
                <c:ptCount val="3"/>
                <c:pt idx="0">
                  <c:v>40126.543000000005</c:v>
                </c:pt>
                <c:pt idx="1">
                  <c:v>36971.777000000009</c:v>
                </c:pt>
                <c:pt idx="2">
                  <c:v>36454.792000000001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F17-4596-90EC-B6BCE26627C1}"/>
            </c:ext>
          </c:extLst>
        </c:ser>
        <c:ser>
          <c:idx val="4"/>
          <c:order val="4"/>
          <c:tx>
            <c:strRef>
              <c:f>'7.12'!$J$35</c:f>
              <c:strCache>
                <c:ptCount val="1"/>
                <c:pt idx="0">
                  <c:v>VE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strRef>
              <c:f>'7.12'!$K$30:$M$30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'7.12'!$K$35:$M$35</c:f>
              <c:numCache>
                <c:formatCode>#\ ##0.0</c:formatCode>
                <c:ptCount val="3"/>
                <c:pt idx="0">
                  <c:v>81362.700366023855</c:v>
                </c:pt>
                <c:pt idx="1">
                  <c:v>59054.362348404604</c:v>
                </c:pt>
                <c:pt idx="2">
                  <c:v>57510.881792465647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F17-4596-90EC-B6BCE26627C1}"/>
            </c:ext>
          </c:extLst>
        </c:ser>
        <c:ser>
          <c:idx val="5"/>
          <c:order val="5"/>
          <c:tx>
            <c:strRef>
              <c:f>'7.12'!$J$36</c:f>
              <c:strCache>
                <c:ptCount val="1"/>
                <c:pt idx="0">
                  <c:v>PVE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'7.12'!$K$30:$M$30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'7.12'!$K$36:$M$36</c:f>
              <c:numCache>
                <c:formatCode>#\ ##0.0</c:formatCode>
                <c:ptCount val="3"/>
                <c:pt idx="0">
                  <c:v>4018.12</c:v>
                </c:pt>
                <c:pt idx="1">
                  <c:v>3678.48</c:v>
                </c:pt>
                <c:pt idx="2">
                  <c:v>6133.11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F17-4596-90EC-B6BCE26627C1}"/>
            </c:ext>
          </c:extLst>
        </c:ser>
        <c:ser>
          <c:idx val="6"/>
          <c:order val="6"/>
          <c:tx>
            <c:strRef>
              <c:f>'7.12'!$J$37</c:f>
              <c:strCache>
                <c:ptCount val="1"/>
                <c:pt idx="0">
                  <c:v>VTE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strRef>
              <c:f>'7.12'!$K$30:$M$30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'7.12'!$K$37:$M$37</c:f>
              <c:numCache>
                <c:formatCode>#\ ##0.0</c:formatCode>
                <c:ptCount val="3"/>
                <c:pt idx="0">
                  <c:v>786.82100000000003</c:v>
                </c:pt>
                <c:pt idx="1">
                  <c:v>123.22711512874838</c:v>
                </c:pt>
                <c:pt idx="2">
                  <c:v>400.30707892379797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F17-4596-90EC-B6BCE26627C1}"/>
            </c:ext>
          </c:extLst>
        </c:ser>
        <c:ser>
          <c:idx val="7"/>
          <c:order val="7"/>
          <c:tx>
            <c:strRef>
              <c:f>'7.12'!$J$38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'7.12'!$K$30:$M$30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'7.12'!$K$38:$M$38</c:f>
              <c:numCache>
                <c:formatCode>#\ ##0.0</c:formatCode>
                <c:ptCount val="3"/>
                <c:pt idx="0">
                  <c:v>14009.0693853665</c:v>
                </c:pt>
                <c:pt idx="1">
                  <c:v>33255.570515425054</c:v>
                </c:pt>
                <c:pt idx="2">
                  <c:v>59538.555876887891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F17-4596-90EC-B6BCE26627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8313216"/>
        <c:axId val="168314752"/>
      </c:barChart>
      <c:catAx>
        <c:axId val="1683132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8314752"/>
        <c:crosses val="autoZero"/>
        <c:auto val="1"/>
        <c:lblAlgn val="ctr"/>
        <c:lblOffset val="100"/>
        <c:noMultiLvlLbl val="0"/>
      </c:catAx>
      <c:valAx>
        <c:axId val="168314752"/>
        <c:scaling>
          <c:orientation val="minMax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8313216"/>
        <c:crosses val="autoZero"/>
        <c:crossBetween val="between"/>
        <c:majorUnit val="100000"/>
        <c:dispUnits>
          <c:builtInUnit val="thousands"/>
        </c:dispUnits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</a:t>
            </a:r>
            <a:r>
              <a:rPr lang="cs-CZ" sz="1000" baseline="0">
                <a:solidFill>
                  <a:srgbClr val="233060"/>
                </a:solidFill>
              </a:rPr>
              <a:t> výrobě elektřiny brutto </a:t>
            </a:r>
            <a:r>
              <a:rPr lang="cs-CZ" sz="1000">
                <a:solidFill>
                  <a:srgbClr val="233060"/>
                </a:solidFill>
              </a:rPr>
              <a:t>v ČR</a:t>
            </a:r>
          </a:p>
        </c:rich>
      </c:tx>
      <c:layout>
        <c:manualLayout>
          <c:xMode val="edge"/>
          <c:yMode val="edge"/>
          <c:x val="2.2827968155071047E-3"/>
          <c:y val="3.0543530543530543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'7.12'!$L$19:$L$26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'7.12'!$M$19:$M$26</c:f>
              <c:numCache>
                <c:formatCode>0.0%</c:formatCode>
                <c:ptCount val="8"/>
                <c:pt idx="0">
                  <c:v>0</c:v>
                </c:pt>
                <c:pt idx="1">
                  <c:v>0.12548703470395534</c:v>
                </c:pt>
                <c:pt idx="2">
                  <c:v>0</c:v>
                </c:pt>
                <c:pt idx="3">
                  <c:v>0.10314386107928906</c:v>
                </c:pt>
                <c:pt idx="4">
                  <c:v>0.38206868999981963</c:v>
                </c:pt>
                <c:pt idx="5">
                  <c:v>5.2390531987571771E-2</c:v>
                </c:pt>
                <c:pt idx="6">
                  <c:v>7.2305094522909837E-3</c:v>
                </c:pt>
                <c:pt idx="7">
                  <c:v>0.14741458582497927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A87-4087-8A20-9E6BC63E5D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8331520"/>
        <c:axId val="168341504"/>
      </c:barChart>
      <c:catAx>
        <c:axId val="16833152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8341504"/>
        <c:crosses val="autoZero"/>
        <c:auto val="1"/>
        <c:lblAlgn val="ctr"/>
        <c:lblOffset val="100"/>
        <c:noMultiLvlLbl val="0"/>
      </c:catAx>
      <c:valAx>
        <c:axId val="168341504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8331520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A638-4FFB-AB53-574F2F0304DB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A638-4FFB-AB53-574F2F0304DB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A638-4FFB-AB53-574F2F0304DB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A638-4FFB-AB53-574F2F0304DB}"/>
            </c:ext>
          </c:extLst>
        </c:ser>
        <c:ser>
          <c:idx val="4"/>
          <c:order val="4"/>
          <c:tx>
            <c:strRef>
              <c:f>'4.3'!$A$25</c:f>
              <c:strCache>
                <c:ptCount val="1"/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A638-4FFB-AB53-574F2F0304DB}"/>
            </c:ext>
          </c:extLst>
        </c:ser>
        <c:ser>
          <c:idx val="5"/>
          <c:order val="5"/>
          <c:tx>
            <c:strRef>
              <c:f>'4.3'!$A$26</c:f>
              <c:strCache>
                <c:ptCount val="1"/>
              </c:strCache>
            </c:strRef>
          </c:tx>
          <c:spPr>
            <a:solidFill>
              <a:srgbClr val="F0948F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A638-4FFB-AB53-574F2F0304DB}"/>
            </c:ext>
          </c:extLst>
        </c:ser>
        <c:ser>
          <c:idx val="6"/>
          <c:order val="6"/>
          <c:tx>
            <c:strRef>
              <c:f>'4.3'!$A$27</c:f>
              <c:strCache>
                <c:ptCount val="1"/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A638-4FFB-AB53-574F2F0304DB}"/>
            </c:ext>
          </c:extLst>
        </c:ser>
        <c:ser>
          <c:idx val="7"/>
          <c:order val="7"/>
          <c:tx>
            <c:strRef>
              <c:f>'4.3'!$A$28</c:f>
              <c:strCache>
                <c:ptCount val="1"/>
              </c:strCache>
            </c:strRef>
          </c:tx>
          <c:spPr>
            <a:solidFill>
              <a:srgbClr val="F7C9C7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A638-4FFB-AB53-574F2F0304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8137088"/>
        <c:axId val="168138624"/>
      </c:barChart>
      <c:catAx>
        <c:axId val="1681370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8138624"/>
        <c:crosses val="autoZero"/>
        <c:auto val="1"/>
        <c:lblAlgn val="ctr"/>
        <c:lblOffset val="100"/>
        <c:noMultiLvlLbl val="0"/>
      </c:catAx>
      <c:valAx>
        <c:axId val="16813862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8137088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technologií na v</a:t>
            </a:r>
            <a:r>
              <a:rPr lang="en-US" sz="1000">
                <a:solidFill>
                  <a:srgbClr val="233060"/>
                </a:solidFill>
              </a:rPr>
              <a:t>ýrob</a:t>
            </a:r>
            <a:r>
              <a:rPr lang="cs-CZ" sz="1000">
                <a:solidFill>
                  <a:srgbClr val="233060"/>
                </a:solidFill>
              </a:rPr>
              <a:t>ě</a:t>
            </a:r>
            <a:r>
              <a:rPr lang="en-US" sz="1000">
                <a:solidFill>
                  <a:srgbClr val="233060"/>
                </a:solidFill>
              </a:rPr>
              <a:t> elektřiny brutto</a:t>
            </a:r>
          </a:p>
        </c:rich>
      </c:tx>
      <c:layout>
        <c:manualLayout>
          <c:xMode val="edge"/>
          <c:yMode val="edge"/>
          <c:x val="5.5355547673921262E-3"/>
          <c:y val="4.9689440993788817E-2"/>
        </c:manualLayout>
      </c:layout>
      <c:overlay val="0"/>
    </c:title>
    <c:autoTitleDeleted val="0"/>
    <c:plotArea>
      <c:layout/>
      <c:doughnutChart>
        <c:varyColors val="1"/>
        <c:ser>
          <c:idx val="2"/>
          <c:order val="0"/>
          <c:dPt>
            <c:idx val="0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02-E6D1-4935-8A54-9BF3F09788F3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3-E6D1-4935-8A54-9BF3F09788F3}"/>
              </c:ext>
            </c:extLst>
          </c:dPt>
          <c:dPt>
            <c:idx val="2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4-E6D1-4935-8A54-9BF3F09788F3}"/>
              </c:ext>
            </c:extLst>
          </c:dPt>
          <c:dPt>
            <c:idx val="3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5-E6D1-4935-8A54-9BF3F09788F3}"/>
              </c:ext>
            </c:extLst>
          </c:dPt>
          <c:dPt>
            <c:idx val="4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6-E6D1-4935-8A54-9BF3F09788F3}"/>
              </c:ext>
            </c:extLst>
          </c:dPt>
          <c:dPt>
            <c:idx val="5"/>
            <c:bubble3D val="0"/>
            <c:spPr>
              <a:solidFill>
                <a:srgbClr val="F0948F"/>
              </a:solidFill>
            </c:spPr>
            <c:extLst>
              <c:ext xmlns:c16="http://schemas.microsoft.com/office/drawing/2014/chart" uri="{C3380CC4-5D6E-409C-BE32-E72D297353CC}">
                <c16:uniqueId val="{00000007-E6D1-4935-8A54-9BF3F09788F3}"/>
              </c:ext>
            </c:extLst>
          </c:dPt>
          <c:dPt>
            <c:idx val="6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8-E6D1-4935-8A54-9BF3F09788F3}"/>
              </c:ext>
            </c:extLst>
          </c:dPt>
          <c:dPt>
            <c:idx val="7"/>
            <c:bubble3D val="0"/>
            <c:spPr>
              <a:solidFill>
                <a:srgbClr val="F7C9C7"/>
              </a:solidFill>
            </c:spPr>
            <c:extLst>
              <c:ext xmlns:c16="http://schemas.microsoft.com/office/drawing/2014/chart" uri="{C3380CC4-5D6E-409C-BE32-E72D297353CC}">
                <c16:uniqueId val="{00000001-8064-465B-BF08-40BB9614C027}"/>
              </c:ext>
            </c:extLst>
          </c:dPt>
          <c:cat>
            <c:strRef>
              <c:f>'7.13'!$J$19:$J$26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'7.13'!$K$19:$K$26</c:f>
              <c:numCache>
                <c:formatCode>General</c:formatCode>
                <c:ptCount val="8"/>
                <c:pt idx="0">
                  <c:v>0</c:v>
                </c:pt>
                <c:pt idx="1">
                  <c:v>5770484.6090000002</c:v>
                </c:pt>
                <c:pt idx="2">
                  <c:v>600531.4</c:v>
                </c:pt>
                <c:pt idx="3">
                  <c:v>52281.590000000011</c:v>
                </c:pt>
                <c:pt idx="4">
                  <c:v>92586.114640557513</c:v>
                </c:pt>
                <c:pt idx="5">
                  <c:v>0</c:v>
                </c:pt>
                <c:pt idx="6">
                  <c:v>40087.748139999996</c:v>
                </c:pt>
                <c:pt idx="7">
                  <c:v>49352.174974262933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064-465B-BF08-40BB9614C0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Výroba elektřiny brutto - PVE (MWh)</a:t>
            </a:r>
          </a:p>
        </c:rich>
      </c:tx>
      <c:layout>
        <c:manualLayout>
          <c:xMode val="edge"/>
          <c:yMode val="edge"/>
          <c:x val="2.6837253255549243E-3"/>
          <c:y val="3.9585443777760458E-2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2"/>
          <c:order val="0"/>
          <c:spPr>
            <a:solidFill>
              <a:schemeClr val="accent1"/>
            </a:solidFill>
          </c:spPr>
          <c:invertIfNegative val="0"/>
          <c:cat>
            <c:strRef>
              <c:f>'4.3'!$E$15:$G$15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'4.3'!$E$17:$G$17</c:f>
              <c:numCache>
                <c:formatCode>#\ ##0.0</c:formatCode>
                <c:ptCount val="3"/>
                <c:pt idx="0">
                  <c:v>83849.710000000006</c:v>
                </c:pt>
                <c:pt idx="1">
                  <c:v>88240.17</c:v>
                </c:pt>
                <c:pt idx="2">
                  <c:v>91883.579999999987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B7-468A-8AE2-8DD4995022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35488640"/>
        <c:axId val="135490176"/>
      </c:barChart>
      <c:catAx>
        <c:axId val="1354886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35490176"/>
        <c:crosses val="autoZero"/>
        <c:auto val="1"/>
        <c:lblAlgn val="ctr"/>
        <c:lblOffset val="100"/>
        <c:noMultiLvlLbl val="0"/>
      </c:catAx>
      <c:valAx>
        <c:axId val="135490176"/>
        <c:scaling>
          <c:orientation val="minMax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35488640"/>
        <c:crosses val="autoZero"/>
        <c:crossBetween val="between"/>
        <c:majorUnit val="20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</a:t>
            </a:r>
            <a:r>
              <a:rPr lang="cs-CZ" sz="1000" baseline="0">
                <a:solidFill>
                  <a:srgbClr val="233060"/>
                </a:solidFill>
              </a:rPr>
              <a:t> spotřebě elektřiny </a:t>
            </a:r>
            <a:r>
              <a:rPr lang="cs-CZ" sz="1000">
                <a:solidFill>
                  <a:srgbClr val="233060"/>
                </a:solidFill>
              </a:rPr>
              <a:t>v ČR</a:t>
            </a:r>
          </a:p>
        </c:rich>
      </c:tx>
      <c:layout>
        <c:manualLayout>
          <c:xMode val="edge"/>
          <c:yMode val="edge"/>
          <c:x val="1.0959383753501486E-3"/>
          <c:y val="4.624277456647398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1833536585365854"/>
          <c:y val="0.24277456647398843"/>
          <c:w val="0.60309247967479673"/>
          <c:h val="0.58782273603082846"/>
        </c:manualLayout>
      </c:layout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'7.13'!$H$19:$H$22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'7.13'!$I$19:$I$22</c:f>
              <c:numCache>
                <c:formatCode>0.0%</c:formatCode>
                <c:ptCount val="4"/>
                <c:pt idx="0">
                  <c:v>0.28326340207826806</c:v>
                </c:pt>
                <c:pt idx="1">
                  <c:v>7.0600305497284133E-2</c:v>
                </c:pt>
                <c:pt idx="2">
                  <c:v>6.8585222396572346E-2</c:v>
                </c:pt>
                <c:pt idx="3">
                  <c:v>7.0267610276419715E-2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4A-42E9-B503-949B33000B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8253312"/>
        <c:axId val="168254848"/>
      </c:barChart>
      <c:catAx>
        <c:axId val="168253312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8254848"/>
        <c:crosses val="autoZero"/>
        <c:auto val="1"/>
        <c:lblAlgn val="ctr"/>
        <c:lblOffset val="100"/>
        <c:noMultiLvlLbl val="0"/>
      </c:catAx>
      <c:valAx>
        <c:axId val="168254848"/>
        <c:scaling>
          <c:orientation val="minMax"/>
          <c:max val="1"/>
        </c:scaling>
        <c:delete val="0"/>
        <c:axPos val="t"/>
        <c:majorGridlines/>
        <c:numFmt formatCode="0%" sourceLinked="0"/>
        <c:majorTickMark val="out"/>
        <c:minorTickMark val="none"/>
        <c:tickLblPos val="high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8253312"/>
        <c:crosses val="autoZero"/>
        <c:crossBetween val="between"/>
        <c:majorUnit val="0.2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 instalovaném výkonu v ČR</a:t>
            </a:r>
          </a:p>
        </c:rich>
      </c:tx>
      <c:layout>
        <c:manualLayout>
          <c:xMode val="edge"/>
          <c:yMode val="edge"/>
          <c:x val="3.5346543220558897E-3"/>
          <c:y val="3.0534351145038167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'7.13'!$H$31:$H$38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'7.13'!$I$31:$I$38</c:f>
              <c:numCache>
                <c:formatCode>0.0%</c:formatCode>
                <c:ptCount val="8"/>
                <c:pt idx="0">
                  <c:v>0</c:v>
                </c:pt>
                <c:pt idx="1">
                  <c:v>0.43849181099908724</c:v>
                </c:pt>
                <c:pt idx="2">
                  <c:v>0.61970074812967579</c:v>
                </c:pt>
                <c:pt idx="3">
                  <c:v>4.4988050471872536E-2</c:v>
                </c:pt>
                <c:pt idx="4">
                  <c:v>6.9550274987589256E-2</c:v>
                </c:pt>
                <c:pt idx="5">
                  <c:v>0</c:v>
                </c:pt>
                <c:pt idx="6">
                  <c:v>0.23911688624304767</c:v>
                </c:pt>
                <c:pt idx="7">
                  <c:v>7.6145402750426042E-2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69-4D48-BF02-7EEEAF5B78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8271232"/>
        <c:axId val="168428672"/>
      </c:barChart>
      <c:catAx>
        <c:axId val="16827123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8428672"/>
        <c:crosses val="autoZero"/>
        <c:auto val="1"/>
        <c:lblAlgn val="ctr"/>
        <c:lblOffset val="100"/>
        <c:noMultiLvlLbl val="0"/>
      </c:catAx>
      <c:valAx>
        <c:axId val="168428672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8271232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Výroba elektřiny brutto (GWh)</a:t>
            </a:r>
          </a:p>
        </c:rich>
      </c:tx>
      <c:layout>
        <c:manualLayout>
          <c:xMode val="edge"/>
          <c:yMode val="edge"/>
          <c:x val="4.965132496513253E-3"/>
          <c:y val="3.054353054353054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605417322834645"/>
          <c:y val="0.16035353535353536"/>
          <c:w val="0.71327916010498693"/>
          <c:h val="0.7277553310886644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'7.13'!$J$31</c:f>
              <c:strCache>
                <c:ptCount val="1"/>
                <c:pt idx="0">
                  <c:v>JE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'7.13'!$K$30:$M$30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'7.13'!$K$31:$M$31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68-41E7-82FE-E195B5CFBF2C}"/>
            </c:ext>
          </c:extLst>
        </c:ser>
        <c:ser>
          <c:idx val="1"/>
          <c:order val="1"/>
          <c:tx>
            <c:strRef>
              <c:f>'7.13'!$J$32</c:f>
              <c:strCache>
                <c:ptCount val="1"/>
                <c:pt idx="0">
                  <c:v>PE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'7.13'!$K$30:$M$30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'7.13'!$K$32:$M$32</c:f>
              <c:numCache>
                <c:formatCode>#\ ##0.0</c:formatCode>
                <c:ptCount val="3"/>
                <c:pt idx="0">
                  <c:v>2013962.9790000003</c:v>
                </c:pt>
                <c:pt idx="1">
                  <c:v>1885946.7650000001</c:v>
                </c:pt>
                <c:pt idx="2">
                  <c:v>1870574.8649999998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A68-41E7-82FE-E195B5CFBF2C}"/>
            </c:ext>
          </c:extLst>
        </c:ser>
        <c:ser>
          <c:idx val="2"/>
          <c:order val="2"/>
          <c:tx>
            <c:strRef>
              <c:f>'7.13'!$J$33</c:f>
              <c:strCache>
                <c:ptCount val="1"/>
                <c:pt idx="0">
                  <c:v>PPE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'7.13'!$K$30:$M$30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'7.13'!$K$33:$M$33</c:f>
              <c:numCache>
                <c:formatCode>#\ ##0.0</c:formatCode>
                <c:ptCount val="3"/>
                <c:pt idx="0">
                  <c:v>209297.59</c:v>
                </c:pt>
                <c:pt idx="1">
                  <c:v>205811.52</c:v>
                </c:pt>
                <c:pt idx="2">
                  <c:v>185422.29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A68-41E7-82FE-E195B5CFBF2C}"/>
            </c:ext>
          </c:extLst>
        </c:ser>
        <c:ser>
          <c:idx val="3"/>
          <c:order val="3"/>
          <c:tx>
            <c:strRef>
              <c:f>'7.13'!$J$34</c:f>
              <c:strCache>
                <c:ptCount val="1"/>
                <c:pt idx="0">
                  <c:v>PSE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'7.13'!$K$30:$M$30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'7.13'!$K$34:$M$34</c:f>
              <c:numCache>
                <c:formatCode>#\ ##0.0</c:formatCode>
                <c:ptCount val="3"/>
                <c:pt idx="0">
                  <c:v>18635.561000000002</c:v>
                </c:pt>
                <c:pt idx="1">
                  <c:v>17390.676000000003</c:v>
                </c:pt>
                <c:pt idx="2">
                  <c:v>16255.353000000001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A68-41E7-82FE-E195B5CFBF2C}"/>
            </c:ext>
          </c:extLst>
        </c:ser>
        <c:ser>
          <c:idx val="4"/>
          <c:order val="4"/>
          <c:tx>
            <c:strRef>
              <c:f>'7.13'!$J$35</c:f>
              <c:strCache>
                <c:ptCount val="1"/>
                <c:pt idx="0">
                  <c:v>VE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strRef>
              <c:f>'7.13'!$K$30:$M$30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'7.13'!$K$35:$M$35</c:f>
              <c:numCache>
                <c:formatCode>#\ ##0.0</c:formatCode>
                <c:ptCount val="3"/>
                <c:pt idx="0">
                  <c:v>36506.457633413651</c:v>
                </c:pt>
                <c:pt idx="1">
                  <c:v>30111.862449176704</c:v>
                </c:pt>
                <c:pt idx="2">
                  <c:v>25967.794557967147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A68-41E7-82FE-E195B5CFBF2C}"/>
            </c:ext>
          </c:extLst>
        </c:ser>
        <c:ser>
          <c:idx val="5"/>
          <c:order val="5"/>
          <c:tx>
            <c:strRef>
              <c:f>'7.13'!$J$36</c:f>
              <c:strCache>
                <c:ptCount val="1"/>
                <c:pt idx="0">
                  <c:v>PVE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'7.13'!$K$30:$M$30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'7.13'!$K$36:$M$36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A68-41E7-82FE-E195B5CFBF2C}"/>
            </c:ext>
          </c:extLst>
        </c:ser>
        <c:ser>
          <c:idx val="6"/>
          <c:order val="6"/>
          <c:tx>
            <c:strRef>
              <c:f>'7.13'!$J$37</c:f>
              <c:strCache>
                <c:ptCount val="1"/>
                <c:pt idx="0">
                  <c:v>VTE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strRef>
              <c:f>'7.13'!$K$30:$M$30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'7.13'!$K$37:$M$37</c:f>
              <c:numCache>
                <c:formatCode>#\ ##0.0</c:formatCode>
                <c:ptCount val="3"/>
                <c:pt idx="0">
                  <c:v>20549.85566999999</c:v>
                </c:pt>
                <c:pt idx="1">
                  <c:v>9148.8022400000045</c:v>
                </c:pt>
                <c:pt idx="2">
                  <c:v>10389.09023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A68-41E7-82FE-E195B5CFBF2C}"/>
            </c:ext>
          </c:extLst>
        </c:ser>
        <c:ser>
          <c:idx val="7"/>
          <c:order val="7"/>
          <c:tx>
            <c:strRef>
              <c:f>'7.13'!$J$38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'7.13'!$K$30:$M$30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'7.13'!$K$38:$M$38</c:f>
              <c:numCache>
                <c:formatCode>#\ ##0.0</c:formatCode>
                <c:ptCount val="3"/>
                <c:pt idx="0">
                  <c:v>5799.509224347381</c:v>
                </c:pt>
                <c:pt idx="1">
                  <c:v>13421.116099999979</c:v>
                </c:pt>
                <c:pt idx="2">
                  <c:v>30131.549649915571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A68-41E7-82FE-E195B5CFBF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8490496"/>
        <c:axId val="168492032"/>
      </c:barChart>
      <c:catAx>
        <c:axId val="1684904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8492032"/>
        <c:crosses val="autoZero"/>
        <c:auto val="1"/>
        <c:lblAlgn val="ctr"/>
        <c:lblOffset val="100"/>
        <c:noMultiLvlLbl val="0"/>
      </c:catAx>
      <c:valAx>
        <c:axId val="168492032"/>
        <c:scaling>
          <c:orientation val="minMax"/>
          <c:max val="2500000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8490496"/>
        <c:crosses val="autoZero"/>
        <c:crossBetween val="between"/>
        <c:majorUnit val="500000"/>
        <c:dispUnits>
          <c:builtInUnit val="thousands"/>
        </c:dispUnits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</a:t>
            </a:r>
            <a:r>
              <a:rPr lang="cs-CZ" sz="1000" baseline="0">
                <a:solidFill>
                  <a:srgbClr val="233060"/>
                </a:solidFill>
              </a:rPr>
              <a:t> výrobě elektřiny brutto </a:t>
            </a:r>
            <a:r>
              <a:rPr lang="cs-CZ" sz="1000">
                <a:solidFill>
                  <a:srgbClr val="233060"/>
                </a:solidFill>
              </a:rPr>
              <a:t>v ČR</a:t>
            </a:r>
          </a:p>
        </c:rich>
      </c:tx>
      <c:layout>
        <c:manualLayout>
          <c:xMode val="edge"/>
          <c:yMode val="edge"/>
          <c:x val="2.2827968155071047E-3"/>
          <c:y val="3.0543530543530543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'7.13'!$L$19:$L$26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'7.13'!$M$19:$M$26</c:f>
              <c:numCache>
                <c:formatCode>0.0%</c:formatCode>
                <c:ptCount val="8"/>
                <c:pt idx="0">
                  <c:v>0</c:v>
                </c:pt>
                <c:pt idx="1">
                  <c:v>0.54245711983477352</c:v>
                </c:pt>
                <c:pt idx="2">
                  <c:v>0.7690539369553302</c:v>
                </c:pt>
                <c:pt idx="3">
                  <c:v>4.7489011626245428E-2</c:v>
                </c:pt>
                <c:pt idx="4">
                  <c:v>0.17872289646123615</c:v>
                </c:pt>
                <c:pt idx="5">
                  <c:v>0</c:v>
                </c:pt>
                <c:pt idx="6">
                  <c:v>0.2212032608890524</c:v>
                </c:pt>
                <c:pt idx="7">
                  <c:v>6.8118096845500117E-2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1A-442C-9B51-5F272AD8C9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8775040"/>
        <c:axId val="168780928"/>
      </c:barChart>
      <c:catAx>
        <c:axId val="16877504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8780928"/>
        <c:crosses val="autoZero"/>
        <c:auto val="1"/>
        <c:lblAlgn val="ctr"/>
        <c:lblOffset val="100"/>
        <c:noMultiLvlLbl val="0"/>
      </c:catAx>
      <c:valAx>
        <c:axId val="168780928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8775040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D393-4E52-BCFC-6B495A1AA570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D393-4E52-BCFC-6B495A1AA570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D393-4E52-BCFC-6B495A1AA570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D393-4E52-BCFC-6B495A1AA570}"/>
            </c:ext>
          </c:extLst>
        </c:ser>
        <c:ser>
          <c:idx val="4"/>
          <c:order val="4"/>
          <c:tx>
            <c:strRef>
              <c:f>'4.3'!$A$25</c:f>
              <c:strCache>
                <c:ptCount val="1"/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D393-4E52-BCFC-6B495A1AA570}"/>
            </c:ext>
          </c:extLst>
        </c:ser>
        <c:ser>
          <c:idx val="5"/>
          <c:order val="5"/>
          <c:tx>
            <c:strRef>
              <c:f>'4.3'!$A$26</c:f>
              <c:strCache>
                <c:ptCount val="1"/>
              </c:strCache>
            </c:strRef>
          </c:tx>
          <c:spPr>
            <a:solidFill>
              <a:srgbClr val="F0948F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D393-4E52-BCFC-6B495A1AA570}"/>
            </c:ext>
          </c:extLst>
        </c:ser>
        <c:ser>
          <c:idx val="6"/>
          <c:order val="6"/>
          <c:tx>
            <c:strRef>
              <c:f>'4.3'!$A$27</c:f>
              <c:strCache>
                <c:ptCount val="1"/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D393-4E52-BCFC-6B495A1AA570}"/>
            </c:ext>
          </c:extLst>
        </c:ser>
        <c:ser>
          <c:idx val="7"/>
          <c:order val="7"/>
          <c:tx>
            <c:strRef>
              <c:f>'4.3'!$A$28</c:f>
              <c:strCache>
                <c:ptCount val="1"/>
              </c:strCache>
            </c:strRef>
          </c:tx>
          <c:spPr>
            <a:solidFill>
              <a:srgbClr val="F7C9C7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D393-4E52-BCFC-6B495A1AA5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8891904"/>
        <c:axId val="168893440"/>
      </c:barChart>
      <c:catAx>
        <c:axId val="1688919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8893440"/>
        <c:crosses val="autoZero"/>
        <c:auto val="1"/>
        <c:lblAlgn val="ctr"/>
        <c:lblOffset val="100"/>
        <c:noMultiLvlLbl val="0"/>
      </c:catAx>
      <c:valAx>
        <c:axId val="168893440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8891904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technologií na v</a:t>
            </a:r>
            <a:r>
              <a:rPr lang="en-US" sz="1000">
                <a:solidFill>
                  <a:srgbClr val="233060"/>
                </a:solidFill>
              </a:rPr>
              <a:t>ýrob</a:t>
            </a:r>
            <a:r>
              <a:rPr lang="cs-CZ" sz="1000">
                <a:solidFill>
                  <a:srgbClr val="233060"/>
                </a:solidFill>
              </a:rPr>
              <a:t>ě</a:t>
            </a:r>
            <a:r>
              <a:rPr lang="en-US" sz="1000">
                <a:solidFill>
                  <a:srgbClr val="233060"/>
                </a:solidFill>
              </a:rPr>
              <a:t> elektřiny brutto</a:t>
            </a:r>
          </a:p>
        </c:rich>
      </c:tx>
      <c:layout>
        <c:manualLayout>
          <c:xMode val="edge"/>
          <c:yMode val="edge"/>
          <c:x val="5.5355547673921262E-3"/>
          <c:y val="4.8484848484848485E-2"/>
        </c:manualLayout>
      </c:layout>
      <c:overlay val="0"/>
    </c:title>
    <c:autoTitleDeleted val="0"/>
    <c:plotArea>
      <c:layout/>
      <c:doughnutChart>
        <c:varyColors val="1"/>
        <c:ser>
          <c:idx val="2"/>
          <c:order val="0"/>
          <c:dPt>
            <c:idx val="0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02-DA71-4779-9721-A5BA280AA48D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3-DA71-4779-9721-A5BA280AA48D}"/>
              </c:ext>
            </c:extLst>
          </c:dPt>
          <c:dPt>
            <c:idx val="2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4-DA71-4779-9721-A5BA280AA48D}"/>
              </c:ext>
            </c:extLst>
          </c:dPt>
          <c:dPt>
            <c:idx val="3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5-DA71-4779-9721-A5BA280AA48D}"/>
              </c:ext>
            </c:extLst>
          </c:dPt>
          <c:dPt>
            <c:idx val="4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6-DA71-4779-9721-A5BA280AA48D}"/>
              </c:ext>
            </c:extLst>
          </c:dPt>
          <c:dPt>
            <c:idx val="5"/>
            <c:bubble3D val="0"/>
            <c:spPr>
              <a:solidFill>
                <a:srgbClr val="F0948F"/>
              </a:solidFill>
            </c:spPr>
            <c:extLst>
              <c:ext xmlns:c16="http://schemas.microsoft.com/office/drawing/2014/chart" uri="{C3380CC4-5D6E-409C-BE32-E72D297353CC}">
                <c16:uniqueId val="{00000007-DA71-4779-9721-A5BA280AA48D}"/>
              </c:ext>
            </c:extLst>
          </c:dPt>
          <c:dPt>
            <c:idx val="6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8-DA71-4779-9721-A5BA280AA48D}"/>
              </c:ext>
            </c:extLst>
          </c:dPt>
          <c:dPt>
            <c:idx val="7"/>
            <c:bubble3D val="0"/>
            <c:spPr>
              <a:solidFill>
                <a:srgbClr val="F7C9C7"/>
              </a:solidFill>
            </c:spPr>
            <c:extLst>
              <c:ext xmlns:c16="http://schemas.microsoft.com/office/drawing/2014/chart" uri="{C3380CC4-5D6E-409C-BE32-E72D297353CC}">
                <c16:uniqueId val="{00000001-35B2-436B-AF72-076159DA195B}"/>
              </c:ext>
            </c:extLst>
          </c:dPt>
          <c:cat>
            <c:strRef>
              <c:f>'7.14'!$J$19:$J$26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'7.14'!$K$19:$K$26</c:f>
              <c:numCache>
                <c:formatCode>General</c:formatCode>
                <c:ptCount val="8"/>
                <c:pt idx="0">
                  <c:v>0</c:v>
                </c:pt>
                <c:pt idx="1">
                  <c:v>68509.963000000003</c:v>
                </c:pt>
                <c:pt idx="2">
                  <c:v>0</c:v>
                </c:pt>
                <c:pt idx="3">
                  <c:v>47146.322000000007</c:v>
                </c:pt>
                <c:pt idx="4">
                  <c:v>9003.024352073171</c:v>
                </c:pt>
                <c:pt idx="5">
                  <c:v>0</c:v>
                </c:pt>
                <c:pt idx="6">
                  <c:v>42.19</c:v>
                </c:pt>
                <c:pt idx="7">
                  <c:v>52817.092484040913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5B2-436B-AF72-076159DA19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</a:t>
            </a:r>
            <a:r>
              <a:rPr lang="cs-CZ" sz="1000" baseline="0">
                <a:solidFill>
                  <a:srgbClr val="233060"/>
                </a:solidFill>
              </a:rPr>
              <a:t> spotřebě elektřiny </a:t>
            </a:r>
            <a:r>
              <a:rPr lang="cs-CZ" sz="1000">
                <a:solidFill>
                  <a:srgbClr val="233060"/>
                </a:solidFill>
              </a:rPr>
              <a:t>v ČR</a:t>
            </a:r>
          </a:p>
        </c:rich>
      </c:tx>
      <c:layout>
        <c:manualLayout>
          <c:xMode val="edge"/>
          <c:yMode val="edge"/>
          <c:x val="1.0959383753501486E-3"/>
          <c:y val="4.51977401129943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1833536585365854"/>
          <c:y val="0.24277456647398843"/>
          <c:w val="0.61169681571815715"/>
          <c:h val="0.58782273603082846"/>
        </c:manualLayout>
      </c:layout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'7.14'!$H$19:$H$22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'7.14'!$I$19:$I$22</c:f>
              <c:numCache>
                <c:formatCode>0.0%</c:formatCode>
                <c:ptCount val="4"/>
                <c:pt idx="0">
                  <c:v>7.6177028581101244E-2</c:v>
                </c:pt>
                <c:pt idx="1">
                  <c:v>4.3813888717944956E-2</c:v>
                </c:pt>
                <c:pt idx="2">
                  <c:v>5.0505792596558033E-2</c:v>
                </c:pt>
                <c:pt idx="3">
                  <c:v>4.803395623147335E-2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32-49B9-94BF-6742305EDF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4206464"/>
        <c:axId val="164208000"/>
      </c:barChart>
      <c:catAx>
        <c:axId val="164206464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4208000"/>
        <c:crosses val="autoZero"/>
        <c:auto val="1"/>
        <c:lblAlgn val="ctr"/>
        <c:lblOffset val="100"/>
        <c:noMultiLvlLbl val="0"/>
      </c:catAx>
      <c:valAx>
        <c:axId val="164208000"/>
        <c:scaling>
          <c:orientation val="minMax"/>
          <c:max val="1"/>
        </c:scaling>
        <c:delete val="0"/>
        <c:axPos val="t"/>
        <c:majorGridlines/>
        <c:numFmt formatCode="0%" sourceLinked="0"/>
        <c:majorTickMark val="out"/>
        <c:minorTickMark val="none"/>
        <c:tickLblPos val="high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4206464"/>
        <c:crosses val="autoZero"/>
        <c:crossBetween val="between"/>
        <c:majorUnit val="0.2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 instalovaném výkonu v ČR</a:t>
            </a:r>
          </a:p>
        </c:rich>
      </c:tx>
      <c:layout>
        <c:manualLayout>
          <c:xMode val="edge"/>
          <c:yMode val="edge"/>
          <c:x val="3.5346543220558897E-3"/>
          <c:y val="3.0534351145038167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'7.14'!$H$31:$H$38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'7.14'!$I$31:$I$38</c:f>
              <c:numCache>
                <c:formatCode>0.0%</c:formatCode>
                <c:ptCount val="8"/>
                <c:pt idx="0">
                  <c:v>0</c:v>
                </c:pt>
                <c:pt idx="1">
                  <c:v>1.427644856800483E-2</c:v>
                </c:pt>
                <c:pt idx="2">
                  <c:v>0</c:v>
                </c:pt>
                <c:pt idx="3">
                  <c:v>3.2219745047512897E-2</c:v>
                </c:pt>
                <c:pt idx="4">
                  <c:v>6.9906701843875669E-3</c:v>
                </c:pt>
                <c:pt idx="5">
                  <c:v>0</c:v>
                </c:pt>
                <c:pt idx="6">
                  <c:v>7.5757078014790456E-4</c:v>
                </c:pt>
                <c:pt idx="7">
                  <c:v>7.0549744476321008E-2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58-4138-9206-343A806036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8189312"/>
        <c:axId val="164959360"/>
      </c:barChart>
      <c:catAx>
        <c:axId val="16818931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4959360"/>
        <c:crosses val="autoZero"/>
        <c:auto val="1"/>
        <c:lblAlgn val="ctr"/>
        <c:lblOffset val="100"/>
        <c:noMultiLvlLbl val="0"/>
      </c:catAx>
      <c:valAx>
        <c:axId val="164959360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8189312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Výroba elektřiny brutto (GWh)</a:t>
            </a:r>
          </a:p>
        </c:rich>
      </c:tx>
      <c:layout>
        <c:manualLayout>
          <c:xMode val="edge"/>
          <c:yMode val="edge"/>
          <c:x val="4.965132496513253E-3"/>
          <c:y val="3.054353054353054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830729492146814"/>
          <c:y val="0.16035353535353536"/>
          <c:w val="0.77116360454943134"/>
          <c:h val="0.7277553310886644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'7.14'!$J$31</c:f>
              <c:strCache>
                <c:ptCount val="1"/>
                <c:pt idx="0">
                  <c:v>JE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'7.14'!$K$30:$M$30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'7.14'!$K$31:$M$31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2A-4CFB-8AE6-A90A06C4FA2A}"/>
            </c:ext>
          </c:extLst>
        </c:ser>
        <c:ser>
          <c:idx val="1"/>
          <c:order val="1"/>
          <c:tx>
            <c:strRef>
              <c:f>'7.14'!$J$32</c:f>
              <c:strCache>
                <c:ptCount val="1"/>
                <c:pt idx="0">
                  <c:v>PE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'7.14'!$K$30:$M$30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'7.14'!$K$32:$M$32</c:f>
              <c:numCache>
                <c:formatCode>#\ ##0.0</c:formatCode>
                <c:ptCount val="3"/>
                <c:pt idx="0">
                  <c:v>25313.194</c:v>
                </c:pt>
                <c:pt idx="1">
                  <c:v>23598.756000000001</c:v>
                </c:pt>
                <c:pt idx="2">
                  <c:v>19598.013000000003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82A-4CFB-8AE6-A90A06C4FA2A}"/>
            </c:ext>
          </c:extLst>
        </c:ser>
        <c:ser>
          <c:idx val="2"/>
          <c:order val="2"/>
          <c:tx>
            <c:strRef>
              <c:f>'7.14'!$J$33</c:f>
              <c:strCache>
                <c:ptCount val="1"/>
                <c:pt idx="0">
                  <c:v>PPE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'7.14'!$K$30:$M$30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'7.14'!$K$33:$M$33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82A-4CFB-8AE6-A90A06C4FA2A}"/>
            </c:ext>
          </c:extLst>
        </c:ser>
        <c:ser>
          <c:idx val="3"/>
          <c:order val="3"/>
          <c:tx>
            <c:strRef>
              <c:f>'7.14'!$J$34</c:f>
              <c:strCache>
                <c:ptCount val="1"/>
                <c:pt idx="0">
                  <c:v>PSE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'7.14'!$K$30:$M$30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'7.14'!$K$34:$M$34</c:f>
              <c:numCache>
                <c:formatCode>#\ ##0.0</c:formatCode>
                <c:ptCount val="3"/>
                <c:pt idx="0">
                  <c:v>16917.129999999997</c:v>
                </c:pt>
                <c:pt idx="1">
                  <c:v>15568.941000000004</c:v>
                </c:pt>
                <c:pt idx="2">
                  <c:v>14660.251000000004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82A-4CFB-8AE6-A90A06C4FA2A}"/>
            </c:ext>
          </c:extLst>
        </c:ser>
        <c:ser>
          <c:idx val="4"/>
          <c:order val="4"/>
          <c:tx>
            <c:strRef>
              <c:f>'7.14'!$J$35</c:f>
              <c:strCache>
                <c:ptCount val="1"/>
                <c:pt idx="0">
                  <c:v>VE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strRef>
              <c:f>'7.14'!$K$30:$M$30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'7.14'!$K$35:$M$35</c:f>
              <c:numCache>
                <c:formatCode>#\ ##0.0</c:formatCode>
                <c:ptCount val="3"/>
                <c:pt idx="0">
                  <c:v>3643.6033515609761</c:v>
                </c:pt>
                <c:pt idx="1">
                  <c:v>2461.3008805121945</c:v>
                </c:pt>
                <c:pt idx="2">
                  <c:v>2898.1201199999996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82A-4CFB-8AE6-A90A06C4FA2A}"/>
            </c:ext>
          </c:extLst>
        </c:ser>
        <c:ser>
          <c:idx val="5"/>
          <c:order val="5"/>
          <c:tx>
            <c:strRef>
              <c:f>'7.14'!$J$36</c:f>
              <c:strCache>
                <c:ptCount val="1"/>
                <c:pt idx="0">
                  <c:v>PVE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'7.14'!$K$30:$M$30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'7.14'!$K$36:$M$36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82A-4CFB-8AE6-A90A06C4FA2A}"/>
            </c:ext>
          </c:extLst>
        </c:ser>
        <c:ser>
          <c:idx val="6"/>
          <c:order val="6"/>
          <c:tx>
            <c:strRef>
              <c:f>'7.14'!$J$37</c:f>
              <c:strCache>
                <c:ptCount val="1"/>
                <c:pt idx="0">
                  <c:v>VTE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strRef>
              <c:f>'7.14'!$K$30:$M$30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'7.14'!$K$37:$M$37</c:f>
              <c:numCache>
                <c:formatCode>#\ ##0.0</c:formatCode>
                <c:ptCount val="3"/>
                <c:pt idx="0">
                  <c:v>17.779</c:v>
                </c:pt>
                <c:pt idx="1">
                  <c:v>4.1120000000000001</c:v>
                </c:pt>
                <c:pt idx="2">
                  <c:v>20.298999999999999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82A-4CFB-8AE6-A90A06C4FA2A}"/>
            </c:ext>
          </c:extLst>
        </c:ser>
        <c:ser>
          <c:idx val="7"/>
          <c:order val="7"/>
          <c:tx>
            <c:strRef>
              <c:f>'7.14'!$J$38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'7.14'!$K$30:$M$30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'7.14'!$K$38:$M$38</c:f>
              <c:numCache>
                <c:formatCode>#\ ##0.0</c:formatCode>
                <c:ptCount val="3"/>
                <c:pt idx="0">
                  <c:v>7224.2217730075117</c:v>
                </c:pt>
                <c:pt idx="1">
                  <c:v>16935.37138199016</c:v>
                </c:pt>
                <c:pt idx="2">
                  <c:v>28657.499329043243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82A-4CFB-8AE6-A90A06C4FA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5012992"/>
        <c:axId val="165014528"/>
      </c:barChart>
      <c:catAx>
        <c:axId val="1650129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5014528"/>
        <c:crosses val="autoZero"/>
        <c:auto val="1"/>
        <c:lblAlgn val="ctr"/>
        <c:lblOffset val="100"/>
        <c:noMultiLvlLbl val="0"/>
      </c:catAx>
      <c:valAx>
        <c:axId val="165014528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5012992"/>
        <c:crosses val="autoZero"/>
        <c:crossBetween val="between"/>
        <c:majorUnit val="10000"/>
        <c:dispUnits>
          <c:builtInUnit val="thousands"/>
        </c:dispUnits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</a:t>
            </a:r>
            <a:r>
              <a:rPr lang="cs-CZ" sz="1000" baseline="0">
                <a:solidFill>
                  <a:srgbClr val="233060"/>
                </a:solidFill>
              </a:rPr>
              <a:t> výrobě elektřiny brutto </a:t>
            </a:r>
            <a:r>
              <a:rPr lang="cs-CZ" sz="1000">
                <a:solidFill>
                  <a:srgbClr val="233060"/>
                </a:solidFill>
              </a:rPr>
              <a:t>v ČR</a:t>
            </a:r>
          </a:p>
        </c:rich>
      </c:tx>
      <c:layout>
        <c:manualLayout>
          <c:xMode val="edge"/>
          <c:yMode val="edge"/>
          <c:x val="2.2827968155071047E-3"/>
          <c:y val="3.0543530543530543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'7.14'!$L$19:$L$26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'7.14'!$M$19:$M$26</c:f>
              <c:numCache>
                <c:formatCode>0.0%</c:formatCode>
                <c:ptCount val="8"/>
                <c:pt idx="0">
                  <c:v>0</c:v>
                </c:pt>
                <c:pt idx="1">
                  <c:v>6.4403112956932769E-3</c:v>
                </c:pt>
                <c:pt idx="2">
                  <c:v>0</c:v>
                </c:pt>
                <c:pt idx="3">
                  <c:v>4.2824486278873891E-2</c:v>
                </c:pt>
                <c:pt idx="4">
                  <c:v>1.7378919024308159E-2</c:v>
                </c:pt>
                <c:pt idx="5">
                  <c:v>0</c:v>
                </c:pt>
                <c:pt idx="6">
                  <c:v>2.3280343770661898E-4</c:v>
                </c:pt>
                <c:pt idx="7">
                  <c:v>7.2900532201506441E-2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D9-4425-9341-53A4013221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7320960"/>
        <c:axId val="167347328"/>
      </c:barChart>
      <c:catAx>
        <c:axId val="16732096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7347328"/>
        <c:crosses val="autoZero"/>
        <c:auto val="1"/>
        <c:lblAlgn val="ctr"/>
        <c:lblOffset val="100"/>
        <c:noMultiLvlLbl val="0"/>
      </c:catAx>
      <c:valAx>
        <c:axId val="167347328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7320960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9E45-4D85-BFDD-9A7F5657A789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9E45-4D85-BFDD-9A7F5657A789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9E45-4D85-BFDD-9A7F5657A7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9859840"/>
        <c:axId val="159861376"/>
      </c:barChart>
      <c:catAx>
        <c:axId val="1598598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59861376"/>
        <c:crosses val="autoZero"/>
        <c:auto val="1"/>
        <c:lblAlgn val="ctr"/>
        <c:lblOffset val="100"/>
        <c:noMultiLvlLbl val="0"/>
      </c:catAx>
      <c:valAx>
        <c:axId val="159861376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59859840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1C29-4761-A365-D317911F76A0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1C29-4761-A365-D317911F76A0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1C29-4761-A365-D317911F76A0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1C29-4761-A365-D317911F76A0}"/>
            </c:ext>
          </c:extLst>
        </c:ser>
        <c:ser>
          <c:idx val="4"/>
          <c:order val="4"/>
          <c:tx>
            <c:strRef>
              <c:f>'4.3'!$A$25</c:f>
              <c:strCache>
                <c:ptCount val="1"/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1C29-4761-A365-D317911F76A0}"/>
            </c:ext>
          </c:extLst>
        </c:ser>
        <c:ser>
          <c:idx val="5"/>
          <c:order val="5"/>
          <c:tx>
            <c:strRef>
              <c:f>'4.3'!$A$26</c:f>
              <c:strCache>
                <c:ptCount val="1"/>
              </c:strCache>
            </c:strRef>
          </c:tx>
          <c:spPr>
            <a:solidFill>
              <a:srgbClr val="F0948F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1C29-4761-A365-D317911F76A0}"/>
            </c:ext>
          </c:extLst>
        </c:ser>
        <c:ser>
          <c:idx val="6"/>
          <c:order val="6"/>
          <c:tx>
            <c:strRef>
              <c:f>'4.3'!$A$27</c:f>
              <c:strCache>
                <c:ptCount val="1"/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1C29-4761-A365-D317911F76A0}"/>
            </c:ext>
          </c:extLst>
        </c:ser>
        <c:ser>
          <c:idx val="7"/>
          <c:order val="7"/>
          <c:tx>
            <c:strRef>
              <c:f>'4.3'!$A$28</c:f>
              <c:strCache>
                <c:ptCount val="1"/>
              </c:strCache>
            </c:strRef>
          </c:tx>
          <c:spPr>
            <a:solidFill>
              <a:srgbClr val="F7C9C7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1C29-4761-A365-D317911F76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8584704"/>
        <c:axId val="168586240"/>
      </c:barChart>
      <c:catAx>
        <c:axId val="1685847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8586240"/>
        <c:crosses val="autoZero"/>
        <c:auto val="1"/>
        <c:lblAlgn val="ctr"/>
        <c:lblOffset val="100"/>
        <c:noMultiLvlLbl val="0"/>
      </c:catAx>
      <c:valAx>
        <c:axId val="168586240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8584704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en-US" sz="1000">
                <a:solidFill>
                  <a:srgbClr val="233060"/>
                </a:solidFill>
              </a:rPr>
              <a:t>Přeshraniční fyzi</a:t>
            </a:r>
            <a:r>
              <a:rPr lang="cs-CZ" sz="1000">
                <a:solidFill>
                  <a:srgbClr val="233060"/>
                </a:solidFill>
              </a:rPr>
              <a:t>cké</a:t>
            </a:r>
            <a:r>
              <a:rPr lang="en-US" sz="1000">
                <a:solidFill>
                  <a:srgbClr val="233060"/>
                </a:solidFill>
              </a:rPr>
              <a:t> toky (GWh)</a:t>
            </a:r>
          </a:p>
        </c:rich>
      </c:tx>
      <c:layout>
        <c:manualLayout>
          <c:xMode val="edge"/>
          <c:yMode val="edge"/>
          <c:x val="1.9331697590754223E-3"/>
          <c:y val="1.428575198694933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1337365941840054E-2"/>
          <c:y val="0.12153538750079208"/>
          <c:w val="0.89900297231058035"/>
          <c:h val="0.6730563655581681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'8'!$A$8</c:f>
              <c:strCache>
                <c:ptCount val="1"/>
                <c:pt idx="0">
                  <c:v>Export na úrovni PS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val>
            <c:numRef>
              <c:f>'8'!$B$8:$M$8</c:f>
              <c:numCache>
                <c:formatCode>#\ ##0.0</c:formatCode>
                <c:ptCount val="12"/>
                <c:pt idx="0">
                  <c:v>-2818.1643241660349</c:v>
                </c:pt>
                <c:pt idx="1">
                  <c:v>-2434.9232779276576</c:v>
                </c:pt>
                <c:pt idx="2">
                  <c:v>-2386.7784515717444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591-4113-BCF6-ED695C0A33D5}"/>
            </c:ext>
          </c:extLst>
        </c:ser>
        <c:ser>
          <c:idx val="1"/>
          <c:order val="1"/>
          <c:tx>
            <c:strRef>
              <c:f>'8'!$A$13</c:f>
              <c:strCache>
                <c:ptCount val="1"/>
                <c:pt idx="0">
                  <c:v>Export na úrovni DS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val>
            <c:numRef>
              <c:f>'8'!$B$13:$M$13</c:f>
              <c:numCache>
                <c:formatCode>#\ ##0.0</c:formatCode>
                <c:ptCount val="12"/>
                <c:pt idx="0">
                  <c:v>-1.674464</c:v>
                </c:pt>
                <c:pt idx="1">
                  <c:v>-0.55268899999999999</c:v>
                </c:pt>
                <c:pt idx="2">
                  <c:v>-7.1517979999999985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591-4113-BCF6-ED695C0A33D5}"/>
            </c:ext>
          </c:extLst>
        </c:ser>
        <c:ser>
          <c:idx val="2"/>
          <c:order val="2"/>
          <c:tx>
            <c:strRef>
              <c:f>'8'!$A$19</c:f>
              <c:strCache>
                <c:ptCount val="1"/>
                <c:pt idx="0">
                  <c:v>Import na úrovni PS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'8'!$B$19:$M$19</c:f>
              <c:numCache>
                <c:formatCode>#\ ##0.0</c:formatCode>
                <c:ptCount val="12"/>
                <c:pt idx="0">
                  <c:v>1893.8420670748328</c:v>
                </c:pt>
                <c:pt idx="1">
                  <c:v>1423.5297449255893</c:v>
                </c:pt>
                <c:pt idx="2">
                  <c:v>1266.6138559241017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591-4113-BCF6-ED695C0A33D5}"/>
            </c:ext>
          </c:extLst>
        </c:ser>
        <c:ser>
          <c:idx val="3"/>
          <c:order val="3"/>
          <c:tx>
            <c:strRef>
              <c:f>'8'!$A$24</c:f>
              <c:strCache>
                <c:ptCount val="1"/>
                <c:pt idx="0">
                  <c:v>Import na úrovni DS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val>
            <c:numRef>
              <c:f>'8'!$B$24:$M$24</c:f>
              <c:numCache>
                <c:formatCode>#\ ##0.0</c:formatCode>
                <c:ptCount val="12"/>
                <c:pt idx="0">
                  <c:v>46.272648000000004</c:v>
                </c:pt>
                <c:pt idx="1">
                  <c:v>60.675967</c:v>
                </c:pt>
                <c:pt idx="2">
                  <c:v>12.627773000000001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591-4113-BCF6-ED695C0A33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8744832"/>
        <c:axId val="168746368"/>
      </c:barChart>
      <c:lineChart>
        <c:grouping val="stacked"/>
        <c:varyColors val="0"/>
        <c:ser>
          <c:idx val="4"/>
          <c:order val="4"/>
          <c:tx>
            <c:strRef>
              <c:f>'8'!$A$5</c:f>
              <c:strCache>
                <c:ptCount val="1"/>
                <c:pt idx="0">
                  <c:v>Přeshraniční saldo</c:v>
                </c:pt>
              </c:strCache>
            </c:strRef>
          </c:tx>
          <c:spPr>
            <a:ln>
              <a:solidFill>
                <a:srgbClr val="D0D0D0"/>
              </a:solidFill>
            </a:ln>
          </c:spPr>
          <c:marker>
            <c:symbol val="none"/>
          </c:marker>
          <c:val>
            <c:numRef>
              <c:f>'8'!$B$6:$D$6</c:f>
              <c:numCache>
                <c:formatCode>#\ ##0.0</c:formatCode>
                <c:ptCount val="3"/>
                <c:pt idx="0">
                  <c:v>-879.72407309120217</c:v>
                </c:pt>
                <c:pt idx="1">
                  <c:v>-951.27025500206855</c:v>
                </c:pt>
                <c:pt idx="2">
                  <c:v>-1114.6886206476427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591-4113-BCF6-ED695C0A33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8749696"/>
        <c:axId val="168748160"/>
      </c:lineChart>
      <c:catAx>
        <c:axId val="168744832"/>
        <c:scaling>
          <c:orientation val="minMax"/>
        </c:scaling>
        <c:delete val="0"/>
        <c:axPos val="b"/>
        <c:majorTickMark val="none"/>
        <c:minorTickMark val="none"/>
        <c:tickLblPos val="low"/>
        <c:txPr>
          <a:bodyPr/>
          <a:lstStyle/>
          <a:p>
            <a:pPr>
              <a:defRPr sz="900"/>
            </a:pPr>
            <a:endParaRPr lang="cs-CZ"/>
          </a:p>
        </c:txPr>
        <c:crossAx val="168746368"/>
        <c:crosses val="autoZero"/>
        <c:auto val="1"/>
        <c:lblAlgn val="ctr"/>
        <c:lblOffset val="100"/>
        <c:noMultiLvlLbl val="0"/>
      </c:catAx>
      <c:valAx>
        <c:axId val="168746368"/>
        <c:scaling>
          <c:orientation val="minMax"/>
          <c:max val="2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8744832"/>
        <c:crosses val="autoZero"/>
        <c:crossBetween val="between"/>
        <c:majorUnit val="500"/>
        <c:minorUnit val="500"/>
      </c:valAx>
      <c:valAx>
        <c:axId val="168748160"/>
        <c:scaling>
          <c:orientation val="minMax"/>
          <c:max val="2000"/>
          <c:min val="-3000"/>
        </c:scaling>
        <c:delete val="1"/>
        <c:axPos val="r"/>
        <c:numFmt formatCode="#\ ##0.0" sourceLinked="1"/>
        <c:majorTickMark val="out"/>
        <c:minorTickMark val="none"/>
        <c:tickLblPos val="nextTo"/>
        <c:crossAx val="168749696"/>
        <c:crosses val="max"/>
        <c:crossBetween val="between"/>
        <c:majorUnit val="500"/>
        <c:minorUnit val="500"/>
      </c:valAx>
      <c:catAx>
        <c:axId val="168749696"/>
        <c:scaling>
          <c:orientation val="minMax"/>
        </c:scaling>
        <c:delete val="1"/>
        <c:axPos val="b"/>
        <c:numFmt formatCode="#,##0.0" sourceLinked="1"/>
        <c:majorTickMark val="out"/>
        <c:minorTickMark val="none"/>
        <c:tickLblPos val="nextTo"/>
        <c:crossAx val="168748160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1.1510068369763346E-3"/>
          <c:y val="0.89073352653959592"/>
          <c:w val="0.86307166797632973"/>
          <c:h val="0.10926633157339474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72F7-4FA8-913F-AE61AED34980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72F7-4FA8-913F-AE61AED349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9235200"/>
        <c:axId val="169236736"/>
      </c:barChart>
      <c:catAx>
        <c:axId val="1692352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9236736"/>
        <c:crosses val="autoZero"/>
        <c:auto val="1"/>
        <c:lblAlgn val="ctr"/>
        <c:lblOffset val="100"/>
        <c:noMultiLvlLbl val="0"/>
      </c:catAx>
      <c:valAx>
        <c:axId val="169236736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9235200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en-US" sz="1000">
                <a:solidFill>
                  <a:srgbClr val="233060"/>
                </a:solidFill>
              </a:rPr>
              <a:t>Spotřeba elektřiny </a:t>
            </a:r>
            <a:r>
              <a:rPr lang="cs-CZ" sz="1000">
                <a:solidFill>
                  <a:srgbClr val="233060"/>
                </a:solidFill>
              </a:rPr>
              <a:t>b</a:t>
            </a:r>
            <a:r>
              <a:rPr lang="en-US" sz="1000">
                <a:solidFill>
                  <a:srgbClr val="233060"/>
                </a:solidFill>
              </a:rPr>
              <a:t>rutto</a:t>
            </a:r>
            <a:r>
              <a:rPr lang="cs-CZ" sz="1000">
                <a:solidFill>
                  <a:srgbClr val="233060"/>
                </a:solidFill>
              </a:rPr>
              <a:t> (MWh)</a:t>
            </a:r>
            <a:r>
              <a:rPr lang="en-US" sz="1000">
                <a:solidFill>
                  <a:srgbClr val="233060"/>
                </a:solidFill>
              </a:rPr>
              <a:t> </a:t>
            </a:r>
          </a:p>
        </c:rich>
      </c:tx>
      <c:layout>
        <c:manualLayout>
          <c:xMode val="edge"/>
          <c:yMode val="edge"/>
          <c:x val="1.6166666666666953E-3"/>
          <c:y val="5.192898124947677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4.6965386278219223E-2"/>
          <c:y val="0.19168318638432227"/>
          <c:w val="0.95369111849047539"/>
          <c:h val="0.63412159959884673"/>
        </c:manualLayout>
      </c:layout>
      <c:scatterChart>
        <c:scatterStyle val="lineMarker"/>
        <c:varyColors val="0"/>
        <c:ser>
          <c:idx val="0"/>
          <c:order val="0"/>
          <c:tx>
            <c:strRef>
              <c:f>'9.2'!$C$3</c:f>
              <c:strCache>
                <c:ptCount val="1"/>
                <c:pt idx="0">
                  <c:v>Spotřeba elektřiny
brutto</c:v>
                </c:pt>
              </c:strCache>
            </c:strRef>
          </c:tx>
          <c:spPr>
            <a:ln w="38100"/>
          </c:spPr>
          <c:marker>
            <c:symbol val="none"/>
          </c:marker>
          <c:xVal>
            <c:numRef>
              <c:f>'9.2'!$A$5:$A$35</c:f>
              <c:numCache>
                <c:formatCode>m/d/yyyy</c:formatCode>
                <c:ptCount val="31"/>
                <c:pt idx="0">
                  <c:v>45658</c:v>
                </c:pt>
                <c:pt idx="1">
                  <c:v>45659</c:v>
                </c:pt>
                <c:pt idx="2">
                  <c:v>45660</c:v>
                </c:pt>
                <c:pt idx="3">
                  <c:v>45661</c:v>
                </c:pt>
                <c:pt idx="4">
                  <c:v>45662</c:v>
                </c:pt>
                <c:pt idx="5">
                  <c:v>45663</c:v>
                </c:pt>
                <c:pt idx="6">
                  <c:v>45664</c:v>
                </c:pt>
                <c:pt idx="7">
                  <c:v>45665</c:v>
                </c:pt>
                <c:pt idx="8">
                  <c:v>45666</c:v>
                </c:pt>
                <c:pt idx="9">
                  <c:v>45667</c:v>
                </c:pt>
                <c:pt idx="10">
                  <c:v>45668</c:v>
                </c:pt>
                <c:pt idx="11">
                  <c:v>45669</c:v>
                </c:pt>
                <c:pt idx="12">
                  <c:v>45670</c:v>
                </c:pt>
                <c:pt idx="13">
                  <c:v>45671</c:v>
                </c:pt>
                <c:pt idx="14">
                  <c:v>45672</c:v>
                </c:pt>
                <c:pt idx="15">
                  <c:v>45673</c:v>
                </c:pt>
                <c:pt idx="16">
                  <c:v>45674</c:v>
                </c:pt>
                <c:pt idx="17">
                  <c:v>45675</c:v>
                </c:pt>
                <c:pt idx="18">
                  <c:v>45676</c:v>
                </c:pt>
                <c:pt idx="19">
                  <c:v>45677</c:v>
                </c:pt>
                <c:pt idx="20">
                  <c:v>45678</c:v>
                </c:pt>
                <c:pt idx="21">
                  <c:v>45679</c:v>
                </c:pt>
                <c:pt idx="22">
                  <c:v>45680</c:v>
                </c:pt>
                <c:pt idx="23">
                  <c:v>45681</c:v>
                </c:pt>
                <c:pt idx="24">
                  <c:v>45682</c:v>
                </c:pt>
                <c:pt idx="25">
                  <c:v>45683</c:v>
                </c:pt>
                <c:pt idx="26">
                  <c:v>45684</c:v>
                </c:pt>
                <c:pt idx="27">
                  <c:v>45685</c:v>
                </c:pt>
                <c:pt idx="28">
                  <c:v>45686</c:v>
                </c:pt>
                <c:pt idx="29">
                  <c:v>45687</c:v>
                </c:pt>
                <c:pt idx="30">
                  <c:v>45688</c:v>
                </c:pt>
              </c:numCache>
            </c:numRef>
          </c:xVal>
          <c:yVal>
            <c:numRef>
              <c:f>'9.2'!$C$5:$C$35</c:f>
              <c:numCache>
                <c:formatCode>#,##0</c:formatCode>
                <c:ptCount val="31"/>
                <c:pt idx="0">
                  <c:v>167383.78075000001</c:v>
                </c:pt>
                <c:pt idx="1">
                  <c:v>191754.17599999989</c:v>
                </c:pt>
                <c:pt idx="2">
                  <c:v>203776.26500000004</c:v>
                </c:pt>
                <c:pt idx="3">
                  <c:v>196599.44325000004</c:v>
                </c:pt>
                <c:pt idx="4">
                  <c:v>199395.23225</c:v>
                </c:pt>
                <c:pt idx="5">
                  <c:v>216934.69400000005</c:v>
                </c:pt>
                <c:pt idx="6">
                  <c:v>223168.55749999994</c:v>
                </c:pt>
                <c:pt idx="7">
                  <c:v>225151.56974999994</c:v>
                </c:pt>
                <c:pt idx="8">
                  <c:v>219218.00524999999</c:v>
                </c:pt>
                <c:pt idx="9">
                  <c:v>222905.91275000002</c:v>
                </c:pt>
                <c:pt idx="10">
                  <c:v>202694.03800000003</c:v>
                </c:pt>
                <c:pt idx="11">
                  <c:v>203345.90549999994</c:v>
                </c:pt>
                <c:pt idx="12">
                  <c:v>237031.13774999997</c:v>
                </c:pt>
                <c:pt idx="13">
                  <c:v>240425.17150000003</c:v>
                </c:pt>
                <c:pt idx="14">
                  <c:v>236847.08</c:v>
                </c:pt>
                <c:pt idx="15">
                  <c:v>233315.42625000005</c:v>
                </c:pt>
                <c:pt idx="16">
                  <c:v>229215.73350000003</c:v>
                </c:pt>
                <c:pt idx="17">
                  <c:v>201398.90250000003</c:v>
                </c:pt>
                <c:pt idx="18">
                  <c:v>199976.40125000002</c:v>
                </c:pt>
                <c:pt idx="19">
                  <c:v>232072.30525000003</c:v>
                </c:pt>
                <c:pt idx="20">
                  <c:v>237215.57975</c:v>
                </c:pt>
                <c:pt idx="21">
                  <c:v>238262.07400000014</c:v>
                </c:pt>
                <c:pt idx="22">
                  <c:v>234941.07699999996</c:v>
                </c:pt>
                <c:pt idx="23">
                  <c:v>223461.05175000001</c:v>
                </c:pt>
                <c:pt idx="24">
                  <c:v>192025.40075</c:v>
                </c:pt>
                <c:pt idx="25">
                  <c:v>185595.61974999993</c:v>
                </c:pt>
                <c:pt idx="26">
                  <c:v>213327.68174999993</c:v>
                </c:pt>
                <c:pt idx="27">
                  <c:v>216104.17749999999</c:v>
                </c:pt>
                <c:pt idx="28">
                  <c:v>214863.31075</c:v>
                </c:pt>
                <c:pt idx="29">
                  <c:v>217143.68775000001</c:v>
                </c:pt>
                <c:pt idx="30">
                  <c:v>214731.20550000004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352-4E34-89CA-DDF0A7BA7A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9253120"/>
        <c:axId val="169287680"/>
      </c:scatterChart>
      <c:valAx>
        <c:axId val="169253120"/>
        <c:scaling>
          <c:orientation val="minMax"/>
          <c:max val="45688"/>
          <c:min val="45658"/>
        </c:scaling>
        <c:delete val="0"/>
        <c:axPos val="b"/>
        <c:minorGridlines>
          <c:spPr>
            <a:ln>
              <a:noFill/>
            </a:ln>
          </c:spPr>
        </c:minorGridlines>
        <c:numFmt formatCode="d/m" sourceLinked="0"/>
        <c:majorTickMark val="none"/>
        <c:minorTickMark val="none"/>
        <c:tickLblPos val="nextTo"/>
        <c:txPr>
          <a:bodyPr rot="-5400000" anchor="b" anchorCtr="0"/>
          <a:lstStyle/>
          <a:p>
            <a:pPr>
              <a:defRPr sz="850" baseline="0"/>
            </a:pPr>
            <a:endParaRPr lang="cs-CZ"/>
          </a:p>
        </c:txPr>
        <c:crossAx val="169287680"/>
        <c:crosses val="autoZero"/>
        <c:crossBetween val="midCat"/>
        <c:majorUnit val="1"/>
      </c:valAx>
      <c:valAx>
        <c:axId val="169287680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9253120"/>
        <c:crosses val="autoZero"/>
        <c:crossBetween val="midCat"/>
      </c:valAx>
    </c:plotArea>
    <c:plotVisOnly val="1"/>
    <c:dispBlanksAs val="span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Dosažené denní max. a min.</a:t>
            </a:r>
            <a:r>
              <a:rPr lang="cs-CZ" sz="1000" baseline="0">
                <a:solidFill>
                  <a:srgbClr val="233060"/>
                </a:solidFill>
              </a:rPr>
              <a:t> zatížení </a:t>
            </a:r>
            <a:r>
              <a:rPr lang="cs-CZ" sz="1000">
                <a:solidFill>
                  <a:srgbClr val="233060"/>
                </a:solidFill>
              </a:rPr>
              <a:t>(MW)</a:t>
            </a:r>
            <a:r>
              <a:rPr lang="en-US" sz="1000">
                <a:solidFill>
                  <a:srgbClr val="233060"/>
                </a:solidFill>
              </a:rPr>
              <a:t> </a:t>
            </a:r>
          </a:p>
        </c:rich>
      </c:tx>
      <c:layout>
        <c:manualLayout>
          <c:xMode val="edge"/>
          <c:yMode val="edge"/>
          <c:x val="3.68692810457517E-3"/>
          <c:y val="1.1789637147121959E-4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4009823232323232"/>
          <c:y val="0.24653543505848283"/>
          <c:w val="0.85184609771312214"/>
          <c:h val="0.48581186362499407"/>
        </c:manualLayout>
      </c:layout>
      <c:scatterChart>
        <c:scatterStyle val="lineMarker"/>
        <c:varyColors val="0"/>
        <c:ser>
          <c:idx val="0"/>
          <c:order val="0"/>
          <c:tx>
            <c:strRef>
              <c:f>'9.2'!$D$3</c:f>
              <c:strCache>
                <c:ptCount val="1"/>
                <c:pt idx="0">
                  <c:v>Dosažené denní maximum zatížení brutto</c:v>
                </c:pt>
              </c:strCache>
            </c:strRef>
          </c:tx>
          <c:spPr>
            <a:ln w="38100">
              <a:solidFill>
                <a:schemeClr val="accent1"/>
              </a:solidFill>
            </a:ln>
          </c:spPr>
          <c:marker>
            <c:symbol val="none"/>
          </c:marker>
          <c:xVal>
            <c:numRef>
              <c:f>'9.2'!$A$5:$A$35</c:f>
              <c:numCache>
                <c:formatCode>m/d/yyyy</c:formatCode>
                <c:ptCount val="31"/>
                <c:pt idx="0">
                  <c:v>45658</c:v>
                </c:pt>
                <c:pt idx="1">
                  <c:v>45659</c:v>
                </c:pt>
                <c:pt idx="2">
                  <c:v>45660</c:v>
                </c:pt>
                <c:pt idx="3">
                  <c:v>45661</c:v>
                </c:pt>
                <c:pt idx="4">
                  <c:v>45662</c:v>
                </c:pt>
                <c:pt idx="5">
                  <c:v>45663</c:v>
                </c:pt>
                <c:pt idx="6">
                  <c:v>45664</c:v>
                </c:pt>
                <c:pt idx="7">
                  <c:v>45665</c:v>
                </c:pt>
                <c:pt idx="8">
                  <c:v>45666</c:v>
                </c:pt>
                <c:pt idx="9">
                  <c:v>45667</c:v>
                </c:pt>
                <c:pt idx="10">
                  <c:v>45668</c:v>
                </c:pt>
                <c:pt idx="11">
                  <c:v>45669</c:v>
                </c:pt>
                <c:pt idx="12">
                  <c:v>45670</c:v>
                </c:pt>
                <c:pt idx="13">
                  <c:v>45671</c:v>
                </c:pt>
                <c:pt idx="14">
                  <c:v>45672</c:v>
                </c:pt>
                <c:pt idx="15">
                  <c:v>45673</c:v>
                </c:pt>
                <c:pt idx="16">
                  <c:v>45674</c:v>
                </c:pt>
                <c:pt idx="17">
                  <c:v>45675</c:v>
                </c:pt>
                <c:pt idx="18">
                  <c:v>45676</c:v>
                </c:pt>
                <c:pt idx="19">
                  <c:v>45677</c:v>
                </c:pt>
                <c:pt idx="20">
                  <c:v>45678</c:v>
                </c:pt>
                <c:pt idx="21">
                  <c:v>45679</c:v>
                </c:pt>
                <c:pt idx="22">
                  <c:v>45680</c:v>
                </c:pt>
                <c:pt idx="23">
                  <c:v>45681</c:v>
                </c:pt>
                <c:pt idx="24">
                  <c:v>45682</c:v>
                </c:pt>
                <c:pt idx="25">
                  <c:v>45683</c:v>
                </c:pt>
                <c:pt idx="26">
                  <c:v>45684</c:v>
                </c:pt>
                <c:pt idx="27">
                  <c:v>45685</c:v>
                </c:pt>
                <c:pt idx="28">
                  <c:v>45686</c:v>
                </c:pt>
                <c:pt idx="29">
                  <c:v>45687</c:v>
                </c:pt>
                <c:pt idx="30">
                  <c:v>45688</c:v>
                </c:pt>
              </c:numCache>
            </c:numRef>
          </c:xVal>
          <c:yVal>
            <c:numRef>
              <c:f>'9.2'!$D$5:$D$35</c:f>
              <c:numCache>
                <c:formatCode>#,##0</c:formatCode>
                <c:ptCount val="31"/>
                <c:pt idx="0">
                  <c:v>7670.7379999999994</c:v>
                </c:pt>
                <c:pt idx="1">
                  <c:v>9283.9600000000009</c:v>
                </c:pt>
                <c:pt idx="2">
                  <c:v>9659.6129999999994</c:v>
                </c:pt>
                <c:pt idx="3">
                  <c:v>9187.8700000000026</c:v>
                </c:pt>
                <c:pt idx="4">
                  <c:v>9364.7289999999994</c:v>
                </c:pt>
                <c:pt idx="5">
                  <c:v>10326.460000000001</c:v>
                </c:pt>
                <c:pt idx="6">
                  <c:v>10603.539999999999</c:v>
                </c:pt>
                <c:pt idx="7">
                  <c:v>10682.344000000001</c:v>
                </c:pt>
                <c:pt idx="8">
                  <c:v>10304.857000000002</c:v>
                </c:pt>
                <c:pt idx="9">
                  <c:v>10548.567999999999</c:v>
                </c:pt>
                <c:pt idx="10">
                  <c:v>9536.4689999999973</c:v>
                </c:pt>
                <c:pt idx="11">
                  <c:v>9488.7830000000013</c:v>
                </c:pt>
                <c:pt idx="12">
                  <c:v>11288.404000000002</c:v>
                </c:pt>
                <c:pt idx="13">
                  <c:v>11270.064000000002</c:v>
                </c:pt>
                <c:pt idx="14">
                  <c:v>11093.046</c:v>
                </c:pt>
                <c:pt idx="15">
                  <c:v>10993.548999999997</c:v>
                </c:pt>
                <c:pt idx="16">
                  <c:v>10877.010999999999</c:v>
                </c:pt>
                <c:pt idx="17">
                  <c:v>9529.8689999999988</c:v>
                </c:pt>
                <c:pt idx="18">
                  <c:v>9305.768</c:v>
                </c:pt>
                <c:pt idx="19">
                  <c:v>10872.941999999997</c:v>
                </c:pt>
                <c:pt idx="20">
                  <c:v>11210.573</c:v>
                </c:pt>
                <c:pt idx="21">
                  <c:v>11205.624000000002</c:v>
                </c:pt>
                <c:pt idx="22">
                  <c:v>11039.446000000002</c:v>
                </c:pt>
                <c:pt idx="23">
                  <c:v>10659.683000000003</c:v>
                </c:pt>
                <c:pt idx="24">
                  <c:v>9118.5619999999999</c:v>
                </c:pt>
                <c:pt idx="25">
                  <c:v>8679.0159999999996</c:v>
                </c:pt>
                <c:pt idx="26">
                  <c:v>10072.39</c:v>
                </c:pt>
                <c:pt idx="27">
                  <c:v>10200.409</c:v>
                </c:pt>
                <c:pt idx="28">
                  <c:v>10126.868</c:v>
                </c:pt>
                <c:pt idx="29">
                  <c:v>10369.395</c:v>
                </c:pt>
                <c:pt idx="30">
                  <c:v>10220.627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AFA-41C1-93AC-348DB4A30EB2}"/>
            </c:ext>
          </c:extLst>
        </c:ser>
        <c:ser>
          <c:idx val="1"/>
          <c:order val="1"/>
          <c:tx>
            <c:strRef>
              <c:f>'9.2'!$E$3</c:f>
              <c:strCache>
                <c:ptCount val="1"/>
                <c:pt idx="0">
                  <c:v>Dosažené denní minimum zatížení brutto</c:v>
                </c:pt>
              </c:strCache>
            </c:strRef>
          </c:tx>
          <c:spPr>
            <a:ln w="38100">
              <a:solidFill>
                <a:schemeClr val="accent5"/>
              </a:solidFill>
            </a:ln>
          </c:spPr>
          <c:marker>
            <c:symbol val="none"/>
          </c:marker>
          <c:xVal>
            <c:numRef>
              <c:f>'9.2'!$A$5:$A$35</c:f>
              <c:numCache>
                <c:formatCode>m/d/yyyy</c:formatCode>
                <c:ptCount val="31"/>
                <c:pt idx="0">
                  <c:v>45658</c:v>
                </c:pt>
                <c:pt idx="1">
                  <c:v>45659</c:v>
                </c:pt>
                <c:pt idx="2">
                  <c:v>45660</c:v>
                </c:pt>
                <c:pt idx="3">
                  <c:v>45661</c:v>
                </c:pt>
                <c:pt idx="4">
                  <c:v>45662</c:v>
                </c:pt>
                <c:pt idx="5">
                  <c:v>45663</c:v>
                </c:pt>
                <c:pt idx="6">
                  <c:v>45664</c:v>
                </c:pt>
                <c:pt idx="7">
                  <c:v>45665</c:v>
                </c:pt>
                <c:pt idx="8">
                  <c:v>45666</c:v>
                </c:pt>
                <c:pt idx="9">
                  <c:v>45667</c:v>
                </c:pt>
                <c:pt idx="10">
                  <c:v>45668</c:v>
                </c:pt>
                <c:pt idx="11">
                  <c:v>45669</c:v>
                </c:pt>
                <c:pt idx="12">
                  <c:v>45670</c:v>
                </c:pt>
                <c:pt idx="13">
                  <c:v>45671</c:v>
                </c:pt>
                <c:pt idx="14">
                  <c:v>45672</c:v>
                </c:pt>
                <c:pt idx="15">
                  <c:v>45673</c:v>
                </c:pt>
                <c:pt idx="16">
                  <c:v>45674</c:v>
                </c:pt>
                <c:pt idx="17">
                  <c:v>45675</c:v>
                </c:pt>
                <c:pt idx="18">
                  <c:v>45676</c:v>
                </c:pt>
                <c:pt idx="19">
                  <c:v>45677</c:v>
                </c:pt>
                <c:pt idx="20">
                  <c:v>45678</c:v>
                </c:pt>
                <c:pt idx="21">
                  <c:v>45679</c:v>
                </c:pt>
                <c:pt idx="22">
                  <c:v>45680</c:v>
                </c:pt>
                <c:pt idx="23">
                  <c:v>45681</c:v>
                </c:pt>
                <c:pt idx="24">
                  <c:v>45682</c:v>
                </c:pt>
                <c:pt idx="25">
                  <c:v>45683</c:v>
                </c:pt>
                <c:pt idx="26">
                  <c:v>45684</c:v>
                </c:pt>
                <c:pt idx="27">
                  <c:v>45685</c:v>
                </c:pt>
                <c:pt idx="28">
                  <c:v>45686</c:v>
                </c:pt>
                <c:pt idx="29">
                  <c:v>45687</c:v>
                </c:pt>
                <c:pt idx="30">
                  <c:v>45688</c:v>
                </c:pt>
              </c:numCache>
            </c:numRef>
          </c:xVal>
          <c:yVal>
            <c:numRef>
              <c:f>'9.2'!$E$5:$E$35</c:f>
              <c:numCache>
                <c:formatCode>#,##0</c:formatCode>
                <c:ptCount val="31"/>
                <c:pt idx="0">
                  <c:v>6372.3670000000002</c:v>
                </c:pt>
                <c:pt idx="1">
                  <c:v>6042.89</c:v>
                </c:pt>
                <c:pt idx="2">
                  <c:v>6985.1980000000021</c:v>
                </c:pt>
                <c:pt idx="3">
                  <c:v>7003.9569999999985</c:v>
                </c:pt>
                <c:pt idx="4">
                  <c:v>7132.5829999999996</c:v>
                </c:pt>
                <c:pt idx="5">
                  <c:v>7081.2580000000007</c:v>
                </c:pt>
                <c:pt idx="6">
                  <c:v>7400.3759999999993</c:v>
                </c:pt>
                <c:pt idx="7">
                  <c:v>7539.3409999999994</c:v>
                </c:pt>
                <c:pt idx="8">
                  <c:v>7494.8059999999996</c:v>
                </c:pt>
                <c:pt idx="9">
                  <c:v>7470.3350000000009</c:v>
                </c:pt>
                <c:pt idx="10">
                  <c:v>7198.7479999999987</c:v>
                </c:pt>
                <c:pt idx="11">
                  <c:v>7173.3609999999999</c:v>
                </c:pt>
                <c:pt idx="12">
                  <c:v>7923.924</c:v>
                </c:pt>
                <c:pt idx="13">
                  <c:v>8369.2750000000015</c:v>
                </c:pt>
                <c:pt idx="14">
                  <c:v>8130.1900000000005</c:v>
                </c:pt>
                <c:pt idx="15">
                  <c:v>7928.8489999999965</c:v>
                </c:pt>
                <c:pt idx="16">
                  <c:v>7778.0789999999997</c:v>
                </c:pt>
                <c:pt idx="17">
                  <c:v>7290.5880000000006</c:v>
                </c:pt>
                <c:pt idx="18">
                  <c:v>7169.2340000000004</c:v>
                </c:pt>
                <c:pt idx="19">
                  <c:v>7849.0820000000003</c:v>
                </c:pt>
                <c:pt idx="20">
                  <c:v>8062.0960000000023</c:v>
                </c:pt>
                <c:pt idx="21">
                  <c:v>8098.1760000000013</c:v>
                </c:pt>
                <c:pt idx="22">
                  <c:v>8098.799</c:v>
                </c:pt>
                <c:pt idx="23">
                  <c:v>7394.7260000000006</c:v>
                </c:pt>
                <c:pt idx="24">
                  <c:v>6851.4350000000004</c:v>
                </c:pt>
                <c:pt idx="25">
                  <c:v>6556.4620000000004</c:v>
                </c:pt>
                <c:pt idx="26">
                  <c:v>7187.1719999999996</c:v>
                </c:pt>
                <c:pt idx="27">
                  <c:v>7204.3739999999989</c:v>
                </c:pt>
                <c:pt idx="28">
                  <c:v>7254.3740000000007</c:v>
                </c:pt>
                <c:pt idx="29">
                  <c:v>7471.190999999998</c:v>
                </c:pt>
                <c:pt idx="30">
                  <c:v>7280.4679999999989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AFA-41C1-93AC-348DB4A30EB2}"/>
            </c:ext>
          </c:extLst>
        </c:ser>
        <c:ser>
          <c:idx val="2"/>
          <c:order val="2"/>
          <c:tx>
            <c:strRef>
              <c:f>'9.1'!$A$5:$B$5</c:f>
              <c:strCache>
                <c:ptCount val="1"/>
                <c:pt idx="0">
                  <c:v>Měsíční maximum [MW]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diamond"/>
            <c:size val="7"/>
            <c:spPr>
              <a:solidFill>
                <a:schemeClr val="accent5"/>
              </a:solidFill>
              <a:ln>
                <a:noFill/>
              </a:ln>
            </c:spPr>
          </c:marker>
          <c:xVal>
            <c:numRef>
              <c:f>'9.1'!$C$6</c:f>
              <c:numCache>
                <c:formatCode>d/\ m/</c:formatCode>
                <c:ptCount val="1"/>
                <c:pt idx="0">
                  <c:v>45670</c:v>
                </c:pt>
              </c:numCache>
            </c:numRef>
          </c:xVal>
          <c:yVal>
            <c:numRef>
              <c:f>'9.1'!$C$5</c:f>
              <c:numCache>
                <c:formatCode>#\ ##0.0</c:formatCode>
                <c:ptCount val="1"/>
                <c:pt idx="0">
                  <c:v>11288.404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4AFA-41C1-93AC-348DB4A30EB2}"/>
            </c:ext>
          </c:extLst>
        </c:ser>
        <c:ser>
          <c:idx val="3"/>
          <c:order val="3"/>
          <c:tx>
            <c:strRef>
              <c:f>'9.1'!$A$8:$B$8</c:f>
              <c:strCache>
                <c:ptCount val="1"/>
                <c:pt idx="0">
                  <c:v>Měsíční minimum [MW]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diamond"/>
            <c:size val="7"/>
            <c:spPr>
              <a:solidFill>
                <a:schemeClr val="accent1"/>
              </a:solidFill>
              <a:ln>
                <a:noFill/>
              </a:ln>
            </c:spPr>
          </c:marker>
          <c:xVal>
            <c:numRef>
              <c:f>'9.1'!$C$9</c:f>
              <c:numCache>
                <c:formatCode>d/\ m/</c:formatCode>
                <c:ptCount val="1"/>
                <c:pt idx="0">
                  <c:v>45659</c:v>
                </c:pt>
              </c:numCache>
            </c:numRef>
          </c:xVal>
          <c:yVal>
            <c:numRef>
              <c:f>'9.1'!$C$8</c:f>
              <c:numCache>
                <c:formatCode>#\ ##0.0</c:formatCode>
                <c:ptCount val="1"/>
                <c:pt idx="0">
                  <c:v>6042.89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4AFA-41C1-93AC-348DB4A30E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9323520"/>
        <c:axId val="169325696"/>
      </c:scatterChart>
      <c:valAx>
        <c:axId val="169323520"/>
        <c:scaling>
          <c:orientation val="minMax"/>
          <c:max val="45688"/>
          <c:min val="45658"/>
        </c:scaling>
        <c:delete val="0"/>
        <c:axPos val="b"/>
        <c:numFmt formatCode="d/m" sourceLinked="0"/>
        <c:majorTickMark val="none"/>
        <c:minorTickMark val="none"/>
        <c:tickLblPos val="nextTo"/>
        <c:txPr>
          <a:bodyPr rot="-5400000" anchor="b" anchorCtr="0"/>
          <a:lstStyle/>
          <a:p>
            <a:pPr>
              <a:defRPr sz="850" baseline="0"/>
            </a:pPr>
            <a:endParaRPr lang="cs-CZ"/>
          </a:p>
        </c:txPr>
        <c:crossAx val="169325696"/>
        <c:crosses val="autoZero"/>
        <c:crossBetween val="midCat"/>
        <c:majorUnit val="1"/>
      </c:valAx>
      <c:valAx>
        <c:axId val="169325696"/>
        <c:scaling>
          <c:orientation val="minMax"/>
          <c:max val="12000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9323520"/>
        <c:crosses val="autoZero"/>
        <c:crossBetween val="midCat"/>
        <c:majorUnit val="2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Dosažené denní max. a min.</a:t>
            </a:r>
            <a:r>
              <a:rPr lang="cs-CZ" sz="1000" baseline="0">
                <a:solidFill>
                  <a:srgbClr val="233060"/>
                </a:solidFill>
              </a:rPr>
              <a:t> zatížení </a:t>
            </a:r>
            <a:r>
              <a:rPr lang="cs-CZ" sz="1000">
                <a:solidFill>
                  <a:srgbClr val="233060"/>
                </a:solidFill>
              </a:rPr>
              <a:t>(MW)</a:t>
            </a:r>
            <a:r>
              <a:rPr lang="en-US" sz="1000">
                <a:solidFill>
                  <a:srgbClr val="233060"/>
                </a:solidFill>
              </a:rPr>
              <a:t> </a:t>
            </a:r>
          </a:p>
        </c:rich>
      </c:tx>
      <c:layout>
        <c:manualLayout>
          <c:xMode val="edge"/>
          <c:yMode val="edge"/>
          <c:x val="3.5173784307100859E-3"/>
          <c:y val="3.9517139548762752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4009823232323232"/>
          <c:y val="0.23924951688731219"/>
          <c:w val="0.85184609771312214"/>
          <c:h val="0.48512485119687904"/>
        </c:manualLayout>
      </c:layout>
      <c:scatterChart>
        <c:scatterStyle val="lineMarker"/>
        <c:varyColors val="0"/>
        <c:ser>
          <c:idx val="0"/>
          <c:order val="0"/>
          <c:tx>
            <c:strRef>
              <c:f>'9.2'!$J$3</c:f>
              <c:strCache>
                <c:ptCount val="1"/>
                <c:pt idx="0">
                  <c:v>Dosažené denní maximum zatížení brutto</c:v>
                </c:pt>
              </c:strCache>
            </c:strRef>
          </c:tx>
          <c:spPr>
            <a:ln w="38100">
              <a:solidFill>
                <a:schemeClr val="accent1"/>
              </a:solidFill>
            </a:ln>
          </c:spPr>
          <c:marker>
            <c:symbol val="none"/>
          </c:marker>
          <c:xVal>
            <c:numRef>
              <c:f>'9.2'!$G$5:$G$35</c:f>
              <c:numCache>
                <c:formatCode>m/d/yyyy</c:formatCode>
                <c:ptCount val="31"/>
                <c:pt idx="0">
                  <c:v>45689</c:v>
                </c:pt>
                <c:pt idx="1">
                  <c:v>45690</c:v>
                </c:pt>
                <c:pt idx="2">
                  <c:v>45691</c:v>
                </c:pt>
                <c:pt idx="3">
                  <c:v>45692</c:v>
                </c:pt>
                <c:pt idx="4">
                  <c:v>45693</c:v>
                </c:pt>
                <c:pt idx="5">
                  <c:v>45694</c:v>
                </c:pt>
                <c:pt idx="6">
                  <c:v>45695</c:v>
                </c:pt>
                <c:pt idx="7">
                  <c:v>45696</c:v>
                </c:pt>
                <c:pt idx="8">
                  <c:v>45697</c:v>
                </c:pt>
                <c:pt idx="9">
                  <c:v>45698</c:v>
                </c:pt>
                <c:pt idx="10">
                  <c:v>45699</c:v>
                </c:pt>
                <c:pt idx="11">
                  <c:v>45700</c:v>
                </c:pt>
                <c:pt idx="12">
                  <c:v>45701</c:v>
                </c:pt>
                <c:pt idx="13">
                  <c:v>45702</c:v>
                </c:pt>
                <c:pt idx="14">
                  <c:v>45703</c:v>
                </c:pt>
                <c:pt idx="15">
                  <c:v>45704</c:v>
                </c:pt>
                <c:pt idx="16">
                  <c:v>45705</c:v>
                </c:pt>
                <c:pt idx="17">
                  <c:v>45706</c:v>
                </c:pt>
                <c:pt idx="18">
                  <c:v>45707</c:v>
                </c:pt>
                <c:pt idx="19">
                  <c:v>45708</c:v>
                </c:pt>
                <c:pt idx="20">
                  <c:v>45709</c:v>
                </c:pt>
                <c:pt idx="21">
                  <c:v>45710</c:v>
                </c:pt>
                <c:pt idx="22">
                  <c:v>45711</c:v>
                </c:pt>
                <c:pt idx="23">
                  <c:v>45712</c:v>
                </c:pt>
                <c:pt idx="24">
                  <c:v>45713</c:v>
                </c:pt>
                <c:pt idx="25">
                  <c:v>45714</c:v>
                </c:pt>
                <c:pt idx="26">
                  <c:v>45715</c:v>
                </c:pt>
                <c:pt idx="27">
                  <c:v>45716</c:v>
                </c:pt>
              </c:numCache>
            </c:numRef>
          </c:xVal>
          <c:yVal>
            <c:numRef>
              <c:f>'9.2'!$J$5:$J$35</c:f>
              <c:numCache>
                <c:formatCode>#,##0</c:formatCode>
                <c:ptCount val="31"/>
                <c:pt idx="0">
                  <c:v>9387.9219999999987</c:v>
                </c:pt>
                <c:pt idx="1">
                  <c:v>9111.9709999999995</c:v>
                </c:pt>
                <c:pt idx="2">
                  <c:v>10966.475000000002</c:v>
                </c:pt>
                <c:pt idx="3">
                  <c:v>11127.791999999998</c:v>
                </c:pt>
                <c:pt idx="4">
                  <c:v>11139.801000000003</c:v>
                </c:pt>
                <c:pt idx="5">
                  <c:v>10758.763000000001</c:v>
                </c:pt>
                <c:pt idx="6">
                  <c:v>10545.354000000001</c:v>
                </c:pt>
                <c:pt idx="7">
                  <c:v>9353.4860000000008</c:v>
                </c:pt>
                <c:pt idx="8">
                  <c:v>9053.2559999999994</c:v>
                </c:pt>
                <c:pt idx="9">
                  <c:v>10603.211000000001</c:v>
                </c:pt>
                <c:pt idx="10">
                  <c:v>10849.255000000001</c:v>
                </c:pt>
                <c:pt idx="11">
                  <c:v>10842.734</c:v>
                </c:pt>
                <c:pt idx="12">
                  <c:v>10884.286999999998</c:v>
                </c:pt>
                <c:pt idx="13">
                  <c:v>10857.214</c:v>
                </c:pt>
                <c:pt idx="14">
                  <c:v>9756.1659999999993</c:v>
                </c:pt>
                <c:pt idx="15">
                  <c:v>9858.8240000000005</c:v>
                </c:pt>
                <c:pt idx="16">
                  <c:v>11542.440999999999</c:v>
                </c:pt>
                <c:pt idx="17">
                  <c:v>11594.628999999999</c:v>
                </c:pt>
                <c:pt idx="18">
                  <c:v>11718.171999999997</c:v>
                </c:pt>
                <c:pt idx="19">
                  <c:v>11535.954999999998</c:v>
                </c:pt>
                <c:pt idx="20">
                  <c:v>10826.813</c:v>
                </c:pt>
                <c:pt idx="21">
                  <c:v>9500.6930000000011</c:v>
                </c:pt>
                <c:pt idx="22">
                  <c:v>9120.7099999999991</c:v>
                </c:pt>
                <c:pt idx="23">
                  <c:v>10600.210999999999</c:v>
                </c:pt>
                <c:pt idx="24">
                  <c:v>10220.873</c:v>
                </c:pt>
                <c:pt idx="25">
                  <c:v>10332.998000000001</c:v>
                </c:pt>
                <c:pt idx="26">
                  <c:v>10300.686</c:v>
                </c:pt>
                <c:pt idx="27">
                  <c:v>10363.043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20F-47C2-9125-1C3968084F59}"/>
            </c:ext>
          </c:extLst>
        </c:ser>
        <c:ser>
          <c:idx val="1"/>
          <c:order val="1"/>
          <c:tx>
            <c:strRef>
              <c:f>'9.2'!$K$3</c:f>
              <c:strCache>
                <c:ptCount val="1"/>
                <c:pt idx="0">
                  <c:v>Dosažené denní minimum zatížení brutto</c:v>
                </c:pt>
              </c:strCache>
            </c:strRef>
          </c:tx>
          <c:spPr>
            <a:ln w="38100">
              <a:solidFill>
                <a:schemeClr val="accent5"/>
              </a:solidFill>
            </a:ln>
          </c:spPr>
          <c:marker>
            <c:symbol val="none"/>
          </c:marker>
          <c:xVal>
            <c:numRef>
              <c:f>'9.2'!$G$5:$G$35</c:f>
              <c:numCache>
                <c:formatCode>m/d/yyyy</c:formatCode>
                <c:ptCount val="31"/>
                <c:pt idx="0">
                  <c:v>45689</c:v>
                </c:pt>
                <c:pt idx="1">
                  <c:v>45690</c:v>
                </c:pt>
                <c:pt idx="2">
                  <c:v>45691</c:v>
                </c:pt>
                <c:pt idx="3">
                  <c:v>45692</c:v>
                </c:pt>
                <c:pt idx="4">
                  <c:v>45693</c:v>
                </c:pt>
                <c:pt idx="5">
                  <c:v>45694</c:v>
                </c:pt>
                <c:pt idx="6">
                  <c:v>45695</c:v>
                </c:pt>
                <c:pt idx="7">
                  <c:v>45696</c:v>
                </c:pt>
                <c:pt idx="8">
                  <c:v>45697</c:v>
                </c:pt>
                <c:pt idx="9">
                  <c:v>45698</c:v>
                </c:pt>
                <c:pt idx="10">
                  <c:v>45699</c:v>
                </c:pt>
                <c:pt idx="11">
                  <c:v>45700</c:v>
                </c:pt>
                <c:pt idx="12">
                  <c:v>45701</c:v>
                </c:pt>
                <c:pt idx="13">
                  <c:v>45702</c:v>
                </c:pt>
                <c:pt idx="14">
                  <c:v>45703</c:v>
                </c:pt>
                <c:pt idx="15">
                  <c:v>45704</c:v>
                </c:pt>
                <c:pt idx="16">
                  <c:v>45705</c:v>
                </c:pt>
                <c:pt idx="17">
                  <c:v>45706</c:v>
                </c:pt>
                <c:pt idx="18">
                  <c:v>45707</c:v>
                </c:pt>
                <c:pt idx="19">
                  <c:v>45708</c:v>
                </c:pt>
                <c:pt idx="20">
                  <c:v>45709</c:v>
                </c:pt>
                <c:pt idx="21">
                  <c:v>45710</c:v>
                </c:pt>
                <c:pt idx="22">
                  <c:v>45711</c:v>
                </c:pt>
                <c:pt idx="23">
                  <c:v>45712</c:v>
                </c:pt>
                <c:pt idx="24">
                  <c:v>45713</c:v>
                </c:pt>
                <c:pt idx="25">
                  <c:v>45714</c:v>
                </c:pt>
                <c:pt idx="26">
                  <c:v>45715</c:v>
                </c:pt>
                <c:pt idx="27">
                  <c:v>45716</c:v>
                </c:pt>
              </c:numCache>
            </c:numRef>
          </c:xVal>
          <c:yVal>
            <c:numRef>
              <c:f>'9.2'!$K$5:$K$35</c:f>
              <c:numCache>
                <c:formatCode>#,##0</c:formatCode>
                <c:ptCount val="31"/>
                <c:pt idx="0">
                  <c:v>7203.9629999999997</c:v>
                </c:pt>
                <c:pt idx="1">
                  <c:v>7013.6240000000025</c:v>
                </c:pt>
                <c:pt idx="2">
                  <c:v>7752.6660000000002</c:v>
                </c:pt>
                <c:pt idx="3">
                  <c:v>8129.8500000000022</c:v>
                </c:pt>
                <c:pt idx="4">
                  <c:v>8072.7760000000017</c:v>
                </c:pt>
                <c:pt idx="5">
                  <c:v>7784.9849999999988</c:v>
                </c:pt>
                <c:pt idx="6">
                  <c:v>7522.8110000000024</c:v>
                </c:pt>
                <c:pt idx="7">
                  <c:v>7048.4900000000007</c:v>
                </c:pt>
                <c:pt idx="8">
                  <c:v>6981.7729999999992</c:v>
                </c:pt>
                <c:pt idx="9">
                  <c:v>7633.5479999999998</c:v>
                </c:pt>
                <c:pt idx="10">
                  <c:v>7886.3270000000002</c:v>
                </c:pt>
                <c:pt idx="11">
                  <c:v>7742.7970000000005</c:v>
                </c:pt>
                <c:pt idx="12">
                  <c:v>7783.8280000000004</c:v>
                </c:pt>
                <c:pt idx="13">
                  <c:v>7866.3869999999997</c:v>
                </c:pt>
                <c:pt idx="14">
                  <c:v>7612.3250000000007</c:v>
                </c:pt>
                <c:pt idx="15">
                  <c:v>7512.2290000000012</c:v>
                </c:pt>
                <c:pt idx="16">
                  <c:v>8292.2560000000012</c:v>
                </c:pt>
                <c:pt idx="17">
                  <c:v>8465.8210000000017</c:v>
                </c:pt>
                <c:pt idx="18">
                  <c:v>8814.5910000000022</c:v>
                </c:pt>
                <c:pt idx="19">
                  <c:v>8404.3580000000002</c:v>
                </c:pt>
                <c:pt idx="20">
                  <c:v>7798.8799999999992</c:v>
                </c:pt>
                <c:pt idx="21">
                  <c:v>7310.7369999999992</c:v>
                </c:pt>
                <c:pt idx="22">
                  <c:v>7014.8140000000003</c:v>
                </c:pt>
                <c:pt idx="23">
                  <c:v>7582.3809999999985</c:v>
                </c:pt>
                <c:pt idx="24">
                  <c:v>7563.8329999999996</c:v>
                </c:pt>
                <c:pt idx="25">
                  <c:v>7376.8090000000002</c:v>
                </c:pt>
                <c:pt idx="26">
                  <c:v>7407.4740000000002</c:v>
                </c:pt>
                <c:pt idx="27">
                  <c:v>7462.7090000000007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20F-47C2-9125-1C3968084F59}"/>
            </c:ext>
          </c:extLst>
        </c:ser>
        <c:ser>
          <c:idx val="2"/>
          <c:order val="2"/>
          <c:tx>
            <c:strRef>
              <c:f>'9.1'!$A$5:$B$5</c:f>
              <c:strCache>
                <c:ptCount val="1"/>
                <c:pt idx="0">
                  <c:v>Měsíční maximum [MW]</c:v>
                </c:pt>
              </c:strCache>
            </c:strRef>
          </c:tx>
          <c:spPr>
            <a:ln>
              <a:solidFill>
                <a:srgbClr val="D0D0D0"/>
              </a:solidFill>
            </a:ln>
          </c:spPr>
          <c:marker>
            <c:symbol val="diamond"/>
            <c:size val="7"/>
            <c:spPr>
              <a:solidFill>
                <a:schemeClr val="accent5"/>
              </a:solidFill>
              <a:ln>
                <a:noFill/>
              </a:ln>
            </c:spPr>
          </c:marker>
          <c:xVal>
            <c:numRef>
              <c:f>'9.1'!$D$6</c:f>
              <c:numCache>
                <c:formatCode>d/\ m/</c:formatCode>
                <c:ptCount val="1"/>
                <c:pt idx="0">
                  <c:v>45707</c:v>
                </c:pt>
              </c:numCache>
            </c:numRef>
          </c:xVal>
          <c:yVal>
            <c:numRef>
              <c:f>'9.1'!$D$5</c:f>
              <c:numCache>
                <c:formatCode>#\ ##0.0</c:formatCode>
                <c:ptCount val="1"/>
                <c:pt idx="0">
                  <c:v>11718.1719999999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C20F-47C2-9125-1C3968084F59}"/>
            </c:ext>
          </c:extLst>
        </c:ser>
        <c:ser>
          <c:idx val="3"/>
          <c:order val="3"/>
          <c:tx>
            <c:strRef>
              <c:f>'9.1'!$A$8:$B$8</c:f>
              <c:strCache>
                <c:ptCount val="1"/>
                <c:pt idx="0">
                  <c:v>Měsíční minimum [MW]</c:v>
                </c:pt>
              </c:strCache>
            </c:strRef>
          </c:tx>
          <c:spPr>
            <a:ln>
              <a:solidFill>
                <a:schemeClr val="accent5"/>
              </a:solidFill>
            </a:ln>
          </c:spPr>
          <c:marker>
            <c:symbol val="diamond"/>
            <c:size val="7"/>
            <c:spPr>
              <a:solidFill>
                <a:schemeClr val="accent1"/>
              </a:solidFill>
              <a:ln>
                <a:noFill/>
              </a:ln>
            </c:spPr>
          </c:marker>
          <c:xVal>
            <c:numRef>
              <c:f>'9.1'!$D$9</c:f>
              <c:numCache>
                <c:formatCode>d/\ m/</c:formatCode>
                <c:ptCount val="1"/>
                <c:pt idx="0">
                  <c:v>45697</c:v>
                </c:pt>
              </c:numCache>
            </c:numRef>
          </c:xVal>
          <c:yVal>
            <c:numRef>
              <c:f>'9.1'!$D$8</c:f>
              <c:numCache>
                <c:formatCode>#\ ##0.0</c:formatCode>
                <c:ptCount val="1"/>
                <c:pt idx="0">
                  <c:v>6981.7729999999901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C20F-47C2-9125-1C3968084F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9431424"/>
        <c:axId val="169433344"/>
      </c:scatterChart>
      <c:valAx>
        <c:axId val="169431424"/>
        <c:scaling>
          <c:orientation val="minMax"/>
          <c:max val="45716"/>
          <c:min val="45689"/>
        </c:scaling>
        <c:delete val="0"/>
        <c:axPos val="b"/>
        <c:numFmt formatCode="d/m" sourceLinked="0"/>
        <c:majorTickMark val="none"/>
        <c:minorTickMark val="none"/>
        <c:tickLblPos val="nextTo"/>
        <c:txPr>
          <a:bodyPr rot="-5400000" anchor="b" anchorCtr="0"/>
          <a:lstStyle/>
          <a:p>
            <a:pPr>
              <a:defRPr sz="850" baseline="0"/>
            </a:pPr>
            <a:endParaRPr lang="cs-CZ"/>
          </a:p>
        </c:txPr>
        <c:crossAx val="169433344"/>
        <c:crosses val="autoZero"/>
        <c:crossBetween val="midCat"/>
        <c:majorUnit val="1"/>
      </c:valAx>
      <c:valAx>
        <c:axId val="169433344"/>
        <c:scaling>
          <c:orientation val="minMax"/>
          <c:max val="12000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9431424"/>
        <c:crosses val="autoZero"/>
        <c:crossBetween val="midCat"/>
        <c:majorUnit val="2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Dosažené denní max. a min.</a:t>
            </a:r>
            <a:r>
              <a:rPr lang="cs-CZ" sz="1000" baseline="0">
                <a:solidFill>
                  <a:srgbClr val="233060"/>
                </a:solidFill>
              </a:rPr>
              <a:t> zatížení </a:t>
            </a:r>
            <a:r>
              <a:rPr lang="cs-CZ" sz="1000">
                <a:solidFill>
                  <a:srgbClr val="233060"/>
                </a:solidFill>
              </a:rPr>
              <a:t>(MW)</a:t>
            </a:r>
            <a:r>
              <a:rPr lang="en-US" sz="1000">
                <a:solidFill>
                  <a:srgbClr val="233060"/>
                </a:solidFill>
              </a:rPr>
              <a:t> </a:t>
            </a:r>
          </a:p>
        </c:rich>
      </c:tx>
      <c:layout>
        <c:manualLayout>
          <c:xMode val="edge"/>
          <c:yMode val="edge"/>
          <c:x val="3.4437511382983937E-3"/>
          <c:y val="3.8614038837922844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4009823232323232"/>
          <c:y val="0.25390153153932687"/>
          <c:w val="0.85184609771312214"/>
          <c:h val="0.48549162123965273"/>
        </c:manualLayout>
      </c:layout>
      <c:scatterChart>
        <c:scatterStyle val="lineMarker"/>
        <c:varyColors val="0"/>
        <c:ser>
          <c:idx val="0"/>
          <c:order val="0"/>
          <c:tx>
            <c:strRef>
              <c:f>'9.2'!$P$3</c:f>
              <c:strCache>
                <c:ptCount val="1"/>
                <c:pt idx="0">
                  <c:v>Dosažené denní maximum zatížení brutto</c:v>
                </c:pt>
              </c:strCache>
            </c:strRef>
          </c:tx>
          <c:spPr>
            <a:ln w="38100">
              <a:solidFill>
                <a:schemeClr val="accent1"/>
              </a:solidFill>
            </a:ln>
          </c:spPr>
          <c:marker>
            <c:symbol val="none"/>
          </c:marker>
          <c:xVal>
            <c:numRef>
              <c:f>'9.2'!$M$5:$M$35</c:f>
              <c:numCache>
                <c:formatCode>m/d/yyyy</c:formatCode>
                <c:ptCount val="31"/>
                <c:pt idx="0">
                  <c:v>45717</c:v>
                </c:pt>
                <c:pt idx="1">
                  <c:v>45718</c:v>
                </c:pt>
                <c:pt idx="2">
                  <c:v>45719</c:v>
                </c:pt>
                <c:pt idx="3">
                  <c:v>45720</c:v>
                </c:pt>
                <c:pt idx="4">
                  <c:v>45721</c:v>
                </c:pt>
                <c:pt idx="5">
                  <c:v>45722</c:v>
                </c:pt>
                <c:pt idx="6">
                  <c:v>45723</c:v>
                </c:pt>
                <c:pt idx="7">
                  <c:v>45724</c:v>
                </c:pt>
                <c:pt idx="8">
                  <c:v>45725</c:v>
                </c:pt>
                <c:pt idx="9">
                  <c:v>45726</c:v>
                </c:pt>
                <c:pt idx="10">
                  <c:v>45727</c:v>
                </c:pt>
                <c:pt idx="11">
                  <c:v>45728</c:v>
                </c:pt>
                <c:pt idx="12">
                  <c:v>45729</c:v>
                </c:pt>
                <c:pt idx="13">
                  <c:v>45730</c:v>
                </c:pt>
                <c:pt idx="14">
                  <c:v>45731</c:v>
                </c:pt>
                <c:pt idx="15">
                  <c:v>45732</c:v>
                </c:pt>
                <c:pt idx="16">
                  <c:v>45733</c:v>
                </c:pt>
                <c:pt idx="17">
                  <c:v>45734</c:v>
                </c:pt>
                <c:pt idx="18">
                  <c:v>45735</c:v>
                </c:pt>
                <c:pt idx="19">
                  <c:v>45736</c:v>
                </c:pt>
                <c:pt idx="20">
                  <c:v>45737</c:v>
                </c:pt>
                <c:pt idx="21">
                  <c:v>45738</c:v>
                </c:pt>
                <c:pt idx="22">
                  <c:v>45739</c:v>
                </c:pt>
                <c:pt idx="23">
                  <c:v>45740</c:v>
                </c:pt>
                <c:pt idx="24">
                  <c:v>45741</c:v>
                </c:pt>
                <c:pt idx="25">
                  <c:v>45742</c:v>
                </c:pt>
                <c:pt idx="26">
                  <c:v>45743</c:v>
                </c:pt>
                <c:pt idx="27">
                  <c:v>45744</c:v>
                </c:pt>
                <c:pt idx="28">
                  <c:v>45745</c:v>
                </c:pt>
                <c:pt idx="29">
                  <c:v>45746</c:v>
                </c:pt>
                <c:pt idx="30">
                  <c:v>45747</c:v>
                </c:pt>
              </c:numCache>
            </c:numRef>
          </c:xVal>
          <c:yVal>
            <c:numRef>
              <c:f>'9.2'!$P$5:$P$35</c:f>
              <c:numCache>
                <c:formatCode>#,##0</c:formatCode>
                <c:ptCount val="31"/>
                <c:pt idx="0">
                  <c:v>9046.1560000000009</c:v>
                </c:pt>
                <c:pt idx="1">
                  <c:v>8728.0859999999993</c:v>
                </c:pt>
                <c:pt idx="2">
                  <c:v>10460.898999999999</c:v>
                </c:pt>
                <c:pt idx="3">
                  <c:v>10470.734000000002</c:v>
                </c:pt>
                <c:pt idx="4">
                  <c:v>10426.992</c:v>
                </c:pt>
                <c:pt idx="5">
                  <c:v>10187.771000000001</c:v>
                </c:pt>
                <c:pt idx="6">
                  <c:v>9955.8399999999983</c:v>
                </c:pt>
                <c:pt idx="7">
                  <c:v>8507.9759999999987</c:v>
                </c:pt>
                <c:pt idx="8">
                  <c:v>8128.060999999997</c:v>
                </c:pt>
                <c:pt idx="9">
                  <c:v>9632.5040000000008</c:v>
                </c:pt>
                <c:pt idx="10">
                  <c:v>9576.2090000000026</c:v>
                </c:pt>
                <c:pt idx="11">
                  <c:v>9782.0859999999993</c:v>
                </c:pt>
                <c:pt idx="12">
                  <c:v>10172.343000000001</c:v>
                </c:pt>
                <c:pt idx="13">
                  <c:v>10034.118999999999</c:v>
                </c:pt>
                <c:pt idx="14">
                  <c:v>8738.1630000000005</c:v>
                </c:pt>
                <c:pt idx="15">
                  <c:v>8512.3580000000002</c:v>
                </c:pt>
                <c:pt idx="16">
                  <c:v>10250.796</c:v>
                </c:pt>
                <c:pt idx="17">
                  <c:v>10468.297999999999</c:v>
                </c:pt>
                <c:pt idx="18">
                  <c:v>10327.025000000001</c:v>
                </c:pt>
                <c:pt idx="19">
                  <c:v>10096.281000000001</c:v>
                </c:pt>
                <c:pt idx="20">
                  <c:v>9760.3479999999981</c:v>
                </c:pt>
                <c:pt idx="21">
                  <c:v>8250.31</c:v>
                </c:pt>
                <c:pt idx="22">
                  <c:v>7917.6640000000007</c:v>
                </c:pt>
                <c:pt idx="23">
                  <c:v>9407.1810000000005</c:v>
                </c:pt>
                <c:pt idx="24">
                  <c:v>9460.8590000000022</c:v>
                </c:pt>
                <c:pt idx="25">
                  <c:v>9430.3860000000022</c:v>
                </c:pt>
                <c:pt idx="26">
                  <c:v>9471.5889999999999</c:v>
                </c:pt>
                <c:pt idx="27">
                  <c:v>9545.9230000000025</c:v>
                </c:pt>
                <c:pt idx="28">
                  <c:v>8169.3369999999977</c:v>
                </c:pt>
                <c:pt idx="29">
                  <c:v>7911.2940000000008</c:v>
                </c:pt>
                <c:pt idx="30">
                  <c:v>9533.7100000000009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4CF-4EE5-968E-FE76A00BD85F}"/>
            </c:ext>
          </c:extLst>
        </c:ser>
        <c:ser>
          <c:idx val="1"/>
          <c:order val="1"/>
          <c:tx>
            <c:strRef>
              <c:f>'9.2'!$Q$3</c:f>
              <c:strCache>
                <c:ptCount val="1"/>
                <c:pt idx="0">
                  <c:v>Dosažené denní minimum zatížení brutto</c:v>
                </c:pt>
              </c:strCache>
            </c:strRef>
          </c:tx>
          <c:spPr>
            <a:ln w="38100">
              <a:solidFill>
                <a:schemeClr val="accent5"/>
              </a:solidFill>
            </a:ln>
          </c:spPr>
          <c:marker>
            <c:symbol val="none"/>
          </c:marker>
          <c:xVal>
            <c:numRef>
              <c:f>'9.2'!$M$5:$M$35</c:f>
              <c:numCache>
                <c:formatCode>m/d/yyyy</c:formatCode>
                <c:ptCount val="31"/>
                <c:pt idx="0">
                  <c:v>45717</c:v>
                </c:pt>
                <c:pt idx="1">
                  <c:v>45718</c:v>
                </c:pt>
                <c:pt idx="2">
                  <c:v>45719</c:v>
                </c:pt>
                <c:pt idx="3">
                  <c:v>45720</c:v>
                </c:pt>
                <c:pt idx="4">
                  <c:v>45721</c:v>
                </c:pt>
                <c:pt idx="5">
                  <c:v>45722</c:v>
                </c:pt>
                <c:pt idx="6">
                  <c:v>45723</c:v>
                </c:pt>
                <c:pt idx="7">
                  <c:v>45724</c:v>
                </c:pt>
                <c:pt idx="8">
                  <c:v>45725</c:v>
                </c:pt>
                <c:pt idx="9">
                  <c:v>45726</c:v>
                </c:pt>
                <c:pt idx="10">
                  <c:v>45727</c:v>
                </c:pt>
                <c:pt idx="11">
                  <c:v>45728</c:v>
                </c:pt>
                <c:pt idx="12">
                  <c:v>45729</c:v>
                </c:pt>
                <c:pt idx="13">
                  <c:v>45730</c:v>
                </c:pt>
                <c:pt idx="14">
                  <c:v>45731</c:v>
                </c:pt>
                <c:pt idx="15">
                  <c:v>45732</c:v>
                </c:pt>
                <c:pt idx="16">
                  <c:v>45733</c:v>
                </c:pt>
                <c:pt idx="17">
                  <c:v>45734</c:v>
                </c:pt>
                <c:pt idx="18">
                  <c:v>45735</c:v>
                </c:pt>
                <c:pt idx="19">
                  <c:v>45736</c:v>
                </c:pt>
                <c:pt idx="20">
                  <c:v>45737</c:v>
                </c:pt>
                <c:pt idx="21">
                  <c:v>45738</c:v>
                </c:pt>
                <c:pt idx="22">
                  <c:v>45739</c:v>
                </c:pt>
                <c:pt idx="23">
                  <c:v>45740</c:v>
                </c:pt>
                <c:pt idx="24">
                  <c:v>45741</c:v>
                </c:pt>
                <c:pt idx="25">
                  <c:v>45742</c:v>
                </c:pt>
                <c:pt idx="26">
                  <c:v>45743</c:v>
                </c:pt>
                <c:pt idx="27">
                  <c:v>45744</c:v>
                </c:pt>
                <c:pt idx="28">
                  <c:v>45745</c:v>
                </c:pt>
                <c:pt idx="29">
                  <c:v>45746</c:v>
                </c:pt>
                <c:pt idx="30">
                  <c:v>45747</c:v>
                </c:pt>
              </c:numCache>
            </c:numRef>
          </c:xVal>
          <c:yVal>
            <c:numRef>
              <c:f>'9.2'!$Q$5:$Q$35</c:f>
              <c:numCache>
                <c:formatCode>#,##0</c:formatCode>
                <c:ptCount val="31"/>
                <c:pt idx="0">
                  <c:v>6991.9460000000017</c:v>
                </c:pt>
                <c:pt idx="1">
                  <c:v>6612.9</c:v>
                </c:pt>
                <c:pt idx="2">
                  <c:v>7384.8320000000003</c:v>
                </c:pt>
                <c:pt idx="3">
                  <c:v>7667.2999999999993</c:v>
                </c:pt>
                <c:pt idx="4">
                  <c:v>7622.643</c:v>
                </c:pt>
                <c:pt idx="5">
                  <c:v>7426.969000000001</c:v>
                </c:pt>
                <c:pt idx="6">
                  <c:v>6999.7839999999997</c:v>
                </c:pt>
                <c:pt idx="7">
                  <c:v>6372.9470000000001</c:v>
                </c:pt>
                <c:pt idx="8">
                  <c:v>6141.9789999999985</c:v>
                </c:pt>
                <c:pt idx="9">
                  <c:v>6696.3019999999988</c:v>
                </c:pt>
                <c:pt idx="10">
                  <c:v>6701.8180000000002</c:v>
                </c:pt>
                <c:pt idx="11">
                  <c:v>6892.817</c:v>
                </c:pt>
                <c:pt idx="12">
                  <c:v>6901.1969999999992</c:v>
                </c:pt>
                <c:pt idx="13">
                  <c:v>7106.0579999999991</c:v>
                </c:pt>
                <c:pt idx="14">
                  <c:v>6655.6979999999985</c:v>
                </c:pt>
                <c:pt idx="15">
                  <c:v>6485.5190000000002</c:v>
                </c:pt>
                <c:pt idx="16">
                  <c:v>7151.8330000000005</c:v>
                </c:pt>
                <c:pt idx="17">
                  <c:v>7732.1479999999983</c:v>
                </c:pt>
                <c:pt idx="18">
                  <c:v>7661.2849999999999</c:v>
                </c:pt>
                <c:pt idx="19">
                  <c:v>7362.0810000000001</c:v>
                </c:pt>
                <c:pt idx="20">
                  <c:v>6681.6820000000007</c:v>
                </c:pt>
                <c:pt idx="21">
                  <c:v>5974.4360000000006</c:v>
                </c:pt>
                <c:pt idx="22">
                  <c:v>5674.6770000000015</c:v>
                </c:pt>
                <c:pt idx="23">
                  <c:v>6467.9930000000004</c:v>
                </c:pt>
                <c:pt idx="24">
                  <c:v>6714.9129999999977</c:v>
                </c:pt>
                <c:pt idx="25">
                  <c:v>6756.9809999999989</c:v>
                </c:pt>
                <c:pt idx="26">
                  <c:v>6736.3669999999993</c:v>
                </c:pt>
                <c:pt idx="27">
                  <c:v>6468.6240000000016</c:v>
                </c:pt>
                <c:pt idx="28">
                  <c:v>6033.4610000000011</c:v>
                </c:pt>
                <c:pt idx="29">
                  <c:v>5780.7349999999988</c:v>
                </c:pt>
                <c:pt idx="30">
                  <c:v>6366.530999999999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4CF-4EE5-968E-FE76A00BD85F}"/>
            </c:ext>
          </c:extLst>
        </c:ser>
        <c:ser>
          <c:idx val="2"/>
          <c:order val="2"/>
          <c:tx>
            <c:strRef>
              <c:f>'9.1'!$A$5:$B$5</c:f>
              <c:strCache>
                <c:ptCount val="1"/>
                <c:pt idx="0">
                  <c:v>Měsíční maximum [MW]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diamond"/>
            <c:size val="7"/>
            <c:spPr>
              <a:solidFill>
                <a:schemeClr val="accent5"/>
              </a:solidFill>
              <a:ln>
                <a:noFill/>
              </a:ln>
            </c:spPr>
          </c:marker>
          <c:xVal>
            <c:numRef>
              <c:f>'9.1'!$E$6</c:f>
              <c:numCache>
                <c:formatCode>d/\ m/</c:formatCode>
                <c:ptCount val="1"/>
                <c:pt idx="0">
                  <c:v>45720</c:v>
                </c:pt>
              </c:numCache>
            </c:numRef>
          </c:xVal>
          <c:yVal>
            <c:numRef>
              <c:f>'9.1'!$E$5</c:f>
              <c:numCache>
                <c:formatCode>#\ ##0.0</c:formatCode>
                <c:ptCount val="1"/>
                <c:pt idx="0">
                  <c:v>10470.734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B4CF-4EE5-968E-FE76A00BD85F}"/>
            </c:ext>
          </c:extLst>
        </c:ser>
        <c:ser>
          <c:idx val="3"/>
          <c:order val="3"/>
          <c:tx>
            <c:strRef>
              <c:f>'9.1'!$A$8:$B$8</c:f>
              <c:strCache>
                <c:ptCount val="1"/>
                <c:pt idx="0">
                  <c:v>Měsíční minimum [MW]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diamond"/>
            <c:size val="7"/>
            <c:spPr>
              <a:solidFill>
                <a:schemeClr val="accent1"/>
              </a:solidFill>
              <a:ln>
                <a:noFill/>
              </a:ln>
            </c:spPr>
          </c:marker>
          <c:xVal>
            <c:numRef>
              <c:f>'9.1'!$E$9</c:f>
              <c:numCache>
                <c:formatCode>d/\ m/</c:formatCode>
                <c:ptCount val="1"/>
                <c:pt idx="0">
                  <c:v>45739</c:v>
                </c:pt>
              </c:numCache>
            </c:numRef>
          </c:xVal>
          <c:yVal>
            <c:numRef>
              <c:f>'9.1'!$E$8</c:f>
              <c:numCache>
                <c:formatCode>#\ ##0.0</c:formatCode>
                <c:ptCount val="1"/>
                <c:pt idx="0">
                  <c:v>5674.6769999999997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B4CF-4EE5-968E-FE76A00BD8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9805312"/>
        <c:axId val="169807232"/>
      </c:scatterChart>
      <c:valAx>
        <c:axId val="169805312"/>
        <c:scaling>
          <c:orientation val="minMax"/>
          <c:max val="45747"/>
          <c:min val="45717"/>
        </c:scaling>
        <c:delete val="0"/>
        <c:axPos val="b"/>
        <c:numFmt formatCode="d/m" sourceLinked="0"/>
        <c:majorTickMark val="none"/>
        <c:minorTickMark val="none"/>
        <c:tickLblPos val="nextTo"/>
        <c:txPr>
          <a:bodyPr rot="-5400000" anchor="b" anchorCtr="0"/>
          <a:lstStyle/>
          <a:p>
            <a:pPr>
              <a:defRPr sz="850" baseline="0"/>
            </a:pPr>
            <a:endParaRPr lang="cs-CZ"/>
          </a:p>
        </c:txPr>
        <c:crossAx val="169807232"/>
        <c:crosses val="autoZero"/>
        <c:crossBetween val="midCat"/>
        <c:majorUnit val="1"/>
      </c:valAx>
      <c:valAx>
        <c:axId val="169807232"/>
        <c:scaling>
          <c:orientation val="minMax"/>
          <c:max val="12000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9805312"/>
        <c:crosses val="autoZero"/>
        <c:crossBetween val="midCat"/>
        <c:majorUnit val="2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en-US" sz="1000">
                <a:solidFill>
                  <a:srgbClr val="233060"/>
                </a:solidFill>
              </a:rPr>
              <a:t>Spotřeba elektřiny </a:t>
            </a:r>
            <a:r>
              <a:rPr lang="cs-CZ" sz="1000">
                <a:solidFill>
                  <a:srgbClr val="233060"/>
                </a:solidFill>
              </a:rPr>
              <a:t>b</a:t>
            </a:r>
            <a:r>
              <a:rPr lang="en-US" sz="1000">
                <a:solidFill>
                  <a:srgbClr val="233060"/>
                </a:solidFill>
              </a:rPr>
              <a:t>rutto</a:t>
            </a:r>
            <a:r>
              <a:rPr lang="cs-CZ" sz="1000">
                <a:solidFill>
                  <a:srgbClr val="233060"/>
                </a:solidFill>
              </a:rPr>
              <a:t> (MWh)</a:t>
            </a:r>
            <a:r>
              <a:rPr lang="en-US" sz="1000">
                <a:solidFill>
                  <a:srgbClr val="233060"/>
                </a:solidFill>
              </a:rPr>
              <a:t> </a:t>
            </a:r>
          </a:p>
        </c:rich>
      </c:tx>
      <c:layout>
        <c:manualLayout>
          <c:xMode val="edge"/>
          <c:yMode val="edge"/>
          <c:x val="1.5118355781603093E-3"/>
          <c:y val="4.575207267569957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4.6965386278219223E-2"/>
          <c:y val="0.19168318638432227"/>
          <c:w val="0.95369111849047539"/>
          <c:h val="0.63385165797161669"/>
        </c:manualLayout>
      </c:layout>
      <c:scatterChart>
        <c:scatterStyle val="lineMarker"/>
        <c:varyColors val="0"/>
        <c:ser>
          <c:idx val="0"/>
          <c:order val="0"/>
          <c:tx>
            <c:strRef>
              <c:f>'9.2'!$I$3</c:f>
              <c:strCache>
                <c:ptCount val="1"/>
                <c:pt idx="0">
                  <c:v>Spotřeba elektřiny
brutto</c:v>
                </c:pt>
              </c:strCache>
            </c:strRef>
          </c:tx>
          <c:spPr>
            <a:ln w="38100"/>
          </c:spPr>
          <c:marker>
            <c:symbol val="none"/>
          </c:marker>
          <c:xVal>
            <c:numRef>
              <c:f>'9.2'!$G$5:$G$35</c:f>
              <c:numCache>
                <c:formatCode>m/d/yyyy</c:formatCode>
                <c:ptCount val="31"/>
                <c:pt idx="0">
                  <c:v>45689</c:v>
                </c:pt>
                <c:pt idx="1">
                  <c:v>45690</c:v>
                </c:pt>
                <c:pt idx="2">
                  <c:v>45691</c:v>
                </c:pt>
                <c:pt idx="3">
                  <c:v>45692</c:v>
                </c:pt>
                <c:pt idx="4">
                  <c:v>45693</c:v>
                </c:pt>
                <c:pt idx="5">
                  <c:v>45694</c:v>
                </c:pt>
                <c:pt idx="6">
                  <c:v>45695</c:v>
                </c:pt>
                <c:pt idx="7">
                  <c:v>45696</c:v>
                </c:pt>
                <c:pt idx="8">
                  <c:v>45697</c:v>
                </c:pt>
                <c:pt idx="9">
                  <c:v>45698</c:v>
                </c:pt>
                <c:pt idx="10">
                  <c:v>45699</c:v>
                </c:pt>
                <c:pt idx="11">
                  <c:v>45700</c:v>
                </c:pt>
                <c:pt idx="12">
                  <c:v>45701</c:v>
                </c:pt>
                <c:pt idx="13">
                  <c:v>45702</c:v>
                </c:pt>
                <c:pt idx="14">
                  <c:v>45703</c:v>
                </c:pt>
                <c:pt idx="15">
                  <c:v>45704</c:v>
                </c:pt>
                <c:pt idx="16">
                  <c:v>45705</c:v>
                </c:pt>
                <c:pt idx="17">
                  <c:v>45706</c:v>
                </c:pt>
                <c:pt idx="18">
                  <c:v>45707</c:v>
                </c:pt>
                <c:pt idx="19">
                  <c:v>45708</c:v>
                </c:pt>
                <c:pt idx="20">
                  <c:v>45709</c:v>
                </c:pt>
                <c:pt idx="21">
                  <c:v>45710</c:v>
                </c:pt>
                <c:pt idx="22">
                  <c:v>45711</c:v>
                </c:pt>
                <c:pt idx="23">
                  <c:v>45712</c:v>
                </c:pt>
                <c:pt idx="24">
                  <c:v>45713</c:v>
                </c:pt>
                <c:pt idx="25">
                  <c:v>45714</c:v>
                </c:pt>
                <c:pt idx="26">
                  <c:v>45715</c:v>
                </c:pt>
                <c:pt idx="27">
                  <c:v>45716</c:v>
                </c:pt>
              </c:numCache>
            </c:numRef>
          </c:xVal>
          <c:yVal>
            <c:numRef>
              <c:f>'9.2'!$I$5:$I$35</c:f>
              <c:numCache>
                <c:formatCode>#,##0</c:formatCode>
                <c:ptCount val="31"/>
                <c:pt idx="0">
                  <c:v>196651.15875000003</c:v>
                </c:pt>
                <c:pt idx="1">
                  <c:v>196517.63150000005</c:v>
                </c:pt>
                <c:pt idx="2">
                  <c:v>229404.40049999999</c:v>
                </c:pt>
                <c:pt idx="3">
                  <c:v>234313.61375000002</c:v>
                </c:pt>
                <c:pt idx="4">
                  <c:v>233010.28349999999</c:v>
                </c:pt>
                <c:pt idx="5">
                  <c:v>228948.03125000006</c:v>
                </c:pt>
                <c:pt idx="6">
                  <c:v>223261.39999999997</c:v>
                </c:pt>
                <c:pt idx="7">
                  <c:v>195986.92425000007</c:v>
                </c:pt>
                <c:pt idx="8">
                  <c:v>193890.5524999999</c:v>
                </c:pt>
                <c:pt idx="9">
                  <c:v>223830.52274999995</c:v>
                </c:pt>
                <c:pt idx="10">
                  <c:v>228472.02925000002</c:v>
                </c:pt>
                <c:pt idx="11">
                  <c:v>230140.0572499999</c:v>
                </c:pt>
                <c:pt idx="12">
                  <c:v>230625.73099999994</c:v>
                </c:pt>
                <c:pt idx="13">
                  <c:v>229644.89999999997</c:v>
                </c:pt>
                <c:pt idx="14">
                  <c:v>207524.73825000011</c:v>
                </c:pt>
                <c:pt idx="15">
                  <c:v>209927.67449999991</c:v>
                </c:pt>
                <c:pt idx="16">
                  <c:v>242484.94199999992</c:v>
                </c:pt>
                <c:pt idx="17">
                  <c:v>243997.54525000005</c:v>
                </c:pt>
                <c:pt idx="18">
                  <c:v>246956.84325000001</c:v>
                </c:pt>
                <c:pt idx="19">
                  <c:v>241384.18674999999</c:v>
                </c:pt>
                <c:pt idx="20">
                  <c:v>229766.04224999994</c:v>
                </c:pt>
                <c:pt idx="21">
                  <c:v>199965.85299999992</c:v>
                </c:pt>
                <c:pt idx="22">
                  <c:v>195686.51299999998</c:v>
                </c:pt>
                <c:pt idx="23">
                  <c:v>220066.87675000008</c:v>
                </c:pt>
                <c:pt idx="24">
                  <c:v>219305.4512500001</c:v>
                </c:pt>
                <c:pt idx="25">
                  <c:v>219094.04575000008</c:v>
                </c:pt>
                <c:pt idx="26">
                  <c:v>219419.48150000002</c:v>
                </c:pt>
                <c:pt idx="27">
                  <c:v>217303.16950000008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4E4-44A0-8A4E-020DAB456B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9835904"/>
        <c:axId val="169854080"/>
      </c:scatterChart>
      <c:valAx>
        <c:axId val="169835904"/>
        <c:scaling>
          <c:orientation val="minMax"/>
          <c:max val="45716"/>
          <c:min val="45689"/>
        </c:scaling>
        <c:delete val="0"/>
        <c:axPos val="b"/>
        <c:minorGridlines>
          <c:spPr>
            <a:ln>
              <a:noFill/>
            </a:ln>
          </c:spPr>
        </c:minorGridlines>
        <c:numFmt formatCode="d/m" sourceLinked="0"/>
        <c:majorTickMark val="none"/>
        <c:minorTickMark val="none"/>
        <c:tickLblPos val="nextTo"/>
        <c:txPr>
          <a:bodyPr rot="-5400000" anchor="b" anchorCtr="0"/>
          <a:lstStyle/>
          <a:p>
            <a:pPr>
              <a:defRPr sz="850" baseline="0"/>
            </a:pPr>
            <a:endParaRPr lang="cs-CZ"/>
          </a:p>
        </c:txPr>
        <c:crossAx val="169854080"/>
        <c:crosses val="autoZero"/>
        <c:crossBetween val="midCat"/>
        <c:majorUnit val="1"/>
      </c:valAx>
      <c:valAx>
        <c:axId val="169854080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9835904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en-US" sz="1000">
                <a:solidFill>
                  <a:srgbClr val="233060"/>
                </a:solidFill>
              </a:rPr>
              <a:t>Spotřeba elektřiny </a:t>
            </a:r>
            <a:r>
              <a:rPr lang="cs-CZ" sz="1000">
                <a:solidFill>
                  <a:srgbClr val="233060"/>
                </a:solidFill>
              </a:rPr>
              <a:t>b</a:t>
            </a:r>
            <a:r>
              <a:rPr lang="en-US" sz="1000">
                <a:solidFill>
                  <a:srgbClr val="233060"/>
                </a:solidFill>
              </a:rPr>
              <a:t>rutto</a:t>
            </a:r>
            <a:r>
              <a:rPr lang="cs-CZ" sz="1000">
                <a:solidFill>
                  <a:srgbClr val="233060"/>
                </a:solidFill>
              </a:rPr>
              <a:t> (MWh)</a:t>
            </a:r>
            <a:r>
              <a:rPr lang="en-US" sz="1000">
                <a:solidFill>
                  <a:srgbClr val="233060"/>
                </a:solidFill>
              </a:rPr>
              <a:t> </a:t>
            </a:r>
          </a:p>
        </c:rich>
      </c:tx>
      <c:layout>
        <c:manualLayout>
          <c:xMode val="edge"/>
          <c:yMode val="edge"/>
          <c:x val="2.8475571782293312E-3"/>
          <c:y val="5.192900131223255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4.6965386278219223E-2"/>
          <c:y val="0.19168318638432227"/>
          <c:w val="0.95369111849047539"/>
          <c:h val="0.63385165797161669"/>
        </c:manualLayout>
      </c:layout>
      <c:scatterChart>
        <c:scatterStyle val="lineMarker"/>
        <c:varyColors val="0"/>
        <c:ser>
          <c:idx val="0"/>
          <c:order val="0"/>
          <c:tx>
            <c:strRef>
              <c:f>'9.2'!$O$3</c:f>
              <c:strCache>
                <c:ptCount val="1"/>
                <c:pt idx="0">
                  <c:v>Spotřeba elektřiny
brutto</c:v>
                </c:pt>
              </c:strCache>
            </c:strRef>
          </c:tx>
          <c:spPr>
            <a:ln w="38100"/>
          </c:spPr>
          <c:marker>
            <c:symbol val="none"/>
          </c:marker>
          <c:xVal>
            <c:numRef>
              <c:f>'9.2'!$M$5:$M$35</c:f>
              <c:numCache>
                <c:formatCode>m/d/yyyy</c:formatCode>
                <c:ptCount val="31"/>
                <c:pt idx="0">
                  <c:v>45717</c:v>
                </c:pt>
                <c:pt idx="1">
                  <c:v>45718</c:v>
                </c:pt>
                <c:pt idx="2">
                  <c:v>45719</c:v>
                </c:pt>
                <c:pt idx="3">
                  <c:v>45720</c:v>
                </c:pt>
                <c:pt idx="4">
                  <c:v>45721</c:v>
                </c:pt>
                <c:pt idx="5">
                  <c:v>45722</c:v>
                </c:pt>
                <c:pt idx="6">
                  <c:v>45723</c:v>
                </c:pt>
                <c:pt idx="7">
                  <c:v>45724</c:v>
                </c:pt>
                <c:pt idx="8">
                  <c:v>45725</c:v>
                </c:pt>
                <c:pt idx="9">
                  <c:v>45726</c:v>
                </c:pt>
                <c:pt idx="10">
                  <c:v>45727</c:v>
                </c:pt>
                <c:pt idx="11">
                  <c:v>45728</c:v>
                </c:pt>
                <c:pt idx="12">
                  <c:v>45729</c:v>
                </c:pt>
                <c:pt idx="13">
                  <c:v>45730</c:v>
                </c:pt>
                <c:pt idx="14">
                  <c:v>45731</c:v>
                </c:pt>
                <c:pt idx="15">
                  <c:v>45732</c:v>
                </c:pt>
                <c:pt idx="16">
                  <c:v>45733</c:v>
                </c:pt>
                <c:pt idx="17">
                  <c:v>45734</c:v>
                </c:pt>
                <c:pt idx="18">
                  <c:v>45735</c:v>
                </c:pt>
                <c:pt idx="19">
                  <c:v>45736</c:v>
                </c:pt>
                <c:pt idx="20">
                  <c:v>45737</c:v>
                </c:pt>
                <c:pt idx="21">
                  <c:v>45738</c:v>
                </c:pt>
                <c:pt idx="22">
                  <c:v>45739</c:v>
                </c:pt>
                <c:pt idx="23">
                  <c:v>45740</c:v>
                </c:pt>
                <c:pt idx="24">
                  <c:v>45741</c:v>
                </c:pt>
                <c:pt idx="25">
                  <c:v>45742</c:v>
                </c:pt>
                <c:pt idx="26">
                  <c:v>45743</c:v>
                </c:pt>
                <c:pt idx="27">
                  <c:v>45744</c:v>
                </c:pt>
                <c:pt idx="28">
                  <c:v>45745</c:v>
                </c:pt>
                <c:pt idx="29">
                  <c:v>45746</c:v>
                </c:pt>
                <c:pt idx="30">
                  <c:v>45747</c:v>
                </c:pt>
              </c:numCache>
            </c:numRef>
          </c:xVal>
          <c:yVal>
            <c:numRef>
              <c:f>'9.2'!$O$5:$O$35</c:f>
              <c:numCache>
                <c:formatCode>#,##0</c:formatCode>
                <c:ptCount val="31"/>
                <c:pt idx="0">
                  <c:v>192322.90525000001</c:v>
                </c:pt>
                <c:pt idx="1">
                  <c:v>185011.28974999988</c:v>
                </c:pt>
                <c:pt idx="2">
                  <c:v>216987.49225000004</c:v>
                </c:pt>
                <c:pt idx="3">
                  <c:v>219627.03649999996</c:v>
                </c:pt>
                <c:pt idx="4">
                  <c:v>215338.82674999995</c:v>
                </c:pt>
                <c:pt idx="5">
                  <c:v>210975.427</c:v>
                </c:pt>
                <c:pt idx="6">
                  <c:v>204488.33499999996</c:v>
                </c:pt>
                <c:pt idx="7">
                  <c:v>177955.45050000009</c:v>
                </c:pt>
                <c:pt idx="8">
                  <c:v>171215.16224999999</c:v>
                </c:pt>
                <c:pt idx="9">
                  <c:v>199724.12149999995</c:v>
                </c:pt>
                <c:pt idx="10">
                  <c:v>200569.75849999991</c:v>
                </c:pt>
                <c:pt idx="11">
                  <c:v>204629.32674999995</c:v>
                </c:pt>
                <c:pt idx="12">
                  <c:v>211589.28349999996</c:v>
                </c:pt>
                <c:pt idx="13">
                  <c:v>211703.2435000001</c:v>
                </c:pt>
                <c:pt idx="14">
                  <c:v>184122.41375000001</c:v>
                </c:pt>
                <c:pt idx="15">
                  <c:v>181030.948</c:v>
                </c:pt>
                <c:pt idx="16">
                  <c:v>216259.16849999997</c:v>
                </c:pt>
                <c:pt idx="17">
                  <c:v>219055.42575000002</c:v>
                </c:pt>
                <c:pt idx="18">
                  <c:v>215478.04199999999</c:v>
                </c:pt>
                <c:pt idx="19">
                  <c:v>210473.93800000008</c:v>
                </c:pt>
                <c:pt idx="20">
                  <c:v>201060.13275000008</c:v>
                </c:pt>
                <c:pt idx="21">
                  <c:v>170336.76049999995</c:v>
                </c:pt>
                <c:pt idx="22">
                  <c:v>166592.34925</c:v>
                </c:pt>
                <c:pt idx="23">
                  <c:v>198211.97225000002</c:v>
                </c:pt>
                <c:pt idx="24">
                  <c:v>198250.39775000003</c:v>
                </c:pt>
                <c:pt idx="25">
                  <c:v>201309.7932500001</c:v>
                </c:pt>
                <c:pt idx="26">
                  <c:v>200806.62974999993</c:v>
                </c:pt>
                <c:pt idx="27">
                  <c:v>196284.03949999998</c:v>
                </c:pt>
                <c:pt idx="28">
                  <c:v>169852.46574999994</c:v>
                </c:pt>
                <c:pt idx="29">
                  <c:v>165322.12750000003</c:v>
                </c:pt>
                <c:pt idx="30">
                  <c:v>190013.55575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DB4-4E89-8425-551B2A22EA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9555072"/>
        <c:axId val="169556608"/>
      </c:scatterChart>
      <c:valAx>
        <c:axId val="169555072"/>
        <c:scaling>
          <c:orientation val="minMax"/>
          <c:max val="45747"/>
          <c:min val="45717"/>
        </c:scaling>
        <c:delete val="0"/>
        <c:axPos val="b"/>
        <c:minorGridlines>
          <c:spPr>
            <a:ln>
              <a:noFill/>
            </a:ln>
          </c:spPr>
        </c:minorGridlines>
        <c:numFmt formatCode="d/m" sourceLinked="0"/>
        <c:majorTickMark val="none"/>
        <c:minorTickMark val="none"/>
        <c:tickLblPos val="nextTo"/>
        <c:txPr>
          <a:bodyPr rot="-5400000" anchor="b" anchorCtr="0"/>
          <a:lstStyle/>
          <a:p>
            <a:pPr>
              <a:defRPr sz="850" baseline="0"/>
            </a:pPr>
            <a:endParaRPr lang="cs-CZ"/>
          </a:p>
        </c:txPr>
        <c:crossAx val="169556608"/>
        <c:crosses val="autoZero"/>
        <c:crossBetween val="midCat"/>
        <c:majorUnit val="1"/>
      </c:valAx>
      <c:valAx>
        <c:axId val="169556608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9555072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anchor="t" anchorCtr="0"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en-US" sz="1000">
                <a:solidFill>
                  <a:srgbClr val="233060"/>
                </a:solidFill>
              </a:rPr>
              <a:t>Měsíční maxima a minima zatížení</a:t>
            </a:r>
            <a:r>
              <a:rPr lang="cs-CZ" sz="1000">
                <a:solidFill>
                  <a:srgbClr val="233060"/>
                </a:solidFill>
              </a:rPr>
              <a:t> brutto</a:t>
            </a:r>
            <a:r>
              <a:rPr lang="en-US" sz="1000">
                <a:solidFill>
                  <a:srgbClr val="233060"/>
                </a:solidFill>
              </a:rPr>
              <a:t> </a:t>
            </a:r>
            <a:r>
              <a:rPr lang="cs-CZ" sz="1000">
                <a:solidFill>
                  <a:srgbClr val="233060"/>
                </a:solidFill>
              </a:rPr>
              <a:t>(MW)</a:t>
            </a:r>
            <a:endParaRPr lang="en-US" sz="1000">
              <a:solidFill>
                <a:srgbClr val="233060"/>
              </a:solidFill>
            </a:endParaRPr>
          </a:p>
        </c:rich>
      </c:tx>
      <c:layout>
        <c:manualLayout>
          <c:xMode val="edge"/>
          <c:yMode val="edge"/>
          <c:x val="3.8762204774920835E-4"/>
          <c:y val="7.1666078231955692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4.5742402677362938E-2"/>
          <c:y val="0.17857895652082267"/>
          <c:w val="0.94502581265147034"/>
          <c:h val="0.67937597816292428"/>
        </c:manualLayout>
      </c:layout>
      <c:barChart>
        <c:barDir val="col"/>
        <c:grouping val="clustered"/>
        <c:varyColors val="0"/>
        <c:ser>
          <c:idx val="1"/>
          <c:order val="0"/>
          <c:tx>
            <c:v>Měsíční minimum</c:v>
          </c:tx>
          <c:spPr>
            <a:solidFill>
              <a:schemeClr val="accent5"/>
            </a:solidFill>
          </c:spPr>
          <c:invertIfNegative val="0"/>
          <c:val>
            <c:numRef>
              <c:f>'9.1'!$C$8:$N$8</c:f>
              <c:numCache>
                <c:formatCode>#\ ##0.0</c:formatCode>
                <c:ptCount val="12"/>
                <c:pt idx="0">
                  <c:v>6042.89</c:v>
                </c:pt>
                <c:pt idx="1">
                  <c:v>6981.7729999999901</c:v>
                </c:pt>
                <c:pt idx="2">
                  <c:v>5674.6769999999997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01-4EE8-9A14-71BC5B4629CB}"/>
            </c:ext>
          </c:extLst>
        </c:ser>
        <c:ser>
          <c:idx val="0"/>
          <c:order val="1"/>
          <c:tx>
            <c:v>Měsíční maximum</c:v>
          </c:tx>
          <c:spPr>
            <a:solidFill>
              <a:schemeClr val="accent1"/>
            </a:solidFill>
          </c:spPr>
          <c:invertIfNegative val="0"/>
          <c:val>
            <c:numRef>
              <c:f>'9.1'!$C$5:$N$5</c:f>
              <c:numCache>
                <c:formatCode>#\ ##0.0</c:formatCode>
                <c:ptCount val="12"/>
                <c:pt idx="0">
                  <c:v>11288.404</c:v>
                </c:pt>
                <c:pt idx="1">
                  <c:v>11718.1719999999</c:v>
                </c:pt>
                <c:pt idx="2">
                  <c:v>10470.734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A01-4EE8-9A14-71BC5B4629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9590784"/>
        <c:axId val="169592320"/>
      </c:barChart>
      <c:catAx>
        <c:axId val="16959078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9592320"/>
        <c:crosses val="autoZero"/>
        <c:auto val="1"/>
        <c:lblAlgn val="ctr"/>
        <c:lblOffset val="100"/>
        <c:noMultiLvlLbl val="0"/>
      </c:catAx>
      <c:valAx>
        <c:axId val="169592320"/>
        <c:scaling>
          <c:orientation val="minMax"/>
          <c:max val="12000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9590784"/>
        <c:crosses val="autoZero"/>
        <c:crossBetween val="between"/>
        <c:majorUnit val="2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kategorií FVE na instalovaném výkonu</a:t>
            </a:r>
          </a:p>
        </c:rich>
      </c:tx>
      <c:layout>
        <c:manualLayout>
          <c:xMode val="edge"/>
          <c:yMode val="edge"/>
          <c:x val="3.4218462053945313E-3"/>
          <c:y val="5.07936677227572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3436325461749562"/>
          <c:y val="0.27446729257600216"/>
          <c:w val="0.28776176914055956"/>
          <c:h val="0.69136397117522286"/>
        </c:manualLayout>
      </c:layout>
      <c:doughnutChart>
        <c:varyColors val="1"/>
        <c:ser>
          <c:idx val="0"/>
          <c:order val="0"/>
          <c:dLbls>
            <c:dLbl>
              <c:idx val="0"/>
              <c:layout>
                <c:manualLayout>
                  <c:x val="-3.3598556086002346E-3"/>
                  <c:y val="-1.8437291350933235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F30-4F01-A7C6-010C7B45280C}"/>
                </c:ext>
              </c:extLst>
            </c:dLbl>
            <c:dLbl>
              <c:idx val="1"/>
              <c:layout>
                <c:manualLayout>
                  <c:x val="3.4995625546806008E-3"/>
                  <c:y val="-2.523660141801895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51F-4490-A0E9-B832BA6E3346}"/>
                </c:ext>
              </c:extLst>
            </c:dLbl>
            <c:dLbl>
              <c:idx val="2"/>
              <c:layout>
                <c:manualLayout>
                  <c:x val="1.5021941154993357E-2"/>
                  <c:y val="1.574869908962753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F30-4F01-A7C6-010C7B45280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cs-CZ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'4.4'!$A$8:$A$13</c:f>
              <c:strCache>
                <c:ptCount val="6"/>
                <c:pt idx="0">
                  <c:v>≤ 10 kW</c:v>
                </c:pt>
                <c:pt idx="1">
                  <c:v>&gt; 10 a ≤ 30 kW</c:v>
                </c:pt>
                <c:pt idx="2">
                  <c:v>&gt; 30 a ≤ 100 kW</c:v>
                </c:pt>
                <c:pt idx="3">
                  <c:v>&gt; 100 kW a ≤ 1 MW</c:v>
                </c:pt>
                <c:pt idx="4">
                  <c:v>&gt; 1 a ≤ 5 MW</c:v>
                </c:pt>
                <c:pt idx="5">
                  <c:v>&gt; 5 MW</c:v>
                </c:pt>
              </c:strCache>
            </c:strRef>
          </c:cat>
          <c:val>
            <c:numRef>
              <c:f>'4.4'!$D$8:$D$13</c:f>
              <c:numCache>
                <c:formatCode>#\ ##0.0</c:formatCode>
                <c:ptCount val="6"/>
                <c:pt idx="0">
                  <c:v>1398.0417483001077</c:v>
                </c:pt>
                <c:pt idx="1">
                  <c:v>359.54066799999532</c:v>
                </c:pt>
                <c:pt idx="2">
                  <c:v>202.95565399999992</c:v>
                </c:pt>
                <c:pt idx="3">
                  <c:v>633.09460000000013</c:v>
                </c:pt>
                <c:pt idx="4">
                  <c:v>1059.5263299999999</c:v>
                </c:pt>
                <c:pt idx="5">
                  <c:v>393.82095999999996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F30-4F01-A7C6-010C7B4528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 sz="1000">
                <a:solidFill>
                  <a:srgbClr val="233060"/>
                </a:solidFill>
              </a:defRPr>
            </a:pPr>
            <a:r>
              <a:rPr lang="en-US" sz="1000">
                <a:solidFill>
                  <a:srgbClr val="233060"/>
                </a:solidFill>
              </a:rPr>
              <a:t>Zatížení brutto ve dni maxima</a:t>
            </a:r>
            <a:r>
              <a:rPr lang="cs-CZ" sz="1000">
                <a:solidFill>
                  <a:srgbClr val="233060"/>
                </a:solidFill>
              </a:rPr>
              <a:t> (MW)</a:t>
            </a:r>
            <a:endParaRPr lang="en-US" sz="1000">
              <a:solidFill>
                <a:srgbClr val="233060"/>
              </a:solidFill>
            </a:endParaRPr>
          </a:p>
        </c:rich>
      </c:tx>
      <c:layout>
        <c:manualLayout>
          <c:xMode val="edge"/>
          <c:yMode val="edge"/>
          <c:x val="1.7453646037643082E-3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7775777103176827E-2"/>
          <c:y val="0.11968563245608101"/>
          <c:w val="0.71371310811430433"/>
          <c:h val="0.71162212750603249"/>
        </c:manualLayout>
      </c:layout>
      <c:areaChart>
        <c:grouping val="stacked"/>
        <c:varyColors val="0"/>
        <c:ser>
          <c:idx val="0"/>
          <c:order val="0"/>
          <c:tx>
            <c:strRef>
              <c:f>'9.3'!$B$52</c:f>
              <c:strCache>
                <c:ptCount val="1"/>
                <c:pt idx="0">
                  <c:v>JE</c:v>
                </c:pt>
              </c:strCache>
            </c:strRef>
          </c:tx>
          <c:spPr>
            <a:solidFill>
              <a:schemeClr val="accent1"/>
            </a:solidFill>
          </c:spPr>
          <c:cat>
            <c:numRef>
              <c:f>'9.3'!$A$54:$A$149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'9.3'!$B$54:$B$149</c:f>
              <c:numCache>
                <c:formatCode>#,##0</c:formatCode>
                <c:ptCount val="96"/>
                <c:pt idx="0">
                  <c:v>3729.3620000000001</c:v>
                </c:pt>
                <c:pt idx="1">
                  <c:v>3727.6840000000002</c:v>
                </c:pt>
                <c:pt idx="2">
                  <c:v>3726.098</c:v>
                </c:pt>
                <c:pt idx="3">
                  <c:v>3724.7869999999998</c:v>
                </c:pt>
                <c:pt idx="4">
                  <c:v>3724.0619999999999</c:v>
                </c:pt>
                <c:pt idx="5">
                  <c:v>3726.6060000000002</c:v>
                </c:pt>
                <c:pt idx="6">
                  <c:v>3729.2640000000001</c:v>
                </c:pt>
                <c:pt idx="7">
                  <c:v>3729.7950000000001</c:v>
                </c:pt>
                <c:pt idx="8">
                  <c:v>3728.047</c:v>
                </c:pt>
                <c:pt idx="9">
                  <c:v>3728.01</c:v>
                </c:pt>
                <c:pt idx="10">
                  <c:v>3728.5880000000002</c:v>
                </c:pt>
                <c:pt idx="11">
                  <c:v>3730.6089999999999</c:v>
                </c:pt>
                <c:pt idx="12">
                  <c:v>3731.2890000000002</c:v>
                </c:pt>
                <c:pt idx="13">
                  <c:v>3730.4160000000002</c:v>
                </c:pt>
                <c:pt idx="14">
                  <c:v>3728.5520000000001</c:v>
                </c:pt>
                <c:pt idx="15">
                  <c:v>3726.797</c:v>
                </c:pt>
                <c:pt idx="16">
                  <c:v>3723.8760000000002</c:v>
                </c:pt>
                <c:pt idx="17">
                  <c:v>3724.8359999999998</c:v>
                </c:pt>
                <c:pt idx="18">
                  <c:v>3725.241</c:v>
                </c:pt>
                <c:pt idx="19">
                  <c:v>3723.7280000000001</c:v>
                </c:pt>
                <c:pt idx="20">
                  <c:v>3722.5039999999999</c:v>
                </c:pt>
                <c:pt idx="21">
                  <c:v>3722.2359999999999</c:v>
                </c:pt>
                <c:pt idx="22">
                  <c:v>3720.7649999999999</c:v>
                </c:pt>
                <c:pt idx="23">
                  <c:v>3722.9119999999998</c:v>
                </c:pt>
                <c:pt idx="24">
                  <c:v>3725.73</c:v>
                </c:pt>
                <c:pt idx="25">
                  <c:v>3725.1390000000001</c:v>
                </c:pt>
                <c:pt idx="26">
                  <c:v>3725.058</c:v>
                </c:pt>
                <c:pt idx="27">
                  <c:v>3724.5030000000002</c:v>
                </c:pt>
                <c:pt idx="28">
                  <c:v>3723.3</c:v>
                </c:pt>
                <c:pt idx="29">
                  <c:v>3723.9430000000002</c:v>
                </c:pt>
                <c:pt idx="30">
                  <c:v>3726.085</c:v>
                </c:pt>
                <c:pt idx="31">
                  <c:v>3726.085</c:v>
                </c:pt>
                <c:pt idx="32">
                  <c:v>3724.66</c:v>
                </c:pt>
                <c:pt idx="33">
                  <c:v>3723.076</c:v>
                </c:pt>
                <c:pt idx="34">
                  <c:v>3722.201</c:v>
                </c:pt>
                <c:pt idx="35">
                  <c:v>3723.3420000000001</c:v>
                </c:pt>
                <c:pt idx="36">
                  <c:v>3725.067</c:v>
                </c:pt>
                <c:pt idx="37">
                  <c:v>3726.7460000000001</c:v>
                </c:pt>
                <c:pt idx="38">
                  <c:v>3726.819</c:v>
                </c:pt>
                <c:pt idx="39">
                  <c:v>3725.607</c:v>
                </c:pt>
                <c:pt idx="40">
                  <c:v>3724.0039999999999</c:v>
                </c:pt>
                <c:pt idx="41">
                  <c:v>3725.5259999999998</c:v>
                </c:pt>
                <c:pt idx="42">
                  <c:v>3727.2869999999998</c:v>
                </c:pt>
                <c:pt idx="43">
                  <c:v>3728.3980000000001</c:v>
                </c:pt>
                <c:pt idx="44">
                  <c:v>3728.4789999999998</c:v>
                </c:pt>
                <c:pt idx="45">
                  <c:v>3727.5549999999998</c:v>
                </c:pt>
                <c:pt idx="46">
                  <c:v>3726.1930000000002</c:v>
                </c:pt>
                <c:pt idx="47">
                  <c:v>3726.1990000000001</c:v>
                </c:pt>
                <c:pt idx="48">
                  <c:v>3725.855</c:v>
                </c:pt>
                <c:pt idx="49">
                  <c:v>3727.6619999999998</c:v>
                </c:pt>
                <c:pt idx="50">
                  <c:v>3729.3150000000001</c:v>
                </c:pt>
                <c:pt idx="51">
                  <c:v>3727.9360000000001</c:v>
                </c:pt>
                <c:pt idx="52">
                  <c:v>3726.3609999999999</c:v>
                </c:pt>
                <c:pt idx="53">
                  <c:v>3727.4720000000002</c:v>
                </c:pt>
                <c:pt idx="54">
                  <c:v>3728.2669999999998</c:v>
                </c:pt>
                <c:pt idx="55">
                  <c:v>3730.4540000000002</c:v>
                </c:pt>
                <c:pt idx="56">
                  <c:v>3730.8690000000001</c:v>
                </c:pt>
                <c:pt idx="57">
                  <c:v>3729.9749999999999</c:v>
                </c:pt>
                <c:pt idx="58">
                  <c:v>3729.232</c:v>
                </c:pt>
                <c:pt idx="59">
                  <c:v>3728.306</c:v>
                </c:pt>
                <c:pt idx="60">
                  <c:v>3728.8539999999998</c:v>
                </c:pt>
                <c:pt idx="61">
                  <c:v>3729.357</c:v>
                </c:pt>
                <c:pt idx="62">
                  <c:v>3726.8490000000002</c:v>
                </c:pt>
                <c:pt idx="63">
                  <c:v>3725.4490000000001</c:v>
                </c:pt>
                <c:pt idx="64">
                  <c:v>3726.2289999999998</c:v>
                </c:pt>
                <c:pt idx="65">
                  <c:v>3726.721</c:v>
                </c:pt>
                <c:pt idx="66">
                  <c:v>3727.6089999999999</c:v>
                </c:pt>
                <c:pt idx="67">
                  <c:v>3726.085</c:v>
                </c:pt>
                <c:pt idx="68">
                  <c:v>3727.9490000000001</c:v>
                </c:pt>
                <c:pt idx="69">
                  <c:v>3726.9470000000001</c:v>
                </c:pt>
                <c:pt idx="70">
                  <c:v>3725.913</c:v>
                </c:pt>
                <c:pt idx="71">
                  <c:v>3726.5540000000001</c:v>
                </c:pt>
                <c:pt idx="72">
                  <c:v>3728.1860000000001</c:v>
                </c:pt>
                <c:pt idx="73">
                  <c:v>3728.2069999999999</c:v>
                </c:pt>
                <c:pt idx="74">
                  <c:v>3727.241</c:v>
                </c:pt>
                <c:pt idx="75">
                  <c:v>3725.8739999999998</c:v>
                </c:pt>
                <c:pt idx="76">
                  <c:v>3723.5880000000002</c:v>
                </c:pt>
                <c:pt idx="77">
                  <c:v>3723.0070000000001</c:v>
                </c:pt>
                <c:pt idx="78">
                  <c:v>3722.9949999999999</c:v>
                </c:pt>
                <c:pt idx="79">
                  <c:v>3724.77</c:v>
                </c:pt>
                <c:pt idx="80">
                  <c:v>3723.7429999999999</c:v>
                </c:pt>
                <c:pt idx="81">
                  <c:v>3723.67</c:v>
                </c:pt>
                <c:pt idx="82">
                  <c:v>3722.326</c:v>
                </c:pt>
                <c:pt idx="83">
                  <c:v>3722.5970000000002</c:v>
                </c:pt>
                <c:pt idx="84">
                  <c:v>3723.7959999999998</c:v>
                </c:pt>
                <c:pt idx="85">
                  <c:v>3725.5819999999999</c:v>
                </c:pt>
                <c:pt idx="86">
                  <c:v>3725.0169999999998</c:v>
                </c:pt>
                <c:pt idx="87">
                  <c:v>3725.2350000000001</c:v>
                </c:pt>
                <c:pt idx="88">
                  <c:v>3724.5279999999998</c:v>
                </c:pt>
                <c:pt idx="89">
                  <c:v>3725.779</c:v>
                </c:pt>
                <c:pt idx="90">
                  <c:v>3724.5369999999998</c:v>
                </c:pt>
                <c:pt idx="91">
                  <c:v>3726.3420000000001</c:v>
                </c:pt>
                <c:pt idx="92">
                  <c:v>3725.5160000000001</c:v>
                </c:pt>
                <c:pt idx="93">
                  <c:v>3725.915</c:v>
                </c:pt>
                <c:pt idx="94">
                  <c:v>3726.13</c:v>
                </c:pt>
                <c:pt idx="95">
                  <c:v>3728.6759999999999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85B-4482-8B16-8421C9325C28}"/>
            </c:ext>
          </c:extLst>
        </c:ser>
        <c:ser>
          <c:idx val="1"/>
          <c:order val="1"/>
          <c:tx>
            <c:strRef>
              <c:f>'9.3'!$C$52</c:f>
              <c:strCache>
                <c:ptCount val="1"/>
                <c:pt idx="0">
                  <c:v>PE</c:v>
                </c:pt>
              </c:strCache>
            </c:strRef>
          </c:tx>
          <c:spPr>
            <a:solidFill>
              <a:schemeClr val="accent5"/>
            </a:solidFill>
          </c:spPr>
          <c:cat>
            <c:numRef>
              <c:f>'9.3'!$A$54:$A$149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'9.3'!$C$54:$C$149</c:f>
              <c:numCache>
                <c:formatCode>#,##0</c:formatCode>
                <c:ptCount val="96"/>
                <c:pt idx="0">
                  <c:v>5676.1180000000004</c:v>
                </c:pt>
                <c:pt idx="1">
                  <c:v>5668.7529999999997</c:v>
                </c:pt>
                <c:pt idx="2">
                  <c:v>5679.1239999999998</c:v>
                </c:pt>
                <c:pt idx="3">
                  <c:v>5673.348</c:v>
                </c:pt>
                <c:pt idx="4">
                  <c:v>5832.9539999999997</c:v>
                </c:pt>
                <c:pt idx="5">
                  <c:v>5865.9139999999998</c:v>
                </c:pt>
                <c:pt idx="6">
                  <c:v>5857.1840000000002</c:v>
                </c:pt>
                <c:pt idx="7">
                  <c:v>5846.7020000000002</c:v>
                </c:pt>
                <c:pt idx="8">
                  <c:v>5900.7870000000003</c:v>
                </c:pt>
                <c:pt idx="9">
                  <c:v>5905.9669999999996</c:v>
                </c:pt>
                <c:pt idx="10">
                  <c:v>5910.51</c:v>
                </c:pt>
                <c:pt idx="11">
                  <c:v>5900.2309999999998</c:v>
                </c:pt>
                <c:pt idx="12">
                  <c:v>5889.3109999999997</c:v>
                </c:pt>
                <c:pt idx="13">
                  <c:v>5911.8310000000001</c:v>
                </c:pt>
                <c:pt idx="14">
                  <c:v>5918.7870000000003</c:v>
                </c:pt>
                <c:pt idx="15">
                  <c:v>5921.5969999999998</c:v>
                </c:pt>
                <c:pt idx="16">
                  <c:v>5903.7830000000004</c:v>
                </c:pt>
                <c:pt idx="17">
                  <c:v>5941.3339999999998</c:v>
                </c:pt>
                <c:pt idx="18">
                  <c:v>5961.0739999999996</c:v>
                </c:pt>
                <c:pt idx="19">
                  <c:v>5977.5559999999996</c:v>
                </c:pt>
                <c:pt idx="20">
                  <c:v>5965.5</c:v>
                </c:pt>
                <c:pt idx="21">
                  <c:v>6009.1840000000002</c:v>
                </c:pt>
                <c:pt idx="22">
                  <c:v>6051.17</c:v>
                </c:pt>
                <c:pt idx="23">
                  <c:v>6062.3010000000004</c:v>
                </c:pt>
                <c:pt idx="24">
                  <c:v>6062.4830000000002</c:v>
                </c:pt>
                <c:pt idx="25">
                  <c:v>6032.4930000000004</c:v>
                </c:pt>
                <c:pt idx="26">
                  <c:v>6178.1009999999997</c:v>
                </c:pt>
                <c:pt idx="27">
                  <c:v>6293.1379999999999</c:v>
                </c:pt>
                <c:pt idx="28">
                  <c:v>6272.5339999999997</c:v>
                </c:pt>
                <c:pt idx="29">
                  <c:v>6298.4949999999999</c:v>
                </c:pt>
                <c:pt idx="30">
                  <c:v>6317.4030000000002</c:v>
                </c:pt>
                <c:pt idx="31">
                  <c:v>6309.9409999999998</c:v>
                </c:pt>
                <c:pt idx="32">
                  <c:v>6333.5129999999999</c:v>
                </c:pt>
                <c:pt idx="33">
                  <c:v>6353.6620000000003</c:v>
                </c:pt>
                <c:pt idx="34">
                  <c:v>6361.0150000000003</c:v>
                </c:pt>
                <c:pt idx="35">
                  <c:v>6360.5230000000001</c:v>
                </c:pt>
                <c:pt idx="36">
                  <c:v>6379.357</c:v>
                </c:pt>
                <c:pt idx="37">
                  <c:v>6361.4319999999998</c:v>
                </c:pt>
                <c:pt idx="38">
                  <c:v>6335.1390000000001</c:v>
                </c:pt>
                <c:pt idx="39">
                  <c:v>6300.81</c:v>
                </c:pt>
                <c:pt idx="40">
                  <c:v>6336.2640000000001</c:v>
                </c:pt>
                <c:pt idx="41">
                  <c:v>6304.5950000000003</c:v>
                </c:pt>
                <c:pt idx="42">
                  <c:v>6280.5910000000003</c:v>
                </c:pt>
                <c:pt idx="43">
                  <c:v>6284.5259999999998</c:v>
                </c:pt>
                <c:pt idx="44">
                  <c:v>6293.4740000000002</c:v>
                </c:pt>
                <c:pt idx="45">
                  <c:v>6294.0680000000002</c:v>
                </c:pt>
                <c:pt idx="46">
                  <c:v>6274.808</c:v>
                </c:pt>
                <c:pt idx="47">
                  <c:v>6249.2749999999996</c:v>
                </c:pt>
                <c:pt idx="48">
                  <c:v>6261.9269999999997</c:v>
                </c:pt>
                <c:pt idx="49">
                  <c:v>6259.0159999999996</c:v>
                </c:pt>
                <c:pt idx="50">
                  <c:v>6254.0940000000001</c:v>
                </c:pt>
                <c:pt idx="51">
                  <c:v>6243.1880000000001</c:v>
                </c:pt>
                <c:pt idx="52">
                  <c:v>6247.5910000000003</c:v>
                </c:pt>
                <c:pt idx="53">
                  <c:v>6246.8419999999996</c:v>
                </c:pt>
                <c:pt idx="54">
                  <c:v>6262.3680000000004</c:v>
                </c:pt>
                <c:pt idx="55">
                  <c:v>6256.326</c:v>
                </c:pt>
                <c:pt idx="56">
                  <c:v>6273.7139999999999</c:v>
                </c:pt>
                <c:pt idx="57">
                  <c:v>6285.8440000000001</c:v>
                </c:pt>
                <c:pt idx="58">
                  <c:v>6301.107</c:v>
                </c:pt>
                <c:pt idx="59">
                  <c:v>6325.5870000000004</c:v>
                </c:pt>
                <c:pt idx="60">
                  <c:v>6286.9859999999999</c:v>
                </c:pt>
                <c:pt idx="61">
                  <c:v>6289.0410000000002</c:v>
                </c:pt>
                <c:pt idx="62">
                  <c:v>6308.5789999999997</c:v>
                </c:pt>
                <c:pt idx="63">
                  <c:v>6310.9719999999998</c:v>
                </c:pt>
                <c:pt idx="64">
                  <c:v>6321.9650000000001</c:v>
                </c:pt>
                <c:pt idx="65">
                  <c:v>6350.6760000000004</c:v>
                </c:pt>
                <c:pt idx="66">
                  <c:v>6370.1220000000003</c:v>
                </c:pt>
                <c:pt idx="67">
                  <c:v>6361.2349999999997</c:v>
                </c:pt>
                <c:pt idx="68">
                  <c:v>6330.2389999999996</c:v>
                </c:pt>
                <c:pt idx="69">
                  <c:v>6332.0709999999999</c:v>
                </c:pt>
                <c:pt idx="70">
                  <c:v>6329.0240000000003</c:v>
                </c:pt>
                <c:pt idx="71">
                  <c:v>6337.4970000000003</c:v>
                </c:pt>
                <c:pt idx="72">
                  <c:v>6336.1220000000003</c:v>
                </c:pt>
                <c:pt idx="73">
                  <c:v>6356.125</c:v>
                </c:pt>
                <c:pt idx="74">
                  <c:v>6368.7780000000002</c:v>
                </c:pt>
                <c:pt idx="75">
                  <c:v>6358.0649999999996</c:v>
                </c:pt>
                <c:pt idx="76">
                  <c:v>6354.21</c:v>
                </c:pt>
                <c:pt idx="77">
                  <c:v>6352.1049999999996</c:v>
                </c:pt>
                <c:pt idx="78">
                  <c:v>6348.5519999999997</c:v>
                </c:pt>
                <c:pt idx="79">
                  <c:v>6347.4759999999997</c:v>
                </c:pt>
                <c:pt idx="80">
                  <c:v>6343.165</c:v>
                </c:pt>
                <c:pt idx="81">
                  <c:v>6338.2160000000003</c:v>
                </c:pt>
                <c:pt idx="82">
                  <c:v>6256.1310000000003</c:v>
                </c:pt>
                <c:pt idx="83">
                  <c:v>6211.6750000000002</c:v>
                </c:pt>
                <c:pt idx="84">
                  <c:v>6201.3649999999998</c:v>
                </c:pt>
                <c:pt idx="85">
                  <c:v>6230.2380000000003</c:v>
                </c:pt>
                <c:pt idx="86">
                  <c:v>6218.6840000000002</c:v>
                </c:pt>
                <c:pt idx="87">
                  <c:v>6215.8310000000001</c:v>
                </c:pt>
                <c:pt idx="88">
                  <c:v>6215.49</c:v>
                </c:pt>
                <c:pt idx="89">
                  <c:v>6206.42</c:v>
                </c:pt>
                <c:pt idx="90">
                  <c:v>6214.683</c:v>
                </c:pt>
                <c:pt idx="91">
                  <c:v>6216.152</c:v>
                </c:pt>
                <c:pt idx="92">
                  <c:v>6111.0929999999998</c:v>
                </c:pt>
                <c:pt idx="93">
                  <c:v>6079.7420000000002</c:v>
                </c:pt>
                <c:pt idx="94">
                  <c:v>6088.4560000000001</c:v>
                </c:pt>
                <c:pt idx="95">
                  <c:v>5977.317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85B-4482-8B16-8421C9325C28}"/>
            </c:ext>
          </c:extLst>
        </c:ser>
        <c:ser>
          <c:idx val="2"/>
          <c:order val="2"/>
          <c:tx>
            <c:strRef>
              <c:f>'9.3'!$D$52</c:f>
              <c:strCache>
                <c:ptCount val="1"/>
                <c:pt idx="0">
                  <c:v>PPE</c:v>
                </c:pt>
              </c:strCache>
            </c:strRef>
          </c:tx>
          <c:spPr>
            <a:solidFill>
              <a:schemeClr val="accent2"/>
            </a:solidFill>
          </c:spPr>
          <c:cat>
            <c:numRef>
              <c:f>'9.3'!$A$54:$A$149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'9.3'!$D$54:$D$149</c:f>
              <c:numCache>
                <c:formatCode>#,##0</c:formatCode>
                <c:ptCount val="96"/>
                <c:pt idx="0">
                  <c:v>78.268000000000001</c:v>
                </c:pt>
                <c:pt idx="1">
                  <c:v>78.188000000000002</c:v>
                </c:pt>
                <c:pt idx="2">
                  <c:v>78.207999999999998</c:v>
                </c:pt>
                <c:pt idx="3">
                  <c:v>78.254999999999995</c:v>
                </c:pt>
                <c:pt idx="4">
                  <c:v>78.302000000000007</c:v>
                </c:pt>
                <c:pt idx="5">
                  <c:v>78.456000000000003</c:v>
                </c:pt>
                <c:pt idx="6">
                  <c:v>78.314999999999998</c:v>
                </c:pt>
                <c:pt idx="7">
                  <c:v>78.194999999999993</c:v>
                </c:pt>
                <c:pt idx="8">
                  <c:v>78.355000000000004</c:v>
                </c:pt>
                <c:pt idx="9">
                  <c:v>78.382000000000005</c:v>
                </c:pt>
                <c:pt idx="10">
                  <c:v>78.302000000000007</c:v>
                </c:pt>
                <c:pt idx="11">
                  <c:v>78.248000000000005</c:v>
                </c:pt>
                <c:pt idx="12">
                  <c:v>78.242000000000004</c:v>
                </c:pt>
                <c:pt idx="13">
                  <c:v>78.287999999999997</c:v>
                </c:pt>
                <c:pt idx="14">
                  <c:v>78.242000000000004</c:v>
                </c:pt>
                <c:pt idx="15">
                  <c:v>78.341999999999999</c:v>
                </c:pt>
                <c:pt idx="16">
                  <c:v>78.234999999999999</c:v>
                </c:pt>
                <c:pt idx="17">
                  <c:v>78.281999999999996</c:v>
                </c:pt>
                <c:pt idx="18">
                  <c:v>78.361999999999995</c:v>
                </c:pt>
                <c:pt idx="19">
                  <c:v>77.384</c:v>
                </c:pt>
                <c:pt idx="20">
                  <c:v>111.304</c:v>
                </c:pt>
                <c:pt idx="21">
                  <c:v>125.236</c:v>
                </c:pt>
                <c:pt idx="22">
                  <c:v>192.84800000000001</c:v>
                </c:pt>
                <c:pt idx="23">
                  <c:v>300.61599999999999</c:v>
                </c:pt>
                <c:pt idx="24">
                  <c:v>418.20499999999998</c:v>
                </c:pt>
                <c:pt idx="25">
                  <c:v>747.21699999999998</c:v>
                </c:pt>
                <c:pt idx="26">
                  <c:v>785.94299999999998</c:v>
                </c:pt>
                <c:pt idx="27">
                  <c:v>932.97</c:v>
                </c:pt>
                <c:pt idx="28">
                  <c:v>895.06399999999996</c:v>
                </c:pt>
                <c:pt idx="29">
                  <c:v>936.58199999999999</c:v>
                </c:pt>
                <c:pt idx="30">
                  <c:v>952.35599999999999</c:v>
                </c:pt>
                <c:pt idx="31">
                  <c:v>952.48099999999999</c:v>
                </c:pt>
                <c:pt idx="32">
                  <c:v>952.52200000000005</c:v>
                </c:pt>
                <c:pt idx="33">
                  <c:v>952.31100000000004</c:v>
                </c:pt>
                <c:pt idx="34">
                  <c:v>952.26700000000005</c:v>
                </c:pt>
                <c:pt idx="35">
                  <c:v>952.36400000000003</c:v>
                </c:pt>
                <c:pt idx="36">
                  <c:v>972.23</c:v>
                </c:pt>
                <c:pt idx="37">
                  <c:v>975.38199999999995</c:v>
                </c:pt>
                <c:pt idx="38">
                  <c:v>975.06899999999996</c:v>
                </c:pt>
                <c:pt idx="39">
                  <c:v>975.16300000000001</c:v>
                </c:pt>
                <c:pt idx="40">
                  <c:v>969.976</c:v>
                </c:pt>
                <c:pt idx="41">
                  <c:v>878.86099999999999</c:v>
                </c:pt>
                <c:pt idx="42">
                  <c:v>871.73699999999997</c:v>
                </c:pt>
                <c:pt idx="43">
                  <c:v>878.60699999999997</c:v>
                </c:pt>
                <c:pt idx="44">
                  <c:v>893.94600000000003</c:v>
                </c:pt>
                <c:pt idx="45">
                  <c:v>888.81</c:v>
                </c:pt>
                <c:pt idx="46">
                  <c:v>887.23599999999999</c:v>
                </c:pt>
                <c:pt idx="47">
                  <c:v>892.22500000000002</c:v>
                </c:pt>
                <c:pt idx="48">
                  <c:v>928.73800000000006</c:v>
                </c:pt>
                <c:pt idx="49">
                  <c:v>929.12300000000005</c:v>
                </c:pt>
                <c:pt idx="50">
                  <c:v>922.17899999999997</c:v>
                </c:pt>
                <c:pt idx="51">
                  <c:v>920.63800000000003</c:v>
                </c:pt>
                <c:pt idx="52">
                  <c:v>913.73299999999995</c:v>
                </c:pt>
                <c:pt idx="53">
                  <c:v>905.12699999999995</c:v>
                </c:pt>
                <c:pt idx="54">
                  <c:v>911.13</c:v>
                </c:pt>
                <c:pt idx="55">
                  <c:v>907.995</c:v>
                </c:pt>
                <c:pt idx="56">
                  <c:v>905.80200000000002</c:v>
                </c:pt>
                <c:pt idx="57">
                  <c:v>900.44200000000001</c:v>
                </c:pt>
                <c:pt idx="58">
                  <c:v>895.59500000000003</c:v>
                </c:pt>
                <c:pt idx="59">
                  <c:v>897.70699999999999</c:v>
                </c:pt>
                <c:pt idx="60">
                  <c:v>901.45799999999997</c:v>
                </c:pt>
                <c:pt idx="61">
                  <c:v>901.78800000000001</c:v>
                </c:pt>
                <c:pt idx="62">
                  <c:v>904.33799999999997</c:v>
                </c:pt>
                <c:pt idx="63">
                  <c:v>912.49699999999996</c:v>
                </c:pt>
                <c:pt idx="64">
                  <c:v>956.41300000000001</c:v>
                </c:pt>
                <c:pt idx="65">
                  <c:v>966.00900000000001</c:v>
                </c:pt>
                <c:pt idx="66">
                  <c:v>966.27499999999998</c:v>
                </c:pt>
                <c:pt idx="67">
                  <c:v>933.721</c:v>
                </c:pt>
                <c:pt idx="68">
                  <c:v>966.096</c:v>
                </c:pt>
                <c:pt idx="69">
                  <c:v>966.10199999999998</c:v>
                </c:pt>
                <c:pt idx="70">
                  <c:v>966.024</c:v>
                </c:pt>
                <c:pt idx="71">
                  <c:v>966.08799999999997</c:v>
                </c:pt>
                <c:pt idx="72">
                  <c:v>967.822</c:v>
                </c:pt>
                <c:pt idx="73">
                  <c:v>968.30200000000002</c:v>
                </c:pt>
                <c:pt idx="74">
                  <c:v>968.11</c:v>
                </c:pt>
                <c:pt idx="75">
                  <c:v>968.06600000000003</c:v>
                </c:pt>
                <c:pt idx="76">
                  <c:v>951.51700000000005</c:v>
                </c:pt>
                <c:pt idx="77">
                  <c:v>965.66300000000001</c:v>
                </c:pt>
                <c:pt idx="78">
                  <c:v>936.39700000000005</c:v>
                </c:pt>
                <c:pt idx="79">
                  <c:v>936.00099999999998</c:v>
                </c:pt>
                <c:pt idx="80">
                  <c:v>859.57600000000002</c:v>
                </c:pt>
                <c:pt idx="81">
                  <c:v>889.96</c:v>
                </c:pt>
                <c:pt idx="82">
                  <c:v>902.96400000000006</c:v>
                </c:pt>
                <c:pt idx="83">
                  <c:v>706.16600000000005</c:v>
                </c:pt>
                <c:pt idx="84">
                  <c:v>296.755</c:v>
                </c:pt>
                <c:pt idx="85">
                  <c:v>87.253</c:v>
                </c:pt>
                <c:pt idx="86">
                  <c:v>87.34</c:v>
                </c:pt>
                <c:pt idx="87">
                  <c:v>87.132999999999996</c:v>
                </c:pt>
                <c:pt idx="88">
                  <c:v>84.617000000000004</c:v>
                </c:pt>
                <c:pt idx="89">
                  <c:v>84.322999999999993</c:v>
                </c:pt>
                <c:pt idx="90">
                  <c:v>84.215999999999994</c:v>
                </c:pt>
                <c:pt idx="91">
                  <c:v>83.968000000000004</c:v>
                </c:pt>
                <c:pt idx="92">
                  <c:v>78.944000000000003</c:v>
                </c:pt>
                <c:pt idx="93">
                  <c:v>78.242000000000004</c:v>
                </c:pt>
                <c:pt idx="94">
                  <c:v>78.295000000000002</c:v>
                </c:pt>
                <c:pt idx="95">
                  <c:v>78.302000000000007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85B-4482-8B16-8421C9325C28}"/>
            </c:ext>
          </c:extLst>
        </c:ser>
        <c:ser>
          <c:idx val="3"/>
          <c:order val="3"/>
          <c:tx>
            <c:strRef>
              <c:f>'9.3'!$E$52</c:f>
              <c:strCache>
                <c:ptCount val="1"/>
                <c:pt idx="0">
                  <c:v>PSE</c:v>
                </c:pt>
              </c:strCache>
            </c:strRef>
          </c:tx>
          <c:spPr>
            <a:solidFill>
              <a:schemeClr val="accent6"/>
            </a:solidFill>
          </c:spPr>
          <c:cat>
            <c:numRef>
              <c:f>'9.3'!$A$54:$A$149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'9.3'!$E$54:$E$149</c:f>
              <c:numCache>
                <c:formatCode>#,##0</c:formatCode>
                <c:ptCount val="96"/>
                <c:pt idx="0">
                  <c:v>452.947</c:v>
                </c:pt>
                <c:pt idx="1">
                  <c:v>451.00700000000001</c:v>
                </c:pt>
                <c:pt idx="2">
                  <c:v>452.77</c:v>
                </c:pt>
                <c:pt idx="3">
                  <c:v>452.95100000000002</c:v>
                </c:pt>
                <c:pt idx="4">
                  <c:v>453.02499999999998</c:v>
                </c:pt>
                <c:pt idx="5">
                  <c:v>453.13299999999998</c:v>
                </c:pt>
                <c:pt idx="6">
                  <c:v>453.108</c:v>
                </c:pt>
                <c:pt idx="7">
                  <c:v>453.91800000000001</c:v>
                </c:pt>
                <c:pt idx="8">
                  <c:v>453.67200000000003</c:v>
                </c:pt>
                <c:pt idx="9">
                  <c:v>453.85500000000002</c:v>
                </c:pt>
                <c:pt idx="10">
                  <c:v>453.29599999999999</c:v>
                </c:pt>
                <c:pt idx="11">
                  <c:v>454.10899999999998</c:v>
                </c:pt>
                <c:pt idx="12">
                  <c:v>453.13200000000001</c:v>
                </c:pt>
                <c:pt idx="13">
                  <c:v>452.77499999999998</c:v>
                </c:pt>
                <c:pt idx="14">
                  <c:v>452.33600000000001</c:v>
                </c:pt>
                <c:pt idx="15">
                  <c:v>452.98599999999999</c:v>
                </c:pt>
                <c:pt idx="16">
                  <c:v>458.70400000000001</c:v>
                </c:pt>
                <c:pt idx="17">
                  <c:v>460.55900000000003</c:v>
                </c:pt>
                <c:pt idx="18">
                  <c:v>461.32100000000003</c:v>
                </c:pt>
                <c:pt idx="19">
                  <c:v>463.22399999999999</c:v>
                </c:pt>
                <c:pt idx="20">
                  <c:v>473.00299999999999</c:v>
                </c:pt>
                <c:pt idx="21">
                  <c:v>479.59100000000001</c:v>
                </c:pt>
                <c:pt idx="22">
                  <c:v>480.286</c:v>
                </c:pt>
                <c:pt idx="23">
                  <c:v>489.64299999999997</c:v>
                </c:pt>
                <c:pt idx="24">
                  <c:v>546.22299999999996</c:v>
                </c:pt>
                <c:pt idx="25">
                  <c:v>586.94399999999996</c:v>
                </c:pt>
                <c:pt idx="26">
                  <c:v>570.82000000000005</c:v>
                </c:pt>
                <c:pt idx="27">
                  <c:v>568.46900000000005</c:v>
                </c:pt>
                <c:pt idx="28">
                  <c:v>566.38699999999994</c:v>
                </c:pt>
                <c:pt idx="29">
                  <c:v>588.38900000000001</c:v>
                </c:pt>
                <c:pt idx="30">
                  <c:v>579.28599999999994</c:v>
                </c:pt>
                <c:pt idx="31">
                  <c:v>564.88199999999995</c:v>
                </c:pt>
                <c:pt idx="32">
                  <c:v>573.55200000000002</c:v>
                </c:pt>
                <c:pt idx="33">
                  <c:v>585.48400000000004</c:v>
                </c:pt>
                <c:pt idx="34">
                  <c:v>595.97299999999996</c:v>
                </c:pt>
                <c:pt idx="35">
                  <c:v>590.62900000000002</c:v>
                </c:pt>
                <c:pt idx="36">
                  <c:v>564.62199999999996</c:v>
                </c:pt>
                <c:pt idx="37">
                  <c:v>568.10900000000004</c:v>
                </c:pt>
                <c:pt idx="38">
                  <c:v>553.38300000000004</c:v>
                </c:pt>
                <c:pt idx="39">
                  <c:v>545.35400000000004</c:v>
                </c:pt>
                <c:pt idx="40">
                  <c:v>541.851</c:v>
                </c:pt>
                <c:pt idx="41">
                  <c:v>551.36099999999999</c:v>
                </c:pt>
                <c:pt idx="42">
                  <c:v>554.04300000000001</c:v>
                </c:pt>
                <c:pt idx="43">
                  <c:v>554.55600000000004</c:v>
                </c:pt>
                <c:pt idx="44">
                  <c:v>553.00400000000002</c:v>
                </c:pt>
                <c:pt idx="45">
                  <c:v>553.23900000000003</c:v>
                </c:pt>
                <c:pt idx="46">
                  <c:v>547.58199999999999</c:v>
                </c:pt>
                <c:pt idx="47">
                  <c:v>543.94200000000001</c:v>
                </c:pt>
                <c:pt idx="48">
                  <c:v>531.803</c:v>
                </c:pt>
                <c:pt idx="49">
                  <c:v>529.09100000000001</c:v>
                </c:pt>
                <c:pt idx="50">
                  <c:v>526.92399999999998</c:v>
                </c:pt>
                <c:pt idx="51">
                  <c:v>534.89200000000005</c:v>
                </c:pt>
                <c:pt idx="52">
                  <c:v>543.99900000000002</c:v>
                </c:pt>
                <c:pt idx="53">
                  <c:v>544.89700000000005</c:v>
                </c:pt>
                <c:pt idx="54">
                  <c:v>545.83699999999999</c:v>
                </c:pt>
                <c:pt idx="55">
                  <c:v>544.78200000000004</c:v>
                </c:pt>
                <c:pt idx="56">
                  <c:v>544.48800000000006</c:v>
                </c:pt>
                <c:pt idx="57">
                  <c:v>546.40200000000004</c:v>
                </c:pt>
                <c:pt idx="58">
                  <c:v>542.21900000000005</c:v>
                </c:pt>
                <c:pt idx="59">
                  <c:v>545.48800000000006</c:v>
                </c:pt>
                <c:pt idx="60">
                  <c:v>544.66899999999998</c:v>
                </c:pt>
                <c:pt idx="61">
                  <c:v>547.06399999999996</c:v>
                </c:pt>
                <c:pt idx="62">
                  <c:v>551.38099999999997</c:v>
                </c:pt>
                <c:pt idx="63">
                  <c:v>554.83399999999995</c:v>
                </c:pt>
                <c:pt idx="64">
                  <c:v>547.85400000000004</c:v>
                </c:pt>
                <c:pt idx="65">
                  <c:v>552.16099999999994</c:v>
                </c:pt>
                <c:pt idx="66">
                  <c:v>556.44600000000003</c:v>
                </c:pt>
                <c:pt idx="67">
                  <c:v>558.00699999999995</c:v>
                </c:pt>
                <c:pt idx="68">
                  <c:v>563.95600000000002</c:v>
                </c:pt>
                <c:pt idx="69">
                  <c:v>567.35400000000004</c:v>
                </c:pt>
                <c:pt idx="70">
                  <c:v>567.76400000000001</c:v>
                </c:pt>
                <c:pt idx="71">
                  <c:v>568.27099999999996</c:v>
                </c:pt>
                <c:pt idx="72">
                  <c:v>557.26800000000003</c:v>
                </c:pt>
                <c:pt idx="73">
                  <c:v>555.66300000000001</c:v>
                </c:pt>
                <c:pt idx="74">
                  <c:v>556.85299999999995</c:v>
                </c:pt>
                <c:pt idx="75">
                  <c:v>553.53200000000004</c:v>
                </c:pt>
                <c:pt idx="76">
                  <c:v>555.84</c:v>
                </c:pt>
                <c:pt idx="77">
                  <c:v>557.36</c:v>
                </c:pt>
                <c:pt idx="78">
                  <c:v>556.42999999999995</c:v>
                </c:pt>
                <c:pt idx="79">
                  <c:v>558.54300000000001</c:v>
                </c:pt>
                <c:pt idx="80">
                  <c:v>557.83399999999995</c:v>
                </c:pt>
                <c:pt idx="81">
                  <c:v>563.86500000000001</c:v>
                </c:pt>
                <c:pt idx="82">
                  <c:v>564.56100000000004</c:v>
                </c:pt>
                <c:pt idx="83">
                  <c:v>546.86</c:v>
                </c:pt>
                <c:pt idx="84">
                  <c:v>541.23699999999997</c:v>
                </c:pt>
                <c:pt idx="85">
                  <c:v>543.18700000000001</c:v>
                </c:pt>
                <c:pt idx="86">
                  <c:v>543.56299999999999</c:v>
                </c:pt>
                <c:pt idx="87">
                  <c:v>526.68100000000004</c:v>
                </c:pt>
                <c:pt idx="88">
                  <c:v>466.04700000000003</c:v>
                </c:pt>
                <c:pt idx="89">
                  <c:v>460.37900000000002</c:v>
                </c:pt>
                <c:pt idx="90">
                  <c:v>462.84</c:v>
                </c:pt>
                <c:pt idx="91">
                  <c:v>459.73599999999999</c:v>
                </c:pt>
                <c:pt idx="92">
                  <c:v>452.06</c:v>
                </c:pt>
                <c:pt idx="93">
                  <c:v>452.79399999999998</c:v>
                </c:pt>
                <c:pt idx="94">
                  <c:v>452.947</c:v>
                </c:pt>
                <c:pt idx="95">
                  <c:v>462.286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85B-4482-8B16-8421C9325C28}"/>
            </c:ext>
          </c:extLst>
        </c:ser>
        <c:ser>
          <c:idx val="6"/>
          <c:order val="4"/>
          <c:tx>
            <c:strRef>
              <c:f>'9.3'!$I$52</c:f>
              <c:strCache>
                <c:ptCount val="1"/>
                <c:pt idx="0">
                  <c:v>VTE</c:v>
                </c:pt>
              </c:strCache>
            </c:strRef>
          </c:tx>
          <c:spPr>
            <a:solidFill>
              <a:schemeClr val="accent4"/>
            </a:solidFill>
          </c:spPr>
          <c:cat>
            <c:numRef>
              <c:f>'9.3'!$A$54:$A$149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'9.3'!$I$54:$I$149</c:f>
              <c:numCache>
                <c:formatCode>#,##0</c:formatCode>
                <c:ptCount val="96"/>
                <c:pt idx="0">
                  <c:v>107.40900000000001</c:v>
                </c:pt>
                <c:pt idx="1">
                  <c:v>106.13</c:v>
                </c:pt>
                <c:pt idx="2">
                  <c:v>100.75700000000001</c:v>
                </c:pt>
                <c:pt idx="3">
                  <c:v>102.86199999999999</c:v>
                </c:pt>
                <c:pt idx="4">
                  <c:v>103.01300000000001</c:v>
                </c:pt>
                <c:pt idx="5">
                  <c:v>100.86</c:v>
                </c:pt>
                <c:pt idx="6">
                  <c:v>98.835999999999999</c:v>
                </c:pt>
                <c:pt idx="7">
                  <c:v>92.132000000000005</c:v>
                </c:pt>
                <c:pt idx="8">
                  <c:v>96.117000000000004</c:v>
                </c:pt>
                <c:pt idx="9">
                  <c:v>98.921999999999997</c:v>
                </c:pt>
                <c:pt idx="10">
                  <c:v>90.346000000000004</c:v>
                </c:pt>
                <c:pt idx="11">
                  <c:v>86.102999999999994</c:v>
                </c:pt>
                <c:pt idx="12">
                  <c:v>83.204999999999998</c:v>
                </c:pt>
                <c:pt idx="13">
                  <c:v>79.792000000000002</c:v>
                </c:pt>
                <c:pt idx="14">
                  <c:v>78.212000000000003</c:v>
                </c:pt>
                <c:pt idx="15">
                  <c:v>85.369</c:v>
                </c:pt>
                <c:pt idx="16">
                  <c:v>84.602999999999994</c:v>
                </c:pt>
                <c:pt idx="17">
                  <c:v>80.971000000000004</c:v>
                </c:pt>
                <c:pt idx="18">
                  <c:v>66.236999999999995</c:v>
                </c:pt>
                <c:pt idx="19">
                  <c:v>63.44</c:v>
                </c:pt>
                <c:pt idx="20">
                  <c:v>58.619</c:v>
                </c:pt>
                <c:pt idx="21">
                  <c:v>60.645000000000003</c:v>
                </c:pt>
                <c:pt idx="22">
                  <c:v>60.81</c:v>
                </c:pt>
                <c:pt idx="23">
                  <c:v>65.652000000000001</c:v>
                </c:pt>
                <c:pt idx="24">
                  <c:v>67.091999999999999</c:v>
                </c:pt>
                <c:pt idx="25">
                  <c:v>65.811000000000007</c:v>
                </c:pt>
                <c:pt idx="26">
                  <c:v>69.063000000000002</c:v>
                </c:pt>
                <c:pt idx="27">
                  <c:v>66.206000000000003</c:v>
                </c:pt>
                <c:pt idx="28">
                  <c:v>60.003999999999998</c:v>
                </c:pt>
                <c:pt idx="29">
                  <c:v>56.145000000000003</c:v>
                </c:pt>
                <c:pt idx="30">
                  <c:v>59.667000000000002</c:v>
                </c:pt>
                <c:pt idx="31">
                  <c:v>60.59</c:v>
                </c:pt>
                <c:pt idx="32">
                  <c:v>58.904000000000003</c:v>
                </c:pt>
                <c:pt idx="33">
                  <c:v>56.749000000000002</c:v>
                </c:pt>
                <c:pt idx="34">
                  <c:v>53.834000000000003</c:v>
                </c:pt>
                <c:pt idx="35">
                  <c:v>51.854999999999997</c:v>
                </c:pt>
                <c:pt idx="36">
                  <c:v>47.828000000000003</c:v>
                </c:pt>
                <c:pt idx="37">
                  <c:v>45.305</c:v>
                </c:pt>
                <c:pt idx="38">
                  <c:v>42.819000000000003</c:v>
                </c:pt>
                <c:pt idx="39">
                  <c:v>40.637999999999998</c:v>
                </c:pt>
                <c:pt idx="40">
                  <c:v>39.863</c:v>
                </c:pt>
                <c:pt idx="41">
                  <c:v>41.915999999999997</c:v>
                </c:pt>
                <c:pt idx="42">
                  <c:v>41.878999999999998</c:v>
                </c:pt>
                <c:pt idx="43">
                  <c:v>39.481999999999999</c:v>
                </c:pt>
                <c:pt idx="44">
                  <c:v>36.729999999999997</c:v>
                </c:pt>
                <c:pt idx="45">
                  <c:v>35.741</c:v>
                </c:pt>
                <c:pt idx="46">
                  <c:v>35.960999999999999</c:v>
                </c:pt>
                <c:pt idx="47">
                  <c:v>34.07</c:v>
                </c:pt>
                <c:pt idx="48">
                  <c:v>37.664999999999999</c:v>
                </c:pt>
                <c:pt idx="49">
                  <c:v>33.652000000000001</c:v>
                </c:pt>
                <c:pt idx="50">
                  <c:v>32.357999999999997</c:v>
                </c:pt>
                <c:pt idx="51">
                  <c:v>32.155999999999999</c:v>
                </c:pt>
                <c:pt idx="52">
                  <c:v>28.992000000000001</c:v>
                </c:pt>
                <c:pt idx="53">
                  <c:v>27.169</c:v>
                </c:pt>
                <c:pt idx="54">
                  <c:v>23.475999999999999</c:v>
                </c:pt>
                <c:pt idx="55">
                  <c:v>22.904</c:v>
                </c:pt>
                <c:pt idx="56">
                  <c:v>23.631</c:v>
                </c:pt>
                <c:pt idx="57">
                  <c:v>23.888000000000002</c:v>
                </c:pt>
                <c:pt idx="58">
                  <c:v>25.309000000000001</c:v>
                </c:pt>
                <c:pt idx="59">
                  <c:v>26.538</c:v>
                </c:pt>
                <c:pt idx="60">
                  <c:v>28.794</c:v>
                </c:pt>
                <c:pt idx="61">
                  <c:v>31.399000000000001</c:v>
                </c:pt>
                <c:pt idx="62">
                  <c:v>30.812999999999999</c:v>
                </c:pt>
                <c:pt idx="63">
                  <c:v>26.684999999999999</c:v>
                </c:pt>
                <c:pt idx="64">
                  <c:v>23.706</c:v>
                </c:pt>
                <c:pt idx="65">
                  <c:v>22.338000000000001</c:v>
                </c:pt>
                <c:pt idx="66">
                  <c:v>25.745999999999999</c:v>
                </c:pt>
                <c:pt idx="67">
                  <c:v>28.291</c:v>
                </c:pt>
                <c:pt idx="68">
                  <c:v>29.029</c:v>
                </c:pt>
                <c:pt idx="69">
                  <c:v>31.07</c:v>
                </c:pt>
                <c:pt idx="70">
                  <c:v>37.488</c:v>
                </c:pt>
                <c:pt idx="71">
                  <c:v>37.783000000000001</c:v>
                </c:pt>
                <c:pt idx="72">
                  <c:v>37.752000000000002</c:v>
                </c:pt>
                <c:pt idx="73">
                  <c:v>39.03</c:v>
                </c:pt>
                <c:pt idx="74">
                  <c:v>32.786000000000001</c:v>
                </c:pt>
                <c:pt idx="75">
                  <c:v>30.504999999999999</c:v>
                </c:pt>
                <c:pt idx="76">
                  <c:v>31.308</c:v>
                </c:pt>
                <c:pt idx="77">
                  <c:v>32.698</c:v>
                </c:pt>
                <c:pt idx="78">
                  <c:v>29.686</c:v>
                </c:pt>
                <c:pt idx="79">
                  <c:v>29.713999999999999</c:v>
                </c:pt>
                <c:pt idx="80">
                  <c:v>34.429000000000002</c:v>
                </c:pt>
                <c:pt idx="81">
                  <c:v>36.362000000000002</c:v>
                </c:pt>
                <c:pt idx="82">
                  <c:v>38.82</c:v>
                </c:pt>
                <c:pt idx="83">
                  <c:v>40.578000000000003</c:v>
                </c:pt>
                <c:pt idx="84">
                  <c:v>45.27</c:v>
                </c:pt>
                <c:pt idx="85">
                  <c:v>49.618000000000002</c:v>
                </c:pt>
                <c:pt idx="86">
                  <c:v>57.835000000000001</c:v>
                </c:pt>
                <c:pt idx="87">
                  <c:v>62.622999999999998</c:v>
                </c:pt>
                <c:pt idx="88">
                  <c:v>66.120999999999995</c:v>
                </c:pt>
                <c:pt idx="89">
                  <c:v>67.929000000000002</c:v>
                </c:pt>
                <c:pt idx="90">
                  <c:v>73.465999999999994</c:v>
                </c:pt>
                <c:pt idx="91">
                  <c:v>70.823999999999998</c:v>
                </c:pt>
                <c:pt idx="92">
                  <c:v>69.936999999999998</c:v>
                </c:pt>
                <c:pt idx="93">
                  <c:v>69.447000000000003</c:v>
                </c:pt>
                <c:pt idx="94">
                  <c:v>71.933000000000007</c:v>
                </c:pt>
                <c:pt idx="95">
                  <c:v>69.399000000000001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85B-4482-8B16-8421C9325C28}"/>
            </c:ext>
          </c:extLst>
        </c:ser>
        <c:ser>
          <c:idx val="7"/>
          <c:order val="5"/>
          <c:tx>
            <c:strRef>
              <c:f>'9.3'!$H$52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7C9C7"/>
            </a:solidFill>
            <a:ln w="25400">
              <a:noFill/>
            </a:ln>
          </c:spPr>
          <c:cat>
            <c:numRef>
              <c:f>'9.3'!$A$54:$A$149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'9.3'!$H$54:$H$149</c:f>
              <c:numCache>
                <c:formatCode>#,##0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23.731999999999999</c:v>
                </c:pt>
                <c:pt idx="29">
                  <c:v>27.344000000000001</c:v>
                </c:pt>
                <c:pt idx="30">
                  <c:v>27.361000000000001</c:v>
                </c:pt>
                <c:pt idx="31">
                  <c:v>27.283000000000001</c:v>
                </c:pt>
                <c:pt idx="32">
                  <c:v>28.818000000000001</c:v>
                </c:pt>
                <c:pt idx="33">
                  <c:v>37.973999999999997</c:v>
                </c:pt>
                <c:pt idx="34">
                  <c:v>59.976999999999997</c:v>
                </c:pt>
                <c:pt idx="35">
                  <c:v>87.376999999999995</c:v>
                </c:pt>
                <c:pt idx="36">
                  <c:v>126.084</c:v>
                </c:pt>
                <c:pt idx="37">
                  <c:v>170.14699999999999</c:v>
                </c:pt>
                <c:pt idx="38">
                  <c:v>215.18299999999999</c:v>
                </c:pt>
                <c:pt idx="39">
                  <c:v>266.27499999999998</c:v>
                </c:pt>
                <c:pt idx="40">
                  <c:v>316.91199999999998</c:v>
                </c:pt>
                <c:pt idx="41">
                  <c:v>374.96499999999997</c:v>
                </c:pt>
                <c:pt idx="42">
                  <c:v>430.21800000000002</c:v>
                </c:pt>
                <c:pt idx="43">
                  <c:v>458.21</c:v>
                </c:pt>
                <c:pt idx="44">
                  <c:v>500.31200000000001</c:v>
                </c:pt>
                <c:pt idx="45">
                  <c:v>538.68299999999999</c:v>
                </c:pt>
                <c:pt idx="46">
                  <c:v>581.34799999999996</c:v>
                </c:pt>
                <c:pt idx="47">
                  <c:v>678.54</c:v>
                </c:pt>
                <c:pt idx="48">
                  <c:v>710.51499999999999</c:v>
                </c:pt>
                <c:pt idx="49">
                  <c:v>748.19799999999998</c:v>
                </c:pt>
                <c:pt idx="50">
                  <c:v>766.46100000000001</c:v>
                </c:pt>
                <c:pt idx="51">
                  <c:v>778.99099999999999</c:v>
                </c:pt>
                <c:pt idx="52">
                  <c:v>836.53</c:v>
                </c:pt>
                <c:pt idx="53">
                  <c:v>777.52200000000005</c:v>
                </c:pt>
                <c:pt idx="54">
                  <c:v>769.69899999999996</c:v>
                </c:pt>
                <c:pt idx="55">
                  <c:v>671.447</c:v>
                </c:pt>
                <c:pt idx="56">
                  <c:v>603.71799999999996</c:v>
                </c:pt>
                <c:pt idx="57">
                  <c:v>563.553</c:v>
                </c:pt>
                <c:pt idx="58">
                  <c:v>483.19600000000003</c:v>
                </c:pt>
                <c:pt idx="59">
                  <c:v>399.42399999999998</c:v>
                </c:pt>
                <c:pt idx="60">
                  <c:v>321.91899999999998</c:v>
                </c:pt>
                <c:pt idx="61">
                  <c:v>249.76499999999999</c:v>
                </c:pt>
                <c:pt idx="62">
                  <c:v>171.50800000000001</c:v>
                </c:pt>
                <c:pt idx="63">
                  <c:v>109.79900000000001</c:v>
                </c:pt>
                <c:pt idx="64">
                  <c:v>62.076999999999998</c:v>
                </c:pt>
                <c:pt idx="65">
                  <c:v>33.520000000000003</c:v>
                </c:pt>
                <c:pt idx="66">
                  <c:v>27.603000000000002</c:v>
                </c:pt>
                <c:pt idx="67">
                  <c:v>27.335000000000001</c:v>
                </c:pt>
                <c:pt idx="68">
                  <c:v>18.385999999999999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85B-4482-8B16-8421C9325C28}"/>
            </c:ext>
          </c:extLst>
        </c:ser>
        <c:ser>
          <c:idx val="4"/>
          <c:order val="6"/>
          <c:tx>
            <c:strRef>
              <c:f>'9.3'!$F$52</c:f>
              <c:strCache>
                <c:ptCount val="1"/>
                <c:pt idx="0">
                  <c:v>VE</c:v>
                </c:pt>
              </c:strCache>
            </c:strRef>
          </c:tx>
          <c:spPr>
            <a:solidFill>
              <a:schemeClr val="accent3"/>
            </a:solidFill>
          </c:spPr>
          <c:cat>
            <c:numRef>
              <c:f>'9.3'!$A$54:$A$149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'9.3'!$F$54:$F$149</c:f>
              <c:numCache>
                <c:formatCode>#,##0</c:formatCode>
                <c:ptCount val="96"/>
                <c:pt idx="0">
                  <c:v>191.31700000000001</c:v>
                </c:pt>
                <c:pt idx="1">
                  <c:v>191.31399999999999</c:v>
                </c:pt>
                <c:pt idx="2">
                  <c:v>191.30699999999999</c:v>
                </c:pt>
                <c:pt idx="3">
                  <c:v>191.309</c:v>
                </c:pt>
                <c:pt idx="4">
                  <c:v>192.71700000000001</c:v>
                </c:pt>
                <c:pt idx="5">
                  <c:v>192.696</c:v>
                </c:pt>
                <c:pt idx="6">
                  <c:v>192.68199999999999</c:v>
                </c:pt>
                <c:pt idx="7">
                  <c:v>192.68299999999999</c:v>
                </c:pt>
                <c:pt idx="8">
                  <c:v>191.54599999999999</c:v>
                </c:pt>
                <c:pt idx="9">
                  <c:v>191.53200000000001</c:v>
                </c:pt>
                <c:pt idx="10">
                  <c:v>191.69800000000001</c:v>
                </c:pt>
                <c:pt idx="11">
                  <c:v>191.905</c:v>
                </c:pt>
                <c:pt idx="12">
                  <c:v>192.31299999999999</c:v>
                </c:pt>
                <c:pt idx="13">
                  <c:v>192.33600000000001</c:v>
                </c:pt>
                <c:pt idx="14">
                  <c:v>192.32300000000001</c:v>
                </c:pt>
                <c:pt idx="15">
                  <c:v>192.31100000000001</c:v>
                </c:pt>
                <c:pt idx="16">
                  <c:v>191.75200000000001</c:v>
                </c:pt>
                <c:pt idx="17">
                  <c:v>191.74600000000001</c:v>
                </c:pt>
                <c:pt idx="18">
                  <c:v>191.74</c:v>
                </c:pt>
                <c:pt idx="19">
                  <c:v>191.72800000000001</c:v>
                </c:pt>
                <c:pt idx="20">
                  <c:v>191.43199999999999</c:v>
                </c:pt>
                <c:pt idx="21">
                  <c:v>191.43700000000001</c:v>
                </c:pt>
                <c:pt idx="22">
                  <c:v>191.42699999999999</c:v>
                </c:pt>
                <c:pt idx="23">
                  <c:v>191.416</c:v>
                </c:pt>
                <c:pt idx="24">
                  <c:v>192.994</c:v>
                </c:pt>
                <c:pt idx="25">
                  <c:v>193.10900000000001</c:v>
                </c:pt>
                <c:pt idx="26">
                  <c:v>193.25700000000001</c:v>
                </c:pt>
                <c:pt idx="27">
                  <c:v>197.56299999999999</c:v>
                </c:pt>
                <c:pt idx="28">
                  <c:v>257.50099999999998</c:v>
                </c:pt>
                <c:pt idx="29">
                  <c:v>260.67700000000002</c:v>
                </c:pt>
                <c:pt idx="30">
                  <c:v>260.27499999999998</c:v>
                </c:pt>
                <c:pt idx="31">
                  <c:v>277.25299999999999</c:v>
                </c:pt>
                <c:pt idx="32">
                  <c:v>574.17999999999995</c:v>
                </c:pt>
                <c:pt idx="33">
                  <c:v>609.62199999999996</c:v>
                </c:pt>
                <c:pt idx="34">
                  <c:v>609.40800000000002</c:v>
                </c:pt>
                <c:pt idx="35">
                  <c:v>596.73800000000006</c:v>
                </c:pt>
                <c:pt idx="36">
                  <c:v>403.18</c:v>
                </c:pt>
                <c:pt idx="37">
                  <c:v>381.89400000000001</c:v>
                </c:pt>
                <c:pt idx="38">
                  <c:v>382.07</c:v>
                </c:pt>
                <c:pt idx="39">
                  <c:v>376.815</c:v>
                </c:pt>
                <c:pt idx="40">
                  <c:v>275.84800000000001</c:v>
                </c:pt>
                <c:pt idx="41">
                  <c:v>220.97200000000001</c:v>
                </c:pt>
                <c:pt idx="42">
                  <c:v>219.85400000000001</c:v>
                </c:pt>
                <c:pt idx="43">
                  <c:v>218.59</c:v>
                </c:pt>
                <c:pt idx="44">
                  <c:v>207.41499999999999</c:v>
                </c:pt>
                <c:pt idx="45">
                  <c:v>207.364</c:v>
                </c:pt>
                <c:pt idx="46">
                  <c:v>203.26</c:v>
                </c:pt>
                <c:pt idx="47">
                  <c:v>202.94300000000001</c:v>
                </c:pt>
                <c:pt idx="48">
                  <c:v>200.34700000000001</c:v>
                </c:pt>
                <c:pt idx="49">
                  <c:v>200.33099999999999</c:v>
                </c:pt>
                <c:pt idx="50">
                  <c:v>200.30799999999999</c:v>
                </c:pt>
                <c:pt idx="51">
                  <c:v>200.3</c:v>
                </c:pt>
                <c:pt idx="52">
                  <c:v>200.56100000000001</c:v>
                </c:pt>
                <c:pt idx="53">
                  <c:v>200.535</c:v>
                </c:pt>
                <c:pt idx="54">
                  <c:v>200.51</c:v>
                </c:pt>
                <c:pt idx="55">
                  <c:v>199.84299999999999</c:v>
                </c:pt>
                <c:pt idx="56">
                  <c:v>200.602</c:v>
                </c:pt>
                <c:pt idx="57">
                  <c:v>200.62200000000001</c:v>
                </c:pt>
                <c:pt idx="58">
                  <c:v>200.73</c:v>
                </c:pt>
                <c:pt idx="59">
                  <c:v>200.80500000000001</c:v>
                </c:pt>
                <c:pt idx="60">
                  <c:v>202.279</c:v>
                </c:pt>
                <c:pt idx="61">
                  <c:v>202.33600000000001</c:v>
                </c:pt>
                <c:pt idx="62">
                  <c:v>202.441</c:v>
                </c:pt>
                <c:pt idx="63">
                  <c:v>202.429</c:v>
                </c:pt>
                <c:pt idx="64">
                  <c:v>203.57</c:v>
                </c:pt>
                <c:pt idx="65">
                  <c:v>203.54499999999999</c:v>
                </c:pt>
                <c:pt idx="66">
                  <c:v>203.52500000000001</c:v>
                </c:pt>
                <c:pt idx="67">
                  <c:v>226.65100000000001</c:v>
                </c:pt>
                <c:pt idx="68">
                  <c:v>604.49900000000002</c:v>
                </c:pt>
                <c:pt idx="69">
                  <c:v>644.89300000000003</c:v>
                </c:pt>
                <c:pt idx="70">
                  <c:v>643.80499999999995</c:v>
                </c:pt>
                <c:pt idx="71">
                  <c:v>646.53599999999994</c:v>
                </c:pt>
                <c:pt idx="72">
                  <c:v>668.548</c:v>
                </c:pt>
                <c:pt idx="73">
                  <c:v>666.29600000000005</c:v>
                </c:pt>
                <c:pt idx="74">
                  <c:v>668.06700000000001</c:v>
                </c:pt>
                <c:pt idx="75">
                  <c:v>651.82500000000005</c:v>
                </c:pt>
                <c:pt idx="76">
                  <c:v>430.89299999999997</c:v>
                </c:pt>
                <c:pt idx="77">
                  <c:v>404.68900000000002</c:v>
                </c:pt>
                <c:pt idx="78">
                  <c:v>404.86</c:v>
                </c:pt>
                <c:pt idx="79">
                  <c:v>394.16</c:v>
                </c:pt>
                <c:pt idx="80">
                  <c:v>239.71100000000001</c:v>
                </c:pt>
                <c:pt idx="81">
                  <c:v>233.09200000000001</c:v>
                </c:pt>
                <c:pt idx="82">
                  <c:v>233.18899999999999</c:v>
                </c:pt>
                <c:pt idx="83">
                  <c:v>231.857</c:v>
                </c:pt>
                <c:pt idx="84">
                  <c:v>214.46</c:v>
                </c:pt>
                <c:pt idx="85">
                  <c:v>213.714</c:v>
                </c:pt>
                <c:pt idx="86">
                  <c:v>213.708</c:v>
                </c:pt>
                <c:pt idx="87">
                  <c:v>213.61699999999999</c:v>
                </c:pt>
                <c:pt idx="88">
                  <c:v>213.596</c:v>
                </c:pt>
                <c:pt idx="89">
                  <c:v>213.52</c:v>
                </c:pt>
                <c:pt idx="90">
                  <c:v>213.554</c:v>
                </c:pt>
                <c:pt idx="91">
                  <c:v>213.47499999999999</c:v>
                </c:pt>
                <c:pt idx="92">
                  <c:v>205.35400000000001</c:v>
                </c:pt>
                <c:pt idx="93">
                  <c:v>204.63399999999999</c:v>
                </c:pt>
                <c:pt idx="94">
                  <c:v>204.61699999999999</c:v>
                </c:pt>
                <c:pt idx="95">
                  <c:v>204.196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85B-4482-8B16-8421C9325C28}"/>
            </c:ext>
          </c:extLst>
        </c:ser>
        <c:ser>
          <c:idx val="5"/>
          <c:order val="7"/>
          <c:tx>
            <c:strRef>
              <c:f>'9.3'!$G$52</c:f>
              <c:strCache>
                <c:ptCount val="1"/>
                <c:pt idx="0">
                  <c:v>PVE</c:v>
                </c:pt>
              </c:strCache>
            </c:strRef>
          </c:tx>
          <c:spPr>
            <a:solidFill>
              <a:srgbClr val="F0948F"/>
            </a:solidFill>
          </c:spPr>
          <c:cat>
            <c:numRef>
              <c:f>'9.3'!$A$54:$A$149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'9.3'!$G$54:$G$149</c:f>
              <c:numCache>
                <c:formatCode>#,##0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72.394999999999996</c:v>
                </c:pt>
                <c:pt idx="28">
                  <c:v>231.04300000000001</c:v>
                </c:pt>
                <c:pt idx="29">
                  <c:v>433.16300000000001</c:v>
                </c:pt>
                <c:pt idx="30">
                  <c:v>415.05</c:v>
                </c:pt>
                <c:pt idx="31">
                  <c:v>404.55399999999997</c:v>
                </c:pt>
                <c:pt idx="32">
                  <c:v>569.976</c:v>
                </c:pt>
                <c:pt idx="33">
                  <c:v>545.90899999999999</c:v>
                </c:pt>
                <c:pt idx="34">
                  <c:v>546.16300000000001</c:v>
                </c:pt>
                <c:pt idx="35">
                  <c:v>561.24099999999999</c:v>
                </c:pt>
                <c:pt idx="36">
                  <c:v>497.00200000000001</c:v>
                </c:pt>
                <c:pt idx="37">
                  <c:v>496.041</c:v>
                </c:pt>
                <c:pt idx="38">
                  <c:v>497.12</c:v>
                </c:pt>
                <c:pt idx="39">
                  <c:v>498.55099999999999</c:v>
                </c:pt>
                <c:pt idx="40">
                  <c:v>452.57900000000001</c:v>
                </c:pt>
                <c:pt idx="41">
                  <c:v>9.4280000000000008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157.352</c:v>
                </c:pt>
                <c:pt idx="64">
                  <c:v>388.988</c:v>
                </c:pt>
                <c:pt idx="65">
                  <c:v>378.45299999999997</c:v>
                </c:pt>
                <c:pt idx="66">
                  <c:v>367.20299999999997</c:v>
                </c:pt>
                <c:pt idx="67">
                  <c:v>385.07799999999997</c:v>
                </c:pt>
                <c:pt idx="68">
                  <c:v>343.96699999999998</c:v>
                </c:pt>
                <c:pt idx="69">
                  <c:v>301.774</c:v>
                </c:pt>
                <c:pt idx="70">
                  <c:v>294.40600000000001</c:v>
                </c:pt>
                <c:pt idx="71">
                  <c:v>309.44600000000003</c:v>
                </c:pt>
                <c:pt idx="72">
                  <c:v>556.13199999999995</c:v>
                </c:pt>
                <c:pt idx="73">
                  <c:v>518.29899999999998</c:v>
                </c:pt>
                <c:pt idx="74">
                  <c:v>506.03800000000001</c:v>
                </c:pt>
                <c:pt idx="75">
                  <c:v>484.04300000000001</c:v>
                </c:pt>
                <c:pt idx="76">
                  <c:v>385.93799999999999</c:v>
                </c:pt>
                <c:pt idx="77">
                  <c:v>444.68799999999999</c:v>
                </c:pt>
                <c:pt idx="78">
                  <c:v>385.33199999999999</c:v>
                </c:pt>
                <c:pt idx="79">
                  <c:v>356.26900000000001</c:v>
                </c:pt>
                <c:pt idx="80">
                  <c:v>135.23400000000001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85B-4482-8B16-8421C9325C28}"/>
            </c:ext>
          </c:extLst>
        </c:ser>
        <c:ser>
          <c:idx val="10"/>
          <c:order val="10"/>
          <c:tx>
            <c:strRef>
              <c:f>'9.3'!$P$53</c:f>
              <c:strCache>
                <c:ptCount val="1"/>
                <c:pt idx="0">
                  <c:v>+</c:v>
                </c:pt>
              </c:strCache>
            </c:strRef>
          </c:tx>
          <c:spPr>
            <a:solidFill>
              <a:schemeClr val="tx1"/>
            </a:solidFill>
            <a:ln w="25400">
              <a:noFill/>
            </a:ln>
          </c:spPr>
          <c:cat>
            <c:numRef>
              <c:f>'9.3'!$A$54:$A$149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'9.3'!$P$54:$P$149</c:f>
              <c:numCache>
                <c:formatCode>#,##0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85B-4482-8B16-8421C9325C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9771392"/>
        <c:axId val="169772928"/>
      </c:areaChart>
      <c:areaChart>
        <c:grouping val="stacked"/>
        <c:varyColors val="0"/>
        <c:ser>
          <c:idx val="8"/>
          <c:order val="8"/>
          <c:tx>
            <c:strRef>
              <c:f>'9.3'!$J$52</c:f>
              <c:strCache>
                <c:ptCount val="1"/>
                <c:pt idx="0">
                  <c:v>Přeshraniční saldo</c:v>
                </c:pt>
              </c:strCache>
            </c:strRef>
          </c:tx>
          <c:spPr>
            <a:solidFill>
              <a:schemeClr val="tx1"/>
            </a:solidFill>
          </c:spPr>
          <c:cat>
            <c:numLit>
              <c:formatCode>h:mm;@</c:formatCode>
              <c:ptCount val="24"/>
              <c:pt idx="0">
                <c:v>0</c:v>
              </c:pt>
              <c:pt idx="1">
                <c:v>4.1666666666666664E-2</c:v>
              </c:pt>
              <c:pt idx="2">
                <c:v>8.3333333333333301E-2</c:v>
              </c:pt>
              <c:pt idx="3">
                <c:v>0.125</c:v>
              </c:pt>
              <c:pt idx="4">
                <c:v>0.16666666666666699</c:v>
              </c:pt>
              <c:pt idx="5">
                <c:v>0.20833333333333301</c:v>
              </c:pt>
              <c:pt idx="6">
                <c:v>0.25</c:v>
              </c:pt>
              <c:pt idx="7">
                <c:v>0.29166666666666702</c:v>
              </c:pt>
              <c:pt idx="8">
                <c:v>0.33333333333333298</c:v>
              </c:pt>
              <c:pt idx="9">
                <c:v>0.375</c:v>
              </c:pt>
              <c:pt idx="10">
                <c:v>0.41666666666666702</c:v>
              </c:pt>
              <c:pt idx="11">
                <c:v>0.45833333333333298</c:v>
              </c:pt>
              <c:pt idx="12">
                <c:v>0.5</c:v>
              </c:pt>
              <c:pt idx="13">
                <c:v>0.54166666666666696</c:v>
              </c:pt>
              <c:pt idx="14">
                <c:v>0.58333333333333304</c:v>
              </c:pt>
              <c:pt idx="15">
                <c:v>0.625</c:v>
              </c:pt>
              <c:pt idx="16">
                <c:v>0.66666666666666696</c:v>
              </c:pt>
              <c:pt idx="17">
                <c:v>0.70833333333333304</c:v>
              </c:pt>
              <c:pt idx="18">
                <c:v>0.75</c:v>
              </c:pt>
              <c:pt idx="19">
                <c:v>0.79166666666666696</c:v>
              </c:pt>
              <c:pt idx="20">
                <c:v>0.83333333333333304</c:v>
              </c:pt>
              <c:pt idx="21">
                <c:v>0.875</c:v>
              </c:pt>
              <c:pt idx="22">
                <c:v>0.91666666666666696</c:v>
              </c:pt>
              <c:pt idx="23">
                <c:v>0.95833333333333304</c:v>
              </c:pt>
            </c:numLit>
          </c:cat>
          <c:val>
            <c:numRef>
              <c:f>'9.3'!$Q$54:$Q$149</c:f>
              <c:numCache>
                <c:formatCode>#,##0</c:formatCode>
                <c:ptCount val="96"/>
                <c:pt idx="0">
                  <c:v>-2207.3420000000001</c:v>
                </c:pt>
                <c:pt idx="1">
                  <c:v>-2193.84</c:v>
                </c:pt>
                <c:pt idx="2">
                  <c:v>-2203.0500000000002</c:v>
                </c:pt>
                <c:pt idx="3">
                  <c:v>-2119.7040000000002</c:v>
                </c:pt>
                <c:pt idx="4">
                  <c:v>-2249.5189999999998</c:v>
                </c:pt>
                <c:pt idx="5">
                  <c:v>-2267.7150000000001</c:v>
                </c:pt>
                <c:pt idx="6">
                  <c:v>-2305.8029999999999</c:v>
                </c:pt>
                <c:pt idx="7">
                  <c:v>-2324.125</c:v>
                </c:pt>
                <c:pt idx="8">
                  <c:v>-2426.13</c:v>
                </c:pt>
                <c:pt idx="9">
                  <c:v>-2490.73</c:v>
                </c:pt>
                <c:pt idx="10">
                  <c:v>-2505.11</c:v>
                </c:pt>
                <c:pt idx="11">
                  <c:v>-2517.2809999999999</c:v>
                </c:pt>
                <c:pt idx="12">
                  <c:v>-2465.9340000000002</c:v>
                </c:pt>
                <c:pt idx="13">
                  <c:v>-2502.6909999999998</c:v>
                </c:pt>
                <c:pt idx="14">
                  <c:v>-2500.9839999999999</c:v>
                </c:pt>
                <c:pt idx="15">
                  <c:v>-2494.2440000000001</c:v>
                </c:pt>
                <c:pt idx="16">
                  <c:v>-2423.7719999999999</c:v>
                </c:pt>
                <c:pt idx="17">
                  <c:v>-2381.67</c:v>
                </c:pt>
                <c:pt idx="18">
                  <c:v>-2316.4490000000001</c:v>
                </c:pt>
                <c:pt idx="19">
                  <c:v>-2250.6019999999999</c:v>
                </c:pt>
                <c:pt idx="20">
                  <c:v>-2109.8049999999998</c:v>
                </c:pt>
                <c:pt idx="21">
                  <c:v>-2007.4739999999999</c:v>
                </c:pt>
                <c:pt idx="22">
                  <c:v>-1940.0129999999999</c:v>
                </c:pt>
                <c:pt idx="23">
                  <c:v>-1859.0619999999999</c:v>
                </c:pt>
                <c:pt idx="24">
                  <c:v>-1588.8109999999999</c:v>
                </c:pt>
                <c:pt idx="25">
                  <c:v>-1618.5309999999999</c:v>
                </c:pt>
                <c:pt idx="26">
                  <c:v>-1494.473</c:v>
                </c:pt>
                <c:pt idx="27">
                  <c:v>-1567.74</c:v>
                </c:pt>
                <c:pt idx="28">
                  <c:v>-1540.4670000000001</c:v>
                </c:pt>
                <c:pt idx="29">
                  <c:v>-1713.1869999999999</c:v>
                </c:pt>
                <c:pt idx="30">
                  <c:v>-1750.9390000000001</c:v>
                </c:pt>
                <c:pt idx="31">
                  <c:v>-1726.2249999999999</c:v>
                </c:pt>
                <c:pt idx="32">
                  <c:v>-2106.7669999999998</c:v>
                </c:pt>
                <c:pt idx="33">
                  <c:v>-1975.701</c:v>
                </c:pt>
                <c:pt idx="34">
                  <c:v>-2006.7170000000001</c:v>
                </c:pt>
                <c:pt idx="35">
                  <c:v>-2002.0740000000001</c:v>
                </c:pt>
                <c:pt idx="36">
                  <c:v>-1788.787</c:v>
                </c:pt>
                <c:pt idx="37">
                  <c:v>-1795.703</c:v>
                </c:pt>
                <c:pt idx="38">
                  <c:v>-1808.172</c:v>
                </c:pt>
                <c:pt idx="39">
                  <c:v>-1780.501</c:v>
                </c:pt>
                <c:pt idx="40">
                  <c:v>-1644.0840000000001</c:v>
                </c:pt>
                <c:pt idx="41">
                  <c:v>-1157.329</c:v>
                </c:pt>
                <c:pt idx="42">
                  <c:v>-1230.4939999999999</c:v>
                </c:pt>
                <c:pt idx="43">
                  <c:v>-1311.366</c:v>
                </c:pt>
                <c:pt idx="44">
                  <c:v>-1295.8989999999999</c:v>
                </c:pt>
                <c:pt idx="45">
                  <c:v>-1285.213</c:v>
                </c:pt>
                <c:pt idx="46">
                  <c:v>-1305.396</c:v>
                </c:pt>
                <c:pt idx="47">
                  <c:v>-1302.5409999999999</c:v>
                </c:pt>
                <c:pt idx="48">
                  <c:v>-1367.104</c:v>
                </c:pt>
                <c:pt idx="49">
                  <c:v>-1340.067</c:v>
                </c:pt>
                <c:pt idx="50">
                  <c:v>-1364.7460000000001</c:v>
                </c:pt>
                <c:pt idx="51">
                  <c:v>-1313.568</c:v>
                </c:pt>
                <c:pt idx="52">
                  <c:v>-1209.3630000000001</c:v>
                </c:pt>
                <c:pt idx="53">
                  <c:v>-1250.2349999999999</c:v>
                </c:pt>
                <c:pt idx="54">
                  <c:v>-1382.903</c:v>
                </c:pt>
                <c:pt idx="55">
                  <c:v>-1418.925</c:v>
                </c:pt>
                <c:pt idx="56">
                  <c:v>-1419.8989999999999</c:v>
                </c:pt>
                <c:pt idx="57">
                  <c:v>-1436.3779999999999</c:v>
                </c:pt>
                <c:pt idx="58">
                  <c:v>-1474.3019999999999</c:v>
                </c:pt>
                <c:pt idx="59">
                  <c:v>-1505.066</c:v>
                </c:pt>
                <c:pt idx="60">
                  <c:v>-1360.5740000000001</c:v>
                </c:pt>
                <c:pt idx="61">
                  <c:v>-1386.4639999999999</c:v>
                </c:pt>
                <c:pt idx="62">
                  <c:v>-1357.5740000000001</c:v>
                </c:pt>
                <c:pt idx="63">
                  <c:v>-1485.7360000000001</c:v>
                </c:pt>
                <c:pt idx="64">
                  <c:v>-1824.4749999999999</c:v>
                </c:pt>
                <c:pt idx="65">
                  <c:v>-1801.9480000000001</c:v>
                </c:pt>
                <c:pt idx="66">
                  <c:v>-1645.068</c:v>
                </c:pt>
                <c:pt idx="67">
                  <c:v>-1600.537</c:v>
                </c:pt>
                <c:pt idx="68">
                  <c:v>-1768.664</c:v>
                </c:pt>
                <c:pt idx="69">
                  <c:v>-1749.134</c:v>
                </c:pt>
                <c:pt idx="70">
                  <c:v>-1753.58</c:v>
                </c:pt>
                <c:pt idx="71">
                  <c:v>-1790.867</c:v>
                </c:pt>
                <c:pt idx="72">
                  <c:v>-2067.9059999999999</c:v>
                </c:pt>
                <c:pt idx="73">
                  <c:v>-2145.8319999999999</c:v>
                </c:pt>
                <c:pt idx="74">
                  <c:v>-2158.569</c:v>
                </c:pt>
                <c:pt idx="75">
                  <c:v>-2165.2060000000001</c:v>
                </c:pt>
                <c:pt idx="76">
                  <c:v>-1906.2840000000001</c:v>
                </c:pt>
                <c:pt idx="77">
                  <c:v>-1883.7370000000001</c:v>
                </c:pt>
                <c:pt idx="78">
                  <c:v>-1852.2919999999999</c:v>
                </c:pt>
                <c:pt idx="79">
                  <c:v>-1883.6389999999999</c:v>
                </c:pt>
                <c:pt idx="80">
                  <c:v>-1603.6110000000001</c:v>
                </c:pt>
                <c:pt idx="81">
                  <c:v>-1592.2919999999999</c:v>
                </c:pt>
                <c:pt idx="82">
                  <c:v>-1600.2739999999999</c:v>
                </c:pt>
                <c:pt idx="83">
                  <c:v>-1460.6089999999999</c:v>
                </c:pt>
                <c:pt idx="84">
                  <c:v>-1116.69</c:v>
                </c:pt>
                <c:pt idx="85">
                  <c:v>-1060.2819999999999</c:v>
                </c:pt>
                <c:pt idx="86">
                  <c:v>-1212.2149999999999</c:v>
                </c:pt>
                <c:pt idx="87">
                  <c:v>-1328.8409999999999</c:v>
                </c:pt>
                <c:pt idx="88">
                  <c:v>-1289.8140000000001</c:v>
                </c:pt>
                <c:pt idx="89">
                  <c:v>-1369.0050000000001</c:v>
                </c:pt>
                <c:pt idx="90">
                  <c:v>-1523.34</c:v>
                </c:pt>
                <c:pt idx="91">
                  <c:v>-1645.42</c:v>
                </c:pt>
                <c:pt idx="92">
                  <c:v>-1637.15</c:v>
                </c:pt>
                <c:pt idx="93">
                  <c:v>-1730.1420000000001</c:v>
                </c:pt>
                <c:pt idx="94">
                  <c:v>-1812.4090000000001</c:v>
                </c:pt>
                <c:pt idx="95">
                  <c:v>-1616.896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185B-4482-8B16-8421C9325C28}"/>
            </c:ext>
          </c:extLst>
        </c:ser>
        <c:ser>
          <c:idx val="9"/>
          <c:order val="9"/>
          <c:tx>
            <c:strRef>
              <c:f>'9.3'!$K$52</c:f>
              <c:strCache>
                <c:ptCount val="1"/>
                <c:pt idx="0">
                  <c:v>Čerpání PVE</c:v>
                </c:pt>
              </c:strCache>
            </c:strRef>
          </c:tx>
          <c:spPr>
            <a:solidFill>
              <a:srgbClr val="646363"/>
            </a:solidFill>
            <a:ln w="25400">
              <a:noFill/>
            </a:ln>
          </c:spPr>
          <c:cat>
            <c:numLit>
              <c:formatCode>h:mm;@</c:formatCode>
              <c:ptCount val="24"/>
              <c:pt idx="0">
                <c:v>0</c:v>
              </c:pt>
              <c:pt idx="1">
                <c:v>4.1666666666666664E-2</c:v>
              </c:pt>
              <c:pt idx="2">
                <c:v>8.3333333333333301E-2</c:v>
              </c:pt>
              <c:pt idx="3">
                <c:v>0.125</c:v>
              </c:pt>
              <c:pt idx="4">
                <c:v>0.16666666666666699</c:v>
              </c:pt>
              <c:pt idx="5">
                <c:v>0.20833333333333301</c:v>
              </c:pt>
              <c:pt idx="6">
                <c:v>0.25</c:v>
              </c:pt>
              <c:pt idx="7">
                <c:v>0.29166666666666702</c:v>
              </c:pt>
              <c:pt idx="8">
                <c:v>0.33333333333333298</c:v>
              </c:pt>
              <c:pt idx="9">
                <c:v>0.375</c:v>
              </c:pt>
              <c:pt idx="10">
                <c:v>0.41666666666666702</c:v>
              </c:pt>
              <c:pt idx="11">
                <c:v>0.45833333333333298</c:v>
              </c:pt>
              <c:pt idx="12">
                <c:v>0.5</c:v>
              </c:pt>
              <c:pt idx="13">
                <c:v>0.54166666666666696</c:v>
              </c:pt>
              <c:pt idx="14">
                <c:v>0.58333333333333304</c:v>
              </c:pt>
              <c:pt idx="15">
                <c:v>0.625</c:v>
              </c:pt>
              <c:pt idx="16">
                <c:v>0.66666666666666696</c:v>
              </c:pt>
              <c:pt idx="17">
                <c:v>0.70833333333333304</c:v>
              </c:pt>
              <c:pt idx="18">
                <c:v>0.75</c:v>
              </c:pt>
              <c:pt idx="19">
                <c:v>0.79166666666666696</c:v>
              </c:pt>
              <c:pt idx="20">
                <c:v>0.83333333333333304</c:v>
              </c:pt>
              <c:pt idx="21">
                <c:v>0.875</c:v>
              </c:pt>
              <c:pt idx="22">
                <c:v>0.91666666666666696</c:v>
              </c:pt>
              <c:pt idx="23">
                <c:v>0.95833333333333304</c:v>
              </c:pt>
            </c:numLit>
          </c:cat>
          <c:val>
            <c:numRef>
              <c:f>'9.3'!$K$54:$K$149</c:f>
              <c:numCache>
                <c:formatCode>#,##0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-85.81</c:v>
                </c:pt>
                <c:pt idx="95">
                  <c:v>-308.851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85B-4482-8B16-8421C9325C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9784448"/>
        <c:axId val="169774464"/>
      </c:areaChart>
      <c:catAx>
        <c:axId val="169771392"/>
        <c:scaling>
          <c:orientation val="minMax"/>
        </c:scaling>
        <c:delete val="0"/>
        <c:axPos val="b"/>
        <c:numFmt formatCode="h:mm;@" sourceLinked="1"/>
        <c:majorTickMark val="none"/>
        <c:minorTickMark val="none"/>
        <c:tickLblPos val="low"/>
        <c:txPr>
          <a:bodyPr rot="-5400000" vert="horz"/>
          <a:lstStyle/>
          <a:p>
            <a:pPr>
              <a:defRPr sz="900"/>
            </a:pPr>
            <a:endParaRPr lang="cs-CZ"/>
          </a:p>
        </c:txPr>
        <c:crossAx val="169772928"/>
        <c:crosses val="autoZero"/>
        <c:auto val="1"/>
        <c:lblAlgn val="ctr"/>
        <c:lblOffset val="100"/>
        <c:tickLblSkip val="4"/>
        <c:tickMarkSkip val="4"/>
        <c:noMultiLvlLbl val="0"/>
      </c:catAx>
      <c:valAx>
        <c:axId val="169772928"/>
        <c:scaling>
          <c:orientation val="minMax"/>
          <c:max val="14000"/>
          <c:min val="-4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9771392"/>
        <c:crosses val="autoZero"/>
        <c:crossBetween val="midCat"/>
        <c:majorUnit val="2000"/>
      </c:valAx>
      <c:valAx>
        <c:axId val="169774464"/>
        <c:scaling>
          <c:orientation val="minMax"/>
          <c:max val="10000"/>
          <c:min val="-2000"/>
        </c:scaling>
        <c:delete val="1"/>
        <c:axPos val="r"/>
        <c:numFmt formatCode="#,##0" sourceLinked="1"/>
        <c:majorTickMark val="out"/>
        <c:minorTickMark val="none"/>
        <c:tickLblPos val="nextTo"/>
        <c:crossAx val="169784448"/>
        <c:crosses val="max"/>
        <c:crossBetween val="midCat"/>
      </c:valAx>
      <c:catAx>
        <c:axId val="169784448"/>
        <c:scaling>
          <c:orientation val="minMax"/>
        </c:scaling>
        <c:delete val="1"/>
        <c:axPos val="b"/>
        <c:numFmt formatCode="h:mm;@" sourceLinked="1"/>
        <c:majorTickMark val="out"/>
        <c:minorTickMark val="none"/>
        <c:tickLblPos val="nextTo"/>
        <c:crossAx val="169774464"/>
        <c:crosses val="autoZero"/>
        <c:auto val="1"/>
        <c:lblAlgn val="ctr"/>
        <c:lblOffset val="100"/>
        <c:noMultiLvlLbl val="0"/>
      </c:catAx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80095799636243226"/>
          <c:y val="0.1047461831630697"/>
          <c:w val="0.19904200363756794"/>
          <c:h val="0.73036285321245742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zero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en-US" sz="1000">
                <a:solidFill>
                  <a:srgbClr val="233060"/>
                </a:solidFill>
              </a:rPr>
              <a:t>Zatížení brutto ve dni maxima</a:t>
            </a:r>
            <a:r>
              <a:rPr lang="cs-CZ" sz="1000">
                <a:solidFill>
                  <a:srgbClr val="233060"/>
                </a:solidFill>
              </a:rPr>
              <a:t> (MW)</a:t>
            </a:r>
            <a:endParaRPr lang="en-US" sz="1000">
              <a:solidFill>
                <a:srgbClr val="233060"/>
              </a:solidFill>
            </a:endParaRPr>
          </a:p>
        </c:rich>
      </c:tx>
      <c:layout>
        <c:manualLayout>
          <c:xMode val="edge"/>
          <c:yMode val="edge"/>
          <c:x val="1.7453646037643082E-3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7775777103176827E-2"/>
          <c:y val="0.12478478002378121"/>
          <c:w val="0.71371310811430433"/>
          <c:h val="0.705795141837948"/>
        </c:manualLayout>
      </c:layout>
      <c:areaChart>
        <c:grouping val="stacked"/>
        <c:varyColors val="0"/>
        <c:ser>
          <c:idx val="0"/>
          <c:order val="0"/>
          <c:tx>
            <c:strRef>
              <c:f>'9.3'!$T$52</c:f>
              <c:strCache>
                <c:ptCount val="1"/>
                <c:pt idx="0">
                  <c:v>JE</c:v>
                </c:pt>
              </c:strCache>
            </c:strRef>
          </c:tx>
          <c:spPr>
            <a:solidFill>
              <a:schemeClr val="accent1"/>
            </a:solidFill>
          </c:spPr>
          <c:cat>
            <c:numRef>
              <c:f>'9.3'!$S$54:$S$149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'9.3'!$T$54:$T$149</c:f>
              <c:numCache>
                <c:formatCode>#,##0</c:formatCode>
                <c:ptCount val="96"/>
                <c:pt idx="0">
                  <c:v>3727.3679999999999</c:v>
                </c:pt>
                <c:pt idx="1">
                  <c:v>3729.8510000000001</c:v>
                </c:pt>
                <c:pt idx="2">
                  <c:v>3730.5250000000001</c:v>
                </c:pt>
                <c:pt idx="3">
                  <c:v>3727.1970000000001</c:v>
                </c:pt>
                <c:pt idx="4">
                  <c:v>3725.893</c:v>
                </c:pt>
                <c:pt idx="5">
                  <c:v>3724.6170000000002</c:v>
                </c:pt>
                <c:pt idx="6">
                  <c:v>3723.6759999999999</c:v>
                </c:pt>
                <c:pt idx="7">
                  <c:v>3723.9</c:v>
                </c:pt>
                <c:pt idx="8">
                  <c:v>3726.1619999999998</c:v>
                </c:pt>
                <c:pt idx="9">
                  <c:v>3725.6579999999999</c:v>
                </c:pt>
                <c:pt idx="10">
                  <c:v>3724.5160000000001</c:v>
                </c:pt>
                <c:pt idx="11">
                  <c:v>3723.346</c:v>
                </c:pt>
                <c:pt idx="12">
                  <c:v>3721.4279999999999</c:v>
                </c:pt>
                <c:pt idx="13">
                  <c:v>3720.7649999999999</c:v>
                </c:pt>
                <c:pt idx="14">
                  <c:v>3719.6320000000001</c:v>
                </c:pt>
                <c:pt idx="15">
                  <c:v>3719.53</c:v>
                </c:pt>
                <c:pt idx="16">
                  <c:v>3719.8139999999999</c:v>
                </c:pt>
                <c:pt idx="17">
                  <c:v>3718.0250000000001</c:v>
                </c:pt>
                <c:pt idx="18">
                  <c:v>3716.8389999999999</c:v>
                </c:pt>
                <c:pt idx="19">
                  <c:v>3716.3229999999999</c:v>
                </c:pt>
                <c:pt idx="20">
                  <c:v>3715.0819999999999</c:v>
                </c:pt>
                <c:pt idx="21">
                  <c:v>3713.0079999999998</c:v>
                </c:pt>
                <c:pt idx="22">
                  <c:v>3712.8090000000002</c:v>
                </c:pt>
                <c:pt idx="23">
                  <c:v>3713.377</c:v>
                </c:pt>
                <c:pt idx="24">
                  <c:v>3714.7919999999999</c:v>
                </c:pt>
                <c:pt idx="25">
                  <c:v>3714.221</c:v>
                </c:pt>
                <c:pt idx="26">
                  <c:v>3713.1289999999999</c:v>
                </c:pt>
                <c:pt idx="27">
                  <c:v>3712.8119999999999</c:v>
                </c:pt>
                <c:pt idx="28">
                  <c:v>3715.3960000000002</c:v>
                </c:pt>
                <c:pt idx="29">
                  <c:v>3715.268</c:v>
                </c:pt>
                <c:pt idx="30">
                  <c:v>3716.25</c:v>
                </c:pt>
                <c:pt idx="31">
                  <c:v>3716.3380000000002</c:v>
                </c:pt>
                <c:pt idx="32">
                  <c:v>3715.2660000000001</c:v>
                </c:pt>
                <c:pt idx="33">
                  <c:v>3714.8139999999999</c:v>
                </c:pt>
                <c:pt idx="34">
                  <c:v>3714.5459999999998</c:v>
                </c:pt>
                <c:pt idx="35">
                  <c:v>3714.7339999999999</c:v>
                </c:pt>
                <c:pt idx="36">
                  <c:v>3714.3029999999999</c:v>
                </c:pt>
                <c:pt idx="37">
                  <c:v>3715.444</c:v>
                </c:pt>
                <c:pt idx="38">
                  <c:v>3714.8890000000001</c:v>
                </c:pt>
                <c:pt idx="39">
                  <c:v>3713.049</c:v>
                </c:pt>
                <c:pt idx="40">
                  <c:v>3712.48</c:v>
                </c:pt>
                <c:pt idx="41">
                  <c:v>3713.9340000000002</c:v>
                </c:pt>
                <c:pt idx="42">
                  <c:v>3714.7429999999999</c:v>
                </c:pt>
                <c:pt idx="43">
                  <c:v>3715.4090000000001</c:v>
                </c:pt>
                <c:pt idx="44">
                  <c:v>3714.652</c:v>
                </c:pt>
                <c:pt idx="45">
                  <c:v>3714.799</c:v>
                </c:pt>
                <c:pt idx="46">
                  <c:v>3713.44</c:v>
                </c:pt>
                <c:pt idx="47">
                  <c:v>3712.0250000000001</c:v>
                </c:pt>
                <c:pt idx="48">
                  <c:v>3714.4189999999999</c:v>
                </c:pt>
                <c:pt idx="49">
                  <c:v>3713.8539999999998</c:v>
                </c:pt>
                <c:pt idx="50">
                  <c:v>3711.2179999999998</c:v>
                </c:pt>
                <c:pt idx="51">
                  <c:v>3708.5419999999999</c:v>
                </c:pt>
                <c:pt idx="52">
                  <c:v>3705.498</c:v>
                </c:pt>
                <c:pt idx="53">
                  <c:v>3704.9459999999999</c:v>
                </c:pt>
                <c:pt idx="54">
                  <c:v>3706.3319999999999</c:v>
                </c:pt>
                <c:pt idx="55">
                  <c:v>3707.223</c:v>
                </c:pt>
                <c:pt idx="56">
                  <c:v>3707.1309999999999</c:v>
                </c:pt>
                <c:pt idx="57">
                  <c:v>3704.9229999999998</c:v>
                </c:pt>
                <c:pt idx="58">
                  <c:v>3699.7559999999999</c:v>
                </c:pt>
                <c:pt idx="59">
                  <c:v>3697.85</c:v>
                </c:pt>
                <c:pt idx="60">
                  <c:v>3700.335</c:v>
                </c:pt>
                <c:pt idx="61">
                  <c:v>3700.8679999999999</c:v>
                </c:pt>
                <c:pt idx="62">
                  <c:v>3703.1840000000002</c:v>
                </c:pt>
                <c:pt idx="63">
                  <c:v>3704.636</c:v>
                </c:pt>
                <c:pt idx="64">
                  <c:v>3701.9270000000001</c:v>
                </c:pt>
                <c:pt idx="65">
                  <c:v>3699.4540000000002</c:v>
                </c:pt>
                <c:pt idx="66">
                  <c:v>3699.9259999999999</c:v>
                </c:pt>
                <c:pt idx="67">
                  <c:v>3700.1260000000002</c:v>
                </c:pt>
                <c:pt idx="68">
                  <c:v>3699.578</c:v>
                </c:pt>
                <c:pt idx="69">
                  <c:v>3699.9250000000002</c:v>
                </c:pt>
                <c:pt idx="70">
                  <c:v>3699.895</c:v>
                </c:pt>
                <c:pt idx="71">
                  <c:v>3700.7249999999999</c:v>
                </c:pt>
                <c:pt idx="72">
                  <c:v>3701.7280000000001</c:v>
                </c:pt>
                <c:pt idx="73">
                  <c:v>3702.107</c:v>
                </c:pt>
                <c:pt idx="74">
                  <c:v>3703.5740000000001</c:v>
                </c:pt>
                <c:pt idx="75">
                  <c:v>3703.92</c:v>
                </c:pt>
                <c:pt idx="76">
                  <c:v>3704.2539999999999</c:v>
                </c:pt>
                <c:pt idx="77">
                  <c:v>3702.8719999999998</c:v>
                </c:pt>
                <c:pt idx="78">
                  <c:v>3704.1329999999998</c:v>
                </c:pt>
                <c:pt idx="79">
                  <c:v>3705.623</c:v>
                </c:pt>
                <c:pt idx="80">
                  <c:v>3704.7890000000002</c:v>
                </c:pt>
                <c:pt idx="81">
                  <c:v>3703.7660000000001</c:v>
                </c:pt>
                <c:pt idx="82">
                  <c:v>3705.614</c:v>
                </c:pt>
                <c:pt idx="83">
                  <c:v>3706.9780000000001</c:v>
                </c:pt>
                <c:pt idx="84">
                  <c:v>3707.2469999999998</c:v>
                </c:pt>
                <c:pt idx="85">
                  <c:v>3708.8980000000001</c:v>
                </c:pt>
                <c:pt idx="86">
                  <c:v>3707.7359999999999</c:v>
                </c:pt>
                <c:pt idx="87">
                  <c:v>3707.2739999999999</c:v>
                </c:pt>
                <c:pt idx="88">
                  <c:v>3707.3809999999999</c:v>
                </c:pt>
                <c:pt idx="89">
                  <c:v>3709.703</c:v>
                </c:pt>
                <c:pt idx="90">
                  <c:v>3709.9009999999998</c:v>
                </c:pt>
                <c:pt idx="91">
                  <c:v>3711.1480000000001</c:v>
                </c:pt>
                <c:pt idx="92">
                  <c:v>3709.4319999999998</c:v>
                </c:pt>
                <c:pt idx="93">
                  <c:v>3708.895</c:v>
                </c:pt>
                <c:pt idx="94">
                  <c:v>3709.2849999999999</c:v>
                </c:pt>
                <c:pt idx="95">
                  <c:v>3710.7890000000002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F3-4481-B06F-4E400875D1C5}"/>
            </c:ext>
          </c:extLst>
        </c:ser>
        <c:ser>
          <c:idx val="1"/>
          <c:order val="1"/>
          <c:tx>
            <c:strRef>
              <c:f>'9.3'!$U$52</c:f>
              <c:strCache>
                <c:ptCount val="1"/>
                <c:pt idx="0">
                  <c:v>PE</c:v>
                </c:pt>
              </c:strCache>
            </c:strRef>
          </c:tx>
          <c:spPr>
            <a:solidFill>
              <a:schemeClr val="accent5"/>
            </a:solidFill>
          </c:spPr>
          <c:cat>
            <c:numRef>
              <c:f>'9.3'!$S$54:$S$149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'9.3'!$U$54:$U$149</c:f>
              <c:numCache>
                <c:formatCode>#,##0</c:formatCode>
                <c:ptCount val="96"/>
                <c:pt idx="0">
                  <c:v>5525.7179999999998</c:v>
                </c:pt>
                <c:pt idx="1">
                  <c:v>5560.3379999999997</c:v>
                </c:pt>
                <c:pt idx="2">
                  <c:v>5552.5280000000002</c:v>
                </c:pt>
                <c:pt idx="3">
                  <c:v>5553.6369999999997</c:v>
                </c:pt>
                <c:pt idx="4">
                  <c:v>5647.7110000000002</c:v>
                </c:pt>
                <c:pt idx="5">
                  <c:v>5641.1279999999997</c:v>
                </c:pt>
                <c:pt idx="6">
                  <c:v>5635.3990000000003</c:v>
                </c:pt>
                <c:pt idx="7">
                  <c:v>5626.4089999999997</c:v>
                </c:pt>
                <c:pt idx="8">
                  <c:v>5725.5320000000002</c:v>
                </c:pt>
                <c:pt idx="9">
                  <c:v>5689.6809999999996</c:v>
                </c:pt>
                <c:pt idx="10">
                  <c:v>5696.6750000000002</c:v>
                </c:pt>
                <c:pt idx="11">
                  <c:v>5707.5810000000001</c:v>
                </c:pt>
                <c:pt idx="12">
                  <c:v>5702.2979999999998</c:v>
                </c:pt>
                <c:pt idx="13">
                  <c:v>5691.8649999999998</c:v>
                </c:pt>
                <c:pt idx="14">
                  <c:v>5691.893</c:v>
                </c:pt>
                <c:pt idx="15">
                  <c:v>5693.3249999999998</c:v>
                </c:pt>
                <c:pt idx="16">
                  <c:v>5734.6480000000001</c:v>
                </c:pt>
                <c:pt idx="17">
                  <c:v>5734.893</c:v>
                </c:pt>
                <c:pt idx="18">
                  <c:v>5784.5990000000002</c:v>
                </c:pt>
                <c:pt idx="19">
                  <c:v>5836.1120000000001</c:v>
                </c:pt>
                <c:pt idx="20">
                  <c:v>5916.3429999999998</c:v>
                </c:pt>
                <c:pt idx="21">
                  <c:v>5971.0789999999997</c:v>
                </c:pt>
                <c:pt idx="22">
                  <c:v>5947.4589999999998</c:v>
                </c:pt>
                <c:pt idx="23">
                  <c:v>5820.7070000000003</c:v>
                </c:pt>
                <c:pt idx="24">
                  <c:v>5917.9279999999999</c:v>
                </c:pt>
                <c:pt idx="25">
                  <c:v>6031.018</c:v>
                </c:pt>
                <c:pt idx="26">
                  <c:v>6124.7730000000001</c:v>
                </c:pt>
                <c:pt idx="27">
                  <c:v>6105.3149999999996</c:v>
                </c:pt>
                <c:pt idx="28">
                  <c:v>6187.4639999999999</c:v>
                </c:pt>
                <c:pt idx="29">
                  <c:v>6213.1319999999996</c:v>
                </c:pt>
                <c:pt idx="30">
                  <c:v>6222.1090000000004</c:v>
                </c:pt>
                <c:pt idx="31">
                  <c:v>6204.4260000000004</c:v>
                </c:pt>
                <c:pt idx="32">
                  <c:v>6245.81</c:v>
                </c:pt>
                <c:pt idx="33">
                  <c:v>6186.5959999999995</c:v>
                </c:pt>
                <c:pt idx="34">
                  <c:v>6181.7950000000001</c:v>
                </c:pt>
                <c:pt idx="35">
                  <c:v>6126.0929999999998</c:v>
                </c:pt>
                <c:pt idx="36">
                  <c:v>6096.2839999999997</c:v>
                </c:pt>
                <c:pt idx="37">
                  <c:v>6003.866</c:v>
                </c:pt>
                <c:pt idx="38">
                  <c:v>5936.6490000000003</c:v>
                </c:pt>
                <c:pt idx="39">
                  <c:v>5857.5469999999996</c:v>
                </c:pt>
                <c:pt idx="40">
                  <c:v>5846.36</c:v>
                </c:pt>
                <c:pt idx="41">
                  <c:v>5856.6559999999999</c:v>
                </c:pt>
                <c:pt idx="42">
                  <c:v>5818.6289999999999</c:v>
                </c:pt>
                <c:pt idx="43">
                  <c:v>5654.7579999999998</c:v>
                </c:pt>
                <c:pt idx="44">
                  <c:v>5618.4480000000003</c:v>
                </c:pt>
                <c:pt idx="45">
                  <c:v>5585.8130000000001</c:v>
                </c:pt>
                <c:pt idx="46">
                  <c:v>5538.3419999999996</c:v>
                </c:pt>
                <c:pt idx="47">
                  <c:v>5512.0720000000001</c:v>
                </c:pt>
                <c:pt idx="48">
                  <c:v>5351.7280000000001</c:v>
                </c:pt>
                <c:pt idx="49">
                  <c:v>5358.6080000000002</c:v>
                </c:pt>
                <c:pt idx="50">
                  <c:v>5344.2070000000003</c:v>
                </c:pt>
                <c:pt idx="51">
                  <c:v>5345.277</c:v>
                </c:pt>
                <c:pt idx="52">
                  <c:v>5527.0780000000004</c:v>
                </c:pt>
                <c:pt idx="53">
                  <c:v>5534.3190000000004</c:v>
                </c:pt>
                <c:pt idx="54">
                  <c:v>5504.29</c:v>
                </c:pt>
                <c:pt idx="55">
                  <c:v>5362.3850000000002</c:v>
                </c:pt>
                <c:pt idx="56">
                  <c:v>5399.5479999999998</c:v>
                </c:pt>
                <c:pt idx="57">
                  <c:v>5457.7380000000003</c:v>
                </c:pt>
                <c:pt idx="58">
                  <c:v>5558.3969999999999</c:v>
                </c:pt>
                <c:pt idx="59">
                  <c:v>5548.2650000000003</c:v>
                </c:pt>
                <c:pt idx="60">
                  <c:v>5683.3450000000003</c:v>
                </c:pt>
                <c:pt idx="61">
                  <c:v>5796.3990000000003</c:v>
                </c:pt>
                <c:pt idx="62">
                  <c:v>5831.9179999999997</c:v>
                </c:pt>
                <c:pt idx="63">
                  <c:v>5902.2820000000002</c:v>
                </c:pt>
                <c:pt idx="64">
                  <c:v>5930.9480000000003</c:v>
                </c:pt>
                <c:pt idx="65">
                  <c:v>5929.06</c:v>
                </c:pt>
                <c:pt idx="66">
                  <c:v>5974.8459999999995</c:v>
                </c:pt>
                <c:pt idx="67">
                  <c:v>5971.6530000000002</c:v>
                </c:pt>
                <c:pt idx="68">
                  <c:v>5987.5770000000002</c:v>
                </c:pt>
                <c:pt idx="69">
                  <c:v>6007.9610000000002</c:v>
                </c:pt>
                <c:pt idx="70">
                  <c:v>6050.62</c:v>
                </c:pt>
                <c:pt idx="71">
                  <c:v>6070.8729999999996</c:v>
                </c:pt>
                <c:pt idx="72">
                  <c:v>6059.3680000000004</c:v>
                </c:pt>
                <c:pt idx="73">
                  <c:v>6097.7669999999998</c:v>
                </c:pt>
                <c:pt idx="74">
                  <c:v>6082.5789999999997</c:v>
                </c:pt>
                <c:pt idx="75">
                  <c:v>6073.4679999999998</c:v>
                </c:pt>
                <c:pt idx="76">
                  <c:v>6118.1270000000004</c:v>
                </c:pt>
                <c:pt idx="77">
                  <c:v>6112.66</c:v>
                </c:pt>
                <c:pt idx="78">
                  <c:v>6095.98</c:v>
                </c:pt>
                <c:pt idx="79">
                  <c:v>6046.7290000000003</c:v>
                </c:pt>
                <c:pt idx="80">
                  <c:v>6062.07</c:v>
                </c:pt>
                <c:pt idx="81">
                  <c:v>6070.0479999999998</c:v>
                </c:pt>
                <c:pt idx="82">
                  <c:v>6037.4009999999998</c:v>
                </c:pt>
                <c:pt idx="83">
                  <c:v>6021.7030000000004</c:v>
                </c:pt>
                <c:pt idx="84">
                  <c:v>5865.1589999999997</c:v>
                </c:pt>
                <c:pt idx="85">
                  <c:v>5837.48</c:v>
                </c:pt>
                <c:pt idx="86">
                  <c:v>5804.93</c:v>
                </c:pt>
                <c:pt idx="87">
                  <c:v>5759.3019999999997</c:v>
                </c:pt>
                <c:pt idx="88">
                  <c:v>5774.3540000000003</c:v>
                </c:pt>
                <c:pt idx="89">
                  <c:v>5775.4129999999996</c:v>
                </c:pt>
                <c:pt idx="90">
                  <c:v>5692.1930000000002</c:v>
                </c:pt>
                <c:pt idx="91">
                  <c:v>5590.2659999999996</c:v>
                </c:pt>
                <c:pt idx="92">
                  <c:v>5440.6989999999996</c:v>
                </c:pt>
                <c:pt idx="93">
                  <c:v>5417.6149999999998</c:v>
                </c:pt>
                <c:pt idx="94">
                  <c:v>5350.0860000000002</c:v>
                </c:pt>
                <c:pt idx="95">
                  <c:v>5334.3310000000001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F3-4481-B06F-4E400875D1C5}"/>
            </c:ext>
          </c:extLst>
        </c:ser>
        <c:ser>
          <c:idx val="2"/>
          <c:order val="2"/>
          <c:tx>
            <c:strRef>
              <c:f>'9.3'!$V$52</c:f>
              <c:strCache>
                <c:ptCount val="1"/>
                <c:pt idx="0">
                  <c:v>PPE</c:v>
                </c:pt>
              </c:strCache>
            </c:strRef>
          </c:tx>
          <c:spPr>
            <a:solidFill>
              <a:schemeClr val="accent2"/>
            </a:solidFill>
          </c:spPr>
          <c:cat>
            <c:numRef>
              <c:f>'9.3'!$S$54:$S$149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'9.3'!$V$54:$V$149</c:f>
              <c:numCache>
                <c:formatCode>#,##0</c:formatCode>
                <c:ptCount val="96"/>
                <c:pt idx="0">
                  <c:v>84.403000000000006</c:v>
                </c:pt>
                <c:pt idx="1">
                  <c:v>86.864000000000004</c:v>
                </c:pt>
                <c:pt idx="2">
                  <c:v>83.826999999999998</c:v>
                </c:pt>
                <c:pt idx="3">
                  <c:v>82.234999999999999</c:v>
                </c:pt>
                <c:pt idx="4">
                  <c:v>82.302000000000007</c:v>
                </c:pt>
                <c:pt idx="5">
                  <c:v>82.314999999999998</c:v>
                </c:pt>
                <c:pt idx="6">
                  <c:v>82.991</c:v>
                </c:pt>
                <c:pt idx="7">
                  <c:v>85.251999999999995</c:v>
                </c:pt>
                <c:pt idx="8">
                  <c:v>85.593000000000004</c:v>
                </c:pt>
                <c:pt idx="9">
                  <c:v>82.322000000000003</c:v>
                </c:pt>
                <c:pt idx="10">
                  <c:v>82.415999999999997</c:v>
                </c:pt>
                <c:pt idx="11">
                  <c:v>83.338999999999999</c:v>
                </c:pt>
                <c:pt idx="12">
                  <c:v>82.349000000000004</c:v>
                </c:pt>
                <c:pt idx="13">
                  <c:v>84.703999999999994</c:v>
                </c:pt>
                <c:pt idx="14">
                  <c:v>85.988</c:v>
                </c:pt>
                <c:pt idx="15">
                  <c:v>82.73</c:v>
                </c:pt>
                <c:pt idx="16">
                  <c:v>84.555999999999997</c:v>
                </c:pt>
                <c:pt idx="17">
                  <c:v>85.68</c:v>
                </c:pt>
                <c:pt idx="18">
                  <c:v>87.64</c:v>
                </c:pt>
                <c:pt idx="19">
                  <c:v>88.081999999999994</c:v>
                </c:pt>
                <c:pt idx="20">
                  <c:v>82.61</c:v>
                </c:pt>
                <c:pt idx="21">
                  <c:v>86.168999999999997</c:v>
                </c:pt>
                <c:pt idx="22">
                  <c:v>99.307000000000002</c:v>
                </c:pt>
                <c:pt idx="23">
                  <c:v>94.27</c:v>
                </c:pt>
                <c:pt idx="24">
                  <c:v>78.114000000000004</c:v>
                </c:pt>
                <c:pt idx="25">
                  <c:v>84.081000000000003</c:v>
                </c:pt>
                <c:pt idx="26">
                  <c:v>92.671000000000006</c:v>
                </c:pt>
                <c:pt idx="27">
                  <c:v>104.538</c:v>
                </c:pt>
                <c:pt idx="28">
                  <c:v>100.72499999999999</c:v>
                </c:pt>
                <c:pt idx="29">
                  <c:v>87.078000000000003</c:v>
                </c:pt>
                <c:pt idx="30">
                  <c:v>83.453000000000003</c:v>
                </c:pt>
                <c:pt idx="31">
                  <c:v>82.314999999999998</c:v>
                </c:pt>
                <c:pt idx="32">
                  <c:v>82.234999999999999</c:v>
                </c:pt>
                <c:pt idx="33">
                  <c:v>82.289000000000001</c:v>
                </c:pt>
                <c:pt idx="34">
                  <c:v>82.382000000000005</c:v>
                </c:pt>
                <c:pt idx="35">
                  <c:v>82.221999999999994</c:v>
                </c:pt>
                <c:pt idx="36">
                  <c:v>85.218999999999994</c:v>
                </c:pt>
                <c:pt idx="37">
                  <c:v>81.478999999999999</c:v>
                </c:pt>
                <c:pt idx="38">
                  <c:v>78.683000000000007</c:v>
                </c:pt>
                <c:pt idx="39">
                  <c:v>80.930999999999997</c:v>
                </c:pt>
                <c:pt idx="40">
                  <c:v>82.289000000000001</c:v>
                </c:pt>
                <c:pt idx="41">
                  <c:v>82.355999999999995</c:v>
                </c:pt>
                <c:pt idx="42">
                  <c:v>82.295000000000002</c:v>
                </c:pt>
                <c:pt idx="43">
                  <c:v>81.974000000000004</c:v>
                </c:pt>
                <c:pt idx="44">
                  <c:v>75.412000000000006</c:v>
                </c:pt>
                <c:pt idx="45">
                  <c:v>82.335999999999999</c:v>
                </c:pt>
                <c:pt idx="46">
                  <c:v>82.302000000000007</c:v>
                </c:pt>
                <c:pt idx="47">
                  <c:v>82.120999999999995</c:v>
                </c:pt>
                <c:pt idx="48">
                  <c:v>78.91</c:v>
                </c:pt>
                <c:pt idx="49">
                  <c:v>82.289000000000001</c:v>
                </c:pt>
                <c:pt idx="50">
                  <c:v>80.543000000000006</c:v>
                </c:pt>
                <c:pt idx="51">
                  <c:v>79.760000000000005</c:v>
                </c:pt>
                <c:pt idx="52">
                  <c:v>77.772999999999996</c:v>
                </c:pt>
                <c:pt idx="53">
                  <c:v>66.16</c:v>
                </c:pt>
                <c:pt idx="54">
                  <c:v>64.540999999999997</c:v>
                </c:pt>
                <c:pt idx="55">
                  <c:v>67.424000000000007</c:v>
                </c:pt>
                <c:pt idx="56">
                  <c:v>74.683000000000007</c:v>
                </c:pt>
                <c:pt idx="57">
                  <c:v>82.194999999999993</c:v>
                </c:pt>
                <c:pt idx="58">
                  <c:v>82.302000000000007</c:v>
                </c:pt>
                <c:pt idx="59">
                  <c:v>78.703000000000003</c:v>
                </c:pt>
                <c:pt idx="60">
                  <c:v>71.197000000000003</c:v>
                </c:pt>
                <c:pt idx="61">
                  <c:v>70.381</c:v>
                </c:pt>
                <c:pt idx="62">
                  <c:v>75.512</c:v>
                </c:pt>
                <c:pt idx="63">
                  <c:v>82.376000000000005</c:v>
                </c:pt>
                <c:pt idx="64">
                  <c:v>80.843999999999994</c:v>
                </c:pt>
                <c:pt idx="65">
                  <c:v>86.55</c:v>
                </c:pt>
                <c:pt idx="66">
                  <c:v>88.316000000000003</c:v>
                </c:pt>
                <c:pt idx="67">
                  <c:v>85.132000000000005</c:v>
                </c:pt>
                <c:pt idx="68">
                  <c:v>82.262</c:v>
                </c:pt>
                <c:pt idx="69">
                  <c:v>77.204999999999998</c:v>
                </c:pt>
                <c:pt idx="70">
                  <c:v>82.328999999999994</c:v>
                </c:pt>
                <c:pt idx="71">
                  <c:v>84.870999999999995</c:v>
                </c:pt>
                <c:pt idx="72">
                  <c:v>82.289000000000001</c:v>
                </c:pt>
                <c:pt idx="73">
                  <c:v>82.322000000000003</c:v>
                </c:pt>
                <c:pt idx="74">
                  <c:v>82.341999999999999</c:v>
                </c:pt>
                <c:pt idx="75">
                  <c:v>82.59</c:v>
                </c:pt>
                <c:pt idx="76">
                  <c:v>85.091999999999999</c:v>
                </c:pt>
                <c:pt idx="77">
                  <c:v>85.105000000000004</c:v>
                </c:pt>
                <c:pt idx="78">
                  <c:v>82.456000000000003</c:v>
                </c:pt>
                <c:pt idx="79">
                  <c:v>83.492999999999995</c:v>
                </c:pt>
                <c:pt idx="80">
                  <c:v>82.188000000000002</c:v>
                </c:pt>
                <c:pt idx="81">
                  <c:v>83.747</c:v>
                </c:pt>
                <c:pt idx="82">
                  <c:v>82.308999999999997</c:v>
                </c:pt>
                <c:pt idx="83">
                  <c:v>82.295000000000002</c:v>
                </c:pt>
                <c:pt idx="84">
                  <c:v>83.406000000000006</c:v>
                </c:pt>
                <c:pt idx="85">
                  <c:v>82.637</c:v>
                </c:pt>
                <c:pt idx="86">
                  <c:v>82.275000000000006</c:v>
                </c:pt>
                <c:pt idx="87">
                  <c:v>82.281999999999996</c:v>
                </c:pt>
                <c:pt idx="88">
                  <c:v>82.388999999999996</c:v>
                </c:pt>
                <c:pt idx="89">
                  <c:v>82.248999999999995</c:v>
                </c:pt>
                <c:pt idx="90">
                  <c:v>82.275000000000006</c:v>
                </c:pt>
                <c:pt idx="91">
                  <c:v>82.215000000000003</c:v>
                </c:pt>
                <c:pt idx="92">
                  <c:v>82.314999999999998</c:v>
                </c:pt>
                <c:pt idx="93">
                  <c:v>82.281999999999996</c:v>
                </c:pt>
                <c:pt idx="94">
                  <c:v>82.048000000000002</c:v>
                </c:pt>
                <c:pt idx="95">
                  <c:v>81.626000000000005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7F3-4481-B06F-4E400875D1C5}"/>
            </c:ext>
          </c:extLst>
        </c:ser>
        <c:ser>
          <c:idx val="3"/>
          <c:order val="3"/>
          <c:tx>
            <c:strRef>
              <c:f>'9.3'!$W$52</c:f>
              <c:strCache>
                <c:ptCount val="1"/>
                <c:pt idx="0">
                  <c:v>PSE</c:v>
                </c:pt>
              </c:strCache>
            </c:strRef>
          </c:tx>
          <c:spPr>
            <a:solidFill>
              <a:schemeClr val="accent6"/>
            </a:solidFill>
          </c:spPr>
          <c:cat>
            <c:numRef>
              <c:f>'9.3'!$S$54:$S$149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'9.3'!$W$54:$W$149</c:f>
              <c:numCache>
                <c:formatCode>#,##0</c:formatCode>
                <c:ptCount val="96"/>
                <c:pt idx="0">
                  <c:v>455.8</c:v>
                </c:pt>
                <c:pt idx="1">
                  <c:v>485.82400000000001</c:v>
                </c:pt>
                <c:pt idx="2">
                  <c:v>463.483</c:v>
                </c:pt>
                <c:pt idx="3">
                  <c:v>455.089</c:v>
                </c:pt>
                <c:pt idx="4">
                  <c:v>451.40699999999998</c:v>
                </c:pt>
                <c:pt idx="5">
                  <c:v>450.18</c:v>
                </c:pt>
                <c:pt idx="6">
                  <c:v>458.00599999999997</c:v>
                </c:pt>
                <c:pt idx="7">
                  <c:v>463.34100000000001</c:v>
                </c:pt>
                <c:pt idx="8">
                  <c:v>464.28500000000003</c:v>
                </c:pt>
                <c:pt idx="9">
                  <c:v>459.642</c:v>
                </c:pt>
                <c:pt idx="10">
                  <c:v>453.70699999999999</c:v>
                </c:pt>
                <c:pt idx="11">
                  <c:v>453.53500000000003</c:v>
                </c:pt>
                <c:pt idx="12">
                  <c:v>449.58</c:v>
                </c:pt>
                <c:pt idx="13">
                  <c:v>447.30099999999999</c:v>
                </c:pt>
                <c:pt idx="14">
                  <c:v>447.726</c:v>
                </c:pt>
                <c:pt idx="15">
                  <c:v>454.13799999999998</c:v>
                </c:pt>
                <c:pt idx="16">
                  <c:v>455.87799999999999</c:v>
                </c:pt>
                <c:pt idx="17">
                  <c:v>455.02499999999998</c:v>
                </c:pt>
                <c:pt idx="18">
                  <c:v>455.43099999999998</c:v>
                </c:pt>
                <c:pt idx="19">
                  <c:v>466.36200000000002</c:v>
                </c:pt>
                <c:pt idx="20">
                  <c:v>468.274</c:v>
                </c:pt>
                <c:pt idx="21">
                  <c:v>473.95600000000002</c:v>
                </c:pt>
                <c:pt idx="22">
                  <c:v>473.51</c:v>
                </c:pt>
                <c:pt idx="23">
                  <c:v>480.726</c:v>
                </c:pt>
                <c:pt idx="24">
                  <c:v>532.322</c:v>
                </c:pt>
                <c:pt idx="25">
                  <c:v>538.44799999999998</c:v>
                </c:pt>
                <c:pt idx="26">
                  <c:v>544.54700000000003</c:v>
                </c:pt>
                <c:pt idx="27">
                  <c:v>565.44299999999998</c:v>
                </c:pt>
                <c:pt idx="28">
                  <c:v>574.928</c:v>
                </c:pt>
                <c:pt idx="29">
                  <c:v>558.327</c:v>
                </c:pt>
                <c:pt idx="30">
                  <c:v>548.55700000000002</c:v>
                </c:pt>
                <c:pt idx="31">
                  <c:v>550.75099999999998</c:v>
                </c:pt>
                <c:pt idx="32">
                  <c:v>547.69600000000003</c:v>
                </c:pt>
                <c:pt idx="33">
                  <c:v>547.77300000000002</c:v>
                </c:pt>
                <c:pt idx="34">
                  <c:v>548.99699999999996</c:v>
                </c:pt>
                <c:pt idx="35">
                  <c:v>544.29100000000005</c:v>
                </c:pt>
                <c:pt idx="36">
                  <c:v>532.46799999999996</c:v>
                </c:pt>
                <c:pt idx="37">
                  <c:v>534.30600000000004</c:v>
                </c:pt>
                <c:pt idx="38">
                  <c:v>532.654</c:v>
                </c:pt>
                <c:pt idx="39">
                  <c:v>534.62400000000002</c:v>
                </c:pt>
                <c:pt idx="40">
                  <c:v>534.42700000000002</c:v>
                </c:pt>
                <c:pt idx="41">
                  <c:v>536.84900000000005</c:v>
                </c:pt>
                <c:pt idx="42">
                  <c:v>536.23699999999997</c:v>
                </c:pt>
                <c:pt idx="43">
                  <c:v>537.04899999999998</c:v>
                </c:pt>
                <c:pt idx="44">
                  <c:v>533.61</c:v>
                </c:pt>
                <c:pt idx="45">
                  <c:v>535.23900000000003</c:v>
                </c:pt>
                <c:pt idx="46">
                  <c:v>535.68899999999996</c:v>
                </c:pt>
                <c:pt idx="47">
                  <c:v>536.32500000000005</c:v>
                </c:pt>
                <c:pt idx="48">
                  <c:v>526.31799999999998</c:v>
                </c:pt>
                <c:pt idx="49">
                  <c:v>523.226</c:v>
                </c:pt>
                <c:pt idx="50">
                  <c:v>522.67100000000005</c:v>
                </c:pt>
                <c:pt idx="51">
                  <c:v>524.91200000000003</c:v>
                </c:pt>
                <c:pt idx="52">
                  <c:v>529.64599999999996</c:v>
                </c:pt>
                <c:pt idx="53">
                  <c:v>534.39099999999996</c:v>
                </c:pt>
                <c:pt idx="54">
                  <c:v>538.96299999999997</c:v>
                </c:pt>
                <c:pt idx="55">
                  <c:v>538.96500000000003</c:v>
                </c:pt>
                <c:pt idx="56">
                  <c:v>542.46799999999996</c:v>
                </c:pt>
                <c:pt idx="57">
                  <c:v>544.822</c:v>
                </c:pt>
                <c:pt idx="58">
                  <c:v>541.12400000000002</c:v>
                </c:pt>
                <c:pt idx="59">
                  <c:v>541.74599999999998</c:v>
                </c:pt>
                <c:pt idx="60">
                  <c:v>532.10599999999999</c:v>
                </c:pt>
                <c:pt idx="61">
                  <c:v>535.30999999999995</c:v>
                </c:pt>
                <c:pt idx="62">
                  <c:v>537.45500000000004</c:v>
                </c:pt>
                <c:pt idx="63">
                  <c:v>537.42200000000003</c:v>
                </c:pt>
                <c:pt idx="64">
                  <c:v>539.88</c:v>
                </c:pt>
                <c:pt idx="65">
                  <c:v>543.00199999999995</c:v>
                </c:pt>
                <c:pt idx="66">
                  <c:v>555.78499999999997</c:v>
                </c:pt>
                <c:pt idx="67">
                  <c:v>575.64200000000005</c:v>
                </c:pt>
                <c:pt idx="68">
                  <c:v>553.17100000000005</c:v>
                </c:pt>
                <c:pt idx="69">
                  <c:v>552.52099999999996</c:v>
                </c:pt>
                <c:pt idx="70">
                  <c:v>551.93600000000004</c:v>
                </c:pt>
                <c:pt idx="71">
                  <c:v>561.44200000000001</c:v>
                </c:pt>
                <c:pt idx="72">
                  <c:v>556.83500000000004</c:v>
                </c:pt>
                <c:pt idx="73">
                  <c:v>554.97500000000002</c:v>
                </c:pt>
                <c:pt idx="74">
                  <c:v>555.904</c:v>
                </c:pt>
                <c:pt idx="75">
                  <c:v>552.66</c:v>
                </c:pt>
                <c:pt idx="76">
                  <c:v>556.39499999999998</c:v>
                </c:pt>
                <c:pt idx="77">
                  <c:v>567.91099999999994</c:v>
                </c:pt>
                <c:pt idx="78">
                  <c:v>565.59699999999998</c:v>
                </c:pt>
                <c:pt idx="79">
                  <c:v>561.76900000000001</c:v>
                </c:pt>
                <c:pt idx="80">
                  <c:v>549.50900000000001</c:v>
                </c:pt>
                <c:pt idx="81">
                  <c:v>554.55999999999995</c:v>
                </c:pt>
                <c:pt idx="82">
                  <c:v>551.15700000000004</c:v>
                </c:pt>
                <c:pt idx="83">
                  <c:v>545.41800000000001</c:v>
                </c:pt>
                <c:pt idx="84">
                  <c:v>542.61500000000001</c:v>
                </c:pt>
                <c:pt idx="85">
                  <c:v>544.745</c:v>
                </c:pt>
                <c:pt idx="86">
                  <c:v>537.23099999999999</c:v>
                </c:pt>
                <c:pt idx="87">
                  <c:v>533.59199999999998</c:v>
                </c:pt>
                <c:pt idx="88">
                  <c:v>468.65800000000002</c:v>
                </c:pt>
                <c:pt idx="89">
                  <c:v>462.84</c:v>
                </c:pt>
                <c:pt idx="90">
                  <c:v>462.43799999999999</c:v>
                </c:pt>
                <c:pt idx="91">
                  <c:v>462.33699999999999</c:v>
                </c:pt>
                <c:pt idx="92">
                  <c:v>456.06599999999997</c:v>
                </c:pt>
                <c:pt idx="93">
                  <c:v>457.05799999999999</c:v>
                </c:pt>
                <c:pt idx="94">
                  <c:v>456.798</c:v>
                </c:pt>
                <c:pt idx="95">
                  <c:v>457.99599999999998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7F3-4481-B06F-4E400875D1C5}"/>
            </c:ext>
          </c:extLst>
        </c:ser>
        <c:ser>
          <c:idx val="6"/>
          <c:order val="4"/>
          <c:tx>
            <c:strRef>
              <c:f>'9.3'!$AA$52</c:f>
              <c:strCache>
                <c:ptCount val="1"/>
                <c:pt idx="0">
                  <c:v>VTE</c:v>
                </c:pt>
              </c:strCache>
            </c:strRef>
          </c:tx>
          <c:spPr>
            <a:solidFill>
              <a:schemeClr val="accent4"/>
            </a:solidFill>
          </c:spPr>
          <c:cat>
            <c:numRef>
              <c:f>'9.3'!$S$54:$S$149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'9.3'!$AA$54:$AA$149</c:f>
              <c:numCache>
                <c:formatCode>#,##0</c:formatCode>
                <c:ptCount val="96"/>
                <c:pt idx="0">
                  <c:v>61.905000000000001</c:v>
                </c:pt>
                <c:pt idx="1">
                  <c:v>60.378999999999998</c:v>
                </c:pt>
                <c:pt idx="2">
                  <c:v>58.792999999999999</c:v>
                </c:pt>
                <c:pt idx="3">
                  <c:v>59.384999999999998</c:v>
                </c:pt>
                <c:pt idx="4">
                  <c:v>57.517000000000003</c:v>
                </c:pt>
                <c:pt idx="5">
                  <c:v>58.207999999999998</c:v>
                </c:pt>
                <c:pt idx="6">
                  <c:v>58.433</c:v>
                </c:pt>
                <c:pt idx="7">
                  <c:v>61.223999999999997</c:v>
                </c:pt>
                <c:pt idx="8">
                  <c:v>65.325000000000003</c:v>
                </c:pt>
                <c:pt idx="9">
                  <c:v>68.602000000000004</c:v>
                </c:pt>
                <c:pt idx="10">
                  <c:v>69.335999999999999</c:v>
                </c:pt>
                <c:pt idx="11">
                  <c:v>71.147000000000006</c:v>
                </c:pt>
                <c:pt idx="12">
                  <c:v>73.099000000000004</c:v>
                </c:pt>
                <c:pt idx="13">
                  <c:v>71.350999999999999</c:v>
                </c:pt>
                <c:pt idx="14">
                  <c:v>66.52</c:v>
                </c:pt>
                <c:pt idx="15">
                  <c:v>66.641000000000005</c:v>
                </c:pt>
                <c:pt idx="16">
                  <c:v>73.100999999999999</c:v>
                </c:pt>
                <c:pt idx="17">
                  <c:v>76.117999999999995</c:v>
                </c:pt>
                <c:pt idx="18">
                  <c:v>78.66</c:v>
                </c:pt>
                <c:pt idx="19">
                  <c:v>80.924000000000007</c:v>
                </c:pt>
                <c:pt idx="20">
                  <c:v>85.611000000000004</c:v>
                </c:pt>
                <c:pt idx="21">
                  <c:v>87.272999999999996</c:v>
                </c:pt>
                <c:pt idx="22">
                  <c:v>88.811999999999998</c:v>
                </c:pt>
                <c:pt idx="23">
                  <c:v>87.986999999999995</c:v>
                </c:pt>
                <c:pt idx="24">
                  <c:v>88.616</c:v>
                </c:pt>
                <c:pt idx="25">
                  <c:v>91.4</c:v>
                </c:pt>
                <c:pt idx="26">
                  <c:v>96.475999999999999</c:v>
                </c:pt>
                <c:pt idx="27">
                  <c:v>100.18300000000001</c:v>
                </c:pt>
                <c:pt idx="28">
                  <c:v>100.155</c:v>
                </c:pt>
                <c:pt idx="29">
                  <c:v>101.748</c:v>
                </c:pt>
                <c:pt idx="30">
                  <c:v>106.681</c:v>
                </c:pt>
                <c:pt idx="31">
                  <c:v>107.283</c:v>
                </c:pt>
                <c:pt idx="32">
                  <c:v>105.88200000000001</c:v>
                </c:pt>
                <c:pt idx="33">
                  <c:v>103.11799999999999</c:v>
                </c:pt>
                <c:pt idx="34">
                  <c:v>103.705</c:v>
                </c:pt>
                <c:pt idx="35">
                  <c:v>105.773</c:v>
                </c:pt>
                <c:pt idx="36">
                  <c:v>100.004</c:v>
                </c:pt>
                <c:pt idx="37">
                  <c:v>97.290999999999997</c:v>
                </c:pt>
                <c:pt idx="38">
                  <c:v>92.221000000000004</c:v>
                </c:pt>
                <c:pt idx="39">
                  <c:v>92.450999999999993</c:v>
                </c:pt>
                <c:pt idx="40">
                  <c:v>90.144000000000005</c:v>
                </c:pt>
                <c:pt idx="41">
                  <c:v>85.287999999999997</c:v>
                </c:pt>
                <c:pt idx="42">
                  <c:v>83.915000000000006</c:v>
                </c:pt>
                <c:pt idx="43">
                  <c:v>90.409000000000006</c:v>
                </c:pt>
                <c:pt idx="44">
                  <c:v>89.971000000000004</c:v>
                </c:pt>
                <c:pt idx="45">
                  <c:v>90.234999999999999</c:v>
                </c:pt>
                <c:pt idx="46">
                  <c:v>93.384</c:v>
                </c:pt>
                <c:pt idx="47">
                  <c:v>94.923000000000002</c:v>
                </c:pt>
                <c:pt idx="48">
                  <c:v>92.909000000000006</c:v>
                </c:pt>
                <c:pt idx="49">
                  <c:v>93.304000000000002</c:v>
                </c:pt>
                <c:pt idx="50">
                  <c:v>90.188000000000002</c:v>
                </c:pt>
                <c:pt idx="51">
                  <c:v>89.626999999999995</c:v>
                </c:pt>
                <c:pt idx="52">
                  <c:v>87.447000000000003</c:v>
                </c:pt>
                <c:pt idx="53">
                  <c:v>81.471999999999994</c:v>
                </c:pt>
                <c:pt idx="54">
                  <c:v>78.774000000000001</c:v>
                </c:pt>
                <c:pt idx="55">
                  <c:v>78.361000000000004</c:v>
                </c:pt>
                <c:pt idx="56">
                  <c:v>75.893000000000001</c:v>
                </c:pt>
                <c:pt idx="57">
                  <c:v>75.989999999999995</c:v>
                </c:pt>
                <c:pt idx="58">
                  <c:v>77.828999999999994</c:v>
                </c:pt>
                <c:pt idx="59">
                  <c:v>77.900000000000006</c:v>
                </c:pt>
                <c:pt idx="60">
                  <c:v>80.05</c:v>
                </c:pt>
                <c:pt idx="61">
                  <c:v>80.697999999999993</c:v>
                </c:pt>
                <c:pt idx="62">
                  <c:v>83.632999999999996</c:v>
                </c:pt>
                <c:pt idx="63">
                  <c:v>87.003</c:v>
                </c:pt>
                <c:pt idx="64">
                  <c:v>91.763000000000005</c:v>
                </c:pt>
                <c:pt idx="65">
                  <c:v>87.558999999999997</c:v>
                </c:pt>
                <c:pt idx="66">
                  <c:v>84.33</c:v>
                </c:pt>
                <c:pt idx="67">
                  <c:v>89.730999999999995</c:v>
                </c:pt>
                <c:pt idx="68">
                  <c:v>95.584000000000003</c:v>
                </c:pt>
                <c:pt idx="69">
                  <c:v>101.58499999999999</c:v>
                </c:pt>
                <c:pt idx="70">
                  <c:v>109.15</c:v>
                </c:pt>
                <c:pt idx="71">
                  <c:v>111.82599999999999</c:v>
                </c:pt>
                <c:pt idx="72">
                  <c:v>116.395</c:v>
                </c:pt>
                <c:pt idx="73">
                  <c:v>120.654</c:v>
                </c:pt>
                <c:pt idx="74">
                  <c:v>124.518</c:v>
                </c:pt>
                <c:pt idx="75">
                  <c:v>125.735</c:v>
                </c:pt>
                <c:pt idx="76">
                  <c:v>128.03800000000001</c:v>
                </c:pt>
                <c:pt idx="77">
                  <c:v>130.619</c:v>
                </c:pt>
                <c:pt idx="78">
                  <c:v>132.59100000000001</c:v>
                </c:pt>
                <c:pt idx="79">
                  <c:v>137.809</c:v>
                </c:pt>
                <c:pt idx="80">
                  <c:v>139.65700000000001</c:v>
                </c:pt>
                <c:pt idx="81">
                  <c:v>142.21</c:v>
                </c:pt>
                <c:pt idx="82">
                  <c:v>143.90199999999999</c:v>
                </c:pt>
                <c:pt idx="83">
                  <c:v>150.03700000000001</c:v>
                </c:pt>
                <c:pt idx="84">
                  <c:v>152.57599999999999</c:v>
                </c:pt>
                <c:pt idx="85">
                  <c:v>156.44900000000001</c:v>
                </c:pt>
                <c:pt idx="86">
                  <c:v>155.702</c:v>
                </c:pt>
                <c:pt idx="87">
                  <c:v>151.363</c:v>
                </c:pt>
                <c:pt idx="88">
                  <c:v>152.40199999999999</c:v>
                </c:pt>
                <c:pt idx="89">
                  <c:v>155.672</c:v>
                </c:pt>
                <c:pt idx="90">
                  <c:v>154.328</c:v>
                </c:pt>
                <c:pt idx="91">
                  <c:v>150.36000000000001</c:v>
                </c:pt>
                <c:pt idx="92">
                  <c:v>146.37299999999999</c:v>
                </c:pt>
                <c:pt idx="93">
                  <c:v>152.16499999999999</c:v>
                </c:pt>
                <c:pt idx="94">
                  <c:v>151.684</c:v>
                </c:pt>
                <c:pt idx="95">
                  <c:v>144.625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7F3-4481-B06F-4E400875D1C5}"/>
            </c:ext>
          </c:extLst>
        </c:ser>
        <c:ser>
          <c:idx val="7"/>
          <c:order val="5"/>
          <c:tx>
            <c:strRef>
              <c:f>'9.3'!$Z$52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7C9C7"/>
            </a:solidFill>
            <a:ln w="25400">
              <a:noFill/>
            </a:ln>
          </c:spPr>
          <c:cat>
            <c:numRef>
              <c:f>'9.3'!$S$54:$S$149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'9.3'!$Z$54:$Z$149</c:f>
              <c:numCache>
                <c:formatCode>#,##0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23.824000000000002</c:v>
                </c:pt>
                <c:pt idx="26">
                  <c:v>27.35</c:v>
                </c:pt>
                <c:pt idx="27">
                  <c:v>27.812999999999999</c:v>
                </c:pt>
                <c:pt idx="28">
                  <c:v>38.482999999999997</c:v>
                </c:pt>
                <c:pt idx="29">
                  <c:v>92.61</c:v>
                </c:pt>
                <c:pt idx="30">
                  <c:v>221.25700000000001</c:v>
                </c:pt>
                <c:pt idx="31">
                  <c:v>412.43</c:v>
                </c:pt>
                <c:pt idx="32">
                  <c:v>655.005</c:v>
                </c:pt>
                <c:pt idx="33">
                  <c:v>923.91899999999998</c:v>
                </c:pt>
                <c:pt idx="34">
                  <c:v>1195.9670000000001</c:v>
                </c:pt>
                <c:pt idx="35">
                  <c:v>1445.8710000000001</c:v>
                </c:pt>
                <c:pt idx="36">
                  <c:v>1661.0229999999999</c:v>
                </c:pt>
                <c:pt idx="37">
                  <c:v>1853.4069999999999</c:v>
                </c:pt>
                <c:pt idx="38">
                  <c:v>2028.9159999999999</c:v>
                </c:pt>
                <c:pt idx="39">
                  <c:v>2183.0770000000002</c:v>
                </c:pt>
                <c:pt idx="40">
                  <c:v>2318.652</c:v>
                </c:pt>
                <c:pt idx="41">
                  <c:v>2433.942</c:v>
                </c:pt>
                <c:pt idx="42">
                  <c:v>2533.569</c:v>
                </c:pt>
                <c:pt idx="43">
                  <c:v>2623.4549999999999</c:v>
                </c:pt>
                <c:pt idx="44">
                  <c:v>2695.1280000000002</c:v>
                </c:pt>
                <c:pt idx="45">
                  <c:v>2744.6979999999999</c:v>
                </c:pt>
                <c:pt idx="46">
                  <c:v>2783.84</c:v>
                </c:pt>
                <c:pt idx="47">
                  <c:v>2809.0369999999998</c:v>
                </c:pt>
                <c:pt idx="48">
                  <c:v>2816.0720000000001</c:v>
                </c:pt>
                <c:pt idx="49">
                  <c:v>2813.0940000000001</c:v>
                </c:pt>
                <c:pt idx="50">
                  <c:v>2799.5390000000002</c:v>
                </c:pt>
                <c:pt idx="51">
                  <c:v>2768.8240000000001</c:v>
                </c:pt>
                <c:pt idx="52">
                  <c:v>2723.0329999999999</c:v>
                </c:pt>
                <c:pt idx="53">
                  <c:v>2658.6860000000001</c:v>
                </c:pt>
                <c:pt idx="54">
                  <c:v>2581.8240000000001</c:v>
                </c:pt>
                <c:pt idx="55">
                  <c:v>2482.7649999999999</c:v>
                </c:pt>
                <c:pt idx="56">
                  <c:v>2366.9050000000002</c:v>
                </c:pt>
                <c:pt idx="57">
                  <c:v>2242.828</c:v>
                </c:pt>
                <c:pt idx="58">
                  <c:v>2095.4749999999999</c:v>
                </c:pt>
                <c:pt idx="59">
                  <c:v>1945.32</c:v>
                </c:pt>
                <c:pt idx="60">
                  <c:v>1754.0409999999999</c:v>
                </c:pt>
                <c:pt idx="61">
                  <c:v>1549.0419999999999</c:v>
                </c:pt>
                <c:pt idx="62">
                  <c:v>1329.671</c:v>
                </c:pt>
                <c:pt idx="63">
                  <c:v>1085.29</c:v>
                </c:pt>
                <c:pt idx="64">
                  <c:v>829.82899999999995</c:v>
                </c:pt>
                <c:pt idx="65">
                  <c:v>578.495</c:v>
                </c:pt>
                <c:pt idx="66">
                  <c:v>352.08</c:v>
                </c:pt>
                <c:pt idx="67">
                  <c:v>179.209</c:v>
                </c:pt>
                <c:pt idx="68">
                  <c:v>75.608000000000004</c:v>
                </c:pt>
                <c:pt idx="69">
                  <c:v>33.883000000000003</c:v>
                </c:pt>
                <c:pt idx="70">
                  <c:v>27.914999999999999</c:v>
                </c:pt>
                <c:pt idx="71">
                  <c:v>27.951000000000001</c:v>
                </c:pt>
                <c:pt idx="72">
                  <c:v>13.057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7F3-4481-B06F-4E400875D1C5}"/>
            </c:ext>
          </c:extLst>
        </c:ser>
        <c:ser>
          <c:idx val="4"/>
          <c:order val="6"/>
          <c:tx>
            <c:strRef>
              <c:f>'9.3'!$X$52</c:f>
              <c:strCache>
                <c:ptCount val="1"/>
                <c:pt idx="0">
                  <c:v>VE</c:v>
                </c:pt>
              </c:strCache>
            </c:strRef>
          </c:tx>
          <c:spPr>
            <a:solidFill>
              <a:schemeClr val="accent3"/>
            </a:solidFill>
          </c:spPr>
          <c:cat>
            <c:numRef>
              <c:f>'9.3'!$S$54:$S$149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'9.3'!$X$54:$X$149</c:f>
              <c:numCache>
                <c:formatCode>#,##0</c:formatCode>
                <c:ptCount val="96"/>
                <c:pt idx="0">
                  <c:v>160.77699999999999</c:v>
                </c:pt>
                <c:pt idx="1">
                  <c:v>160.76599999999999</c:v>
                </c:pt>
                <c:pt idx="2">
                  <c:v>160.749</c:v>
                </c:pt>
                <c:pt idx="3">
                  <c:v>160.99</c:v>
                </c:pt>
                <c:pt idx="4">
                  <c:v>165.036</c:v>
                </c:pt>
                <c:pt idx="5">
                  <c:v>165.029</c:v>
                </c:pt>
                <c:pt idx="6">
                  <c:v>165</c:v>
                </c:pt>
                <c:pt idx="7">
                  <c:v>164.696</c:v>
                </c:pt>
                <c:pt idx="8">
                  <c:v>115.491</c:v>
                </c:pt>
                <c:pt idx="9">
                  <c:v>108.386</c:v>
                </c:pt>
                <c:pt idx="10">
                  <c:v>108.28100000000001</c:v>
                </c:pt>
                <c:pt idx="11">
                  <c:v>108.357</c:v>
                </c:pt>
                <c:pt idx="12">
                  <c:v>170.173</c:v>
                </c:pt>
                <c:pt idx="13">
                  <c:v>170.40899999999999</c:v>
                </c:pt>
                <c:pt idx="14">
                  <c:v>170.33099999999999</c:v>
                </c:pt>
                <c:pt idx="15">
                  <c:v>170.333</c:v>
                </c:pt>
                <c:pt idx="16">
                  <c:v>172.96799999999999</c:v>
                </c:pt>
                <c:pt idx="17">
                  <c:v>173.09299999999999</c:v>
                </c:pt>
                <c:pt idx="18">
                  <c:v>173.02699999999999</c:v>
                </c:pt>
                <c:pt idx="19">
                  <c:v>172.98</c:v>
                </c:pt>
                <c:pt idx="20">
                  <c:v>174.49299999999999</c:v>
                </c:pt>
                <c:pt idx="21">
                  <c:v>174.46600000000001</c:v>
                </c:pt>
                <c:pt idx="22">
                  <c:v>174.38</c:v>
                </c:pt>
                <c:pt idx="23">
                  <c:v>182.291</c:v>
                </c:pt>
                <c:pt idx="24">
                  <c:v>277.09199999999998</c:v>
                </c:pt>
                <c:pt idx="25">
                  <c:v>291.88200000000001</c:v>
                </c:pt>
                <c:pt idx="26">
                  <c:v>291.87400000000002</c:v>
                </c:pt>
                <c:pt idx="27">
                  <c:v>317.23500000000001</c:v>
                </c:pt>
                <c:pt idx="28">
                  <c:v>445.05099999999999</c:v>
                </c:pt>
                <c:pt idx="29">
                  <c:v>445.26100000000002</c:v>
                </c:pt>
                <c:pt idx="30">
                  <c:v>444.02800000000002</c:v>
                </c:pt>
                <c:pt idx="31">
                  <c:v>450.90800000000002</c:v>
                </c:pt>
                <c:pt idx="32">
                  <c:v>458.60500000000002</c:v>
                </c:pt>
                <c:pt idx="33">
                  <c:v>464.995</c:v>
                </c:pt>
                <c:pt idx="34">
                  <c:v>464.86399999999998</c:v>
                </c:pt>
                <c:pt idx="35">
                  <c:v>447.88200000000001</c:v>
                </c:pt>
                <c:pt idx="36">
                  <c:v>221.376</c:v>
                </c:pt>
                <c:pt idx="37">
                  <c:v>200.578</c:v>
                </c:pt>
                <c:pt idx="38">
                  <c:v>200.57</c:v>
                </c:pt>
                <c:pt idx="39">
                  <c:v>200.471</c:v>
                </c:pt>
                <c:pt idx="40">
                  <c:v>187.64699999999999</c:v>
                </c:pt>
                <c:pt idx="41">
                  <c:v>187.273</c:v>
                </c:pt>
                <c:pt idx="42">
                  <c:v>187.17</c:v>
                </c:pt>
                <c:pt idx="43">
                  <c:v>186.03100000000001</c:v>
                </c:pt>
                <c:pt idx="44">
                  <c:v>159.16499999999999</c:v>
                </c:pt>
                <c:pt idx="45">
                  <c:v>158.18600000000001</c:v>
                </c:pt>
                <c:pt idx="46">
                  <c:v>158.172</c:v>
                </c:pt>
                <c:pt idx="47">
                  <c:v>157.82599999999999</c:v>
                </c:pt>
                <c:pt idx="48">
                  <c:v>107.11199999999999</c:v>
                </c:pt>
                <c:pt idx="49">
                  <c:v>99.997</c:v>
                </c:pt>
                <c:pt idx="50">
                  <c:v>99.872</c:v>
                </c:pt>
                <c:pt idx="51">
                  <c:v>99.668999999999997</c:v>
                </c:pt>
                <c:pt idx="52">
                  <c:v>101.217</c:v>
                </c:pt>
                <c:pt idx="53">
                  <c:v>101.31</c:v>
                </c:pt>
                <c:pt idx="54">
                  <c:v>101.17100000000001</c:v>
                </c:pt>
                <c:pt idx="55">
                  <c:v>101.253</c:v>
                </c:pt>
                <c:pt idx="56">
                  <c:v>102.804</c:v>
                </c:pt>
                <c:pt idx="57">
                  <c:v>102.682</c:v>
                </c:pt>
                <c:pt idx="58">
                  <c:v>140.577</c:v>
                </c:pt>
                <c:pt idx="59">
                  <c:v>159.54400000000001</c:v>
                </c:pt>
                <c:pt idx="60">
                  <c:v>159.80500000000001</c:v>
                </c:pt>
                <c:pt idx="61">
                  <c:v>159.80699999999999</c:v>
                </c:pt>
                <c:pt idx="62">
                  <c:v>159.81</c:v>
                </c:pt>
                <c:pt idx="63">
                  <c:v>164.21199999999999</c:v>
                </c:pt>
                <c:pt idx="64">
                  <c:v>223.685</c:v>
                </c:pt>
                <c:pt idx="65">
                  <c:v>246.72499999999999</c:v>
                </c:pt>
                <c:pt idx="66">
                  <c:v>247.524</c:v>
                </c:pt>
                <c:pt idx="67">
                  <c:v>306.84100000000001</c:v>
                </c:pt>
                <c:pt idx="68">
                  <c:v>430.47300000000001</c:v>
                </c:pt>
                <c:pt idx="69">
                  <c:v>445.108</c:v>
                </c:pt>
                <c:pt idx="70">
                  <c:v>442.77800000000002</c:v>
                </c:pt>
                <c:pt idx="71">
                  <c:v>451.94099999999997</c:v>
                </c:pt>
                <c:pt idx="72">
                  <c:v>562.31600000000003</c:v>
                </c:pt>
                <c:pt idx="73">
                  <c:v>577.37400000000002</c:v>
                </c:pt>
                <c:pt idx="74">
                  <c:v>578.54999999999995</c:v>
                </c:pt>
                <c:pt idx="75">
                  <c:v>555.35299999999995</c:v>
                </c:pt>
                <c:pt idx="76">
                  <c:v>252.596</c:v>
                </c:pt>
                <c:pt idx="77">
                  <c:v>225.89500000000001</c:v>
                </c:pt>
                <c:pt idx="78">
                  <c:v>226.80799999999999</c:v>
                </c:pt>
                <c:pt idx="79">
                  <c:v>223.803</c:v>
                </c:pt>
                <c:pt idx="80">
                  <c:v>171.52799999999999</c:v>
                </c:pt>
                <c:pt idx="81">
                  <c:v>169.36</c:v>
                </c:pt>
                <c:pt idx="82">
                  <c:v>169.05799999999999</c:v>
                </c:pt>
                <c:pt idx="83">
                  <c:v>168.92099999999999</c:v>
                </c:pt>
                <c:pt idx="84">
                  <c:v>162.01300000000001</c:v>
                </c:pt>
                <c:pt idx="85">
                  <c:v>161.80699999999999</c:v>
                </c:pt>
                <c:pt idx="86">
                  <c:v>161.19900000000001</c:v>
                </c:pt>
                <c:pt idx="87">
                  <c:v>160.96700000000001</c:v>
                </c:pt>
                <c:pt idx="88">
                  <c:v>159.185</c:v>
                </c:pt>
                <c:pt idx="89">
                  <c:v>159.18600000000001</c:v>
                </c:pt>
                <c:pt idx="90">
                  <c:v>159.17599999999999</c:v>
                </c:pt>
                <c:pt idx="91">
                  <c:v>159.166</c:v>
                </c:pt>
                <c:pt idx="92">
                  <c:v>158.02799999999999</c:v>
                </c:pt>
                <c:pt idx="93">
                  <c:v>158.01300000000001</c:v>
                </c:pt>
                <c:pt idx="94">
                  <c:v>158.00899999999999</c:v>
                </c:pt>
                <c:pt idx="95">
                  <c:v>158.006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7F3-4481-B06F-4E400875D1C5}"/>
            </c:ext>
          </c:extLst>
        </c:ser>
        <c:ser>
          <c:idx val="5"/>
          <c:order val="7"/>
          <c:tx>
            <c:strRef>
              <c:f>'9.3'!$Y$52</c:f>
              <c:strCache>
                <c:ptCount val="1"/>
                <c:pt idx="0">
                  <c:v>PVE</c:v>
                </c:pt>
              </c:strCache>
            </c:strRef>
          </c:tx>
          <c:spPr>
            <a:solidFill>
              <a:srgbClr val="F0948F"/>
            </a:solidFill>
          </c:spPr>
          <c:cat>
            <c:numRef>
              <c:f>'9.3'!$S$54:$S$149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'9.3'!$Y$54:$Y$149</c:f>
              <c:numCache>
                <c:formatCode>#,##0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58.314999999999998</c:v>
                </c:pt>
                <c:pt idx="21">
                  <c:v>58.457999999999998</c:v>
                </c:pt>
                <c:pt idx="22">
                  <c:v>93.488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29.265000000000001</c:v>
                </c:pt>
                <c:pt idx="27">
                  <c:v>86.233000000000004</c:v>
                </c:pt>
                <c:pt idx="28">
                  <c:v>568.19299999999998</c:v>
                </c:pt>
                <c:pt idx="29">
                  <c:v>584.678</c:v>
                </c:pt>
                <c:pt idx="30">
                  <c:v>551.46400000000006</c:v>
                </c:pt>
                <c:pt idx="31">
                  <c:v>546.65499999999997</c:v>
                </c:pt>
                <c:pt idx="32">
                  <c:v>269.74</c:v>
                </c:pt>
                <c:pt idx="33">
                  <c:v>249.50399999999999</c:v>
                </c:pt>
                <c:pt idx="34">
                  <c:v>156.58099999999999</c:v>
                </c:pt>
                <c:pt idx="35">
                  <c:v>144.59100000000001</c:v>
                </c:pt>
                <c:pt idx="36">
                  <c:v>146.16800000000001</c:v>
                </c:pt>
                <c:pt idx="37">
                  <c:v>162.57900000000001</c:v>
                </c:pt>
                <c:pt idx="38">
                  <c:v>146.16800000000001</c:v>
                </c:pt>
                <c:pt idx="39">
                  <c:v>147.69399999999999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96.781999999999996</c:v>
                </c:pt>
                <c:pt idx="66">
                  <c:v>267.79300000000001</c:v>
                </c:pt>
                <c:pt idx="67">
                  <c:v>509.36900000000003</c:v>
                </c:pt>
                <c:pt idx="68">
                  <c:v>449.774</c:v>
                </c:pt>
                <c:pt idx="69">
                  <c:v>521.54</c:v>
                </c:pt>
                <c:pt idx="70">
                  <c:v>499.65699999999998</c:v>
                </c:pt>
                <c:pt idx="71">
                  <c:v>535.96</c:v>
                </c:pt>
                <c:pt idx="72">
                  <c:v>474.30200000000002</c:v>
                </c:pt>
                <c:pt idx="73">
                  <c:v>422.733</c:v>
                </c:pt>
                <c:pt idx="74">
                  <c:v>465.38400000000001</c:v>
                </c:pt>
                <c:pt idx="75">
                  <c:v>462.30799999999999</c:v>
                </c:pt>
                <c:pt idx="76">
                  <c:v>524.77099999999996</c:v>
                </c:pt>
                <c:pt idx="77">
                  <c:v>548.21</c:v>
                </c:pt>
                <c:pt idx="78">
                  <c:v>544.96400000000006</c:v>
                </c:pt>
                <c:pt idx="79">
                  <c:v>542.58000000000004</c:v>
                </c:pt>
                <c:pt idx="80">
                  <c:v>464.00799999999998</c:v>
                </c:pt>
                <c:pt idx="81">
                  <c:v>464.21100000000001</c:v>
                </c:pt>
                <c:pt idx="82">
                  <c:v>470.34699999999998</c:v>
                </c:pt>
                <c:pt idx="83">
                  <c:v>482.16899999999998</c:v>
                </c:pt>
                <c:pt idx="84">
                  <c:v>290.00400000000002</c:v>
                </c:pt>
                <c:pt idx="85">
                  <c:v>208.375</c:v>
                </c:pt>
                <c:pt idx="86">
                  <c:v>97.831000000000003</c:v>
                </c:pt>
                <c:pt idx="87">
                  <c:v>96.272999999999996</c:v>
                </c:pt>
                <c:pt idx="88">
                  <c:v>100.745</c:v>
                </c:pt>
                <c:pt idx="89">
                  <c:v>100.758</c:v>
                </c:pt>
                <c:pt idx="90">
                  <c:v>94.37</c:v>
                </c:pt>
                <c:pt idx="91">
                  <c:v>78.686000000000007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7F3-4481-B06F-4E400875D1C5}"/>
            </c:ext>
          </c:extLst>
        </c:ser>
        <c:ser>
          <c:idx val="10"/>
          <c:order val="10"/>
          <c:tx>
            <c:strRef>
              <c:f>'9.3'!$AH$53</c:f>
              <c:strCache>
                <c:ptCount val="1"/>
                <c:pt idx="0">
                  <c:v>+</c:v>
                </c:pt>
              </c:strCache>
            </c:strRef>
          </c:tx>
          <c:spPr>
            <a:solidFill>
              <a:schemeClr val="tx1"/>
            </a:solidFill>
            <a:ln w="25400">
              <a:noFill/>
            </a:ln>
          </c:spPr>
          <c:cat>
            <c:numRef>
              <c:f>'9.3'!$S$54:$S$149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'9.3'!$AH$54:$AH$149</c:f>
              <c:numCache>
                <c:formatCode>#,##0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47.531999999999996</c:v>
                </c:pt>
                <c:pt idx="27">
                  <c:v>106.232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7F3-4481-B06F-4E400875D1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9771392"/>
        <c:axId val="169772928"/>
      </c:areaChart>
      <c:areaChart>
        <c:grouping val="stacked"/>
        <c:varyColors val="0"/>
        <c:ser>
          <c:idx val="8"/>
          <c:order val="8"/>
          <c:tx>
            <c:strRef>
              <c:f>'9.3'!$AB$52</c:f>
              <c:strCache>
                <c:ptCount val="1"/>
                <c:pt idx="0">
                  <c:v>Přeshraniční saldo</c:v>
                </c:pt>
              </c:strCache>
            </c:strRef>
          </c:tx>
          <c:spPr>
            <a:solidFill>
              <a:schemeClr val="tx1"/>
            </a:solidFill>
          </c:spPr>
          <c:cat>
            <c:numLit>
              <c:formatCode>h:mm;@</c:formatCode>
              <c:ptCount val="24"/>
              <c:pt idx="0">
                <c:v>0</c:v>
              </c:pt>
              <c:pt idx="1">
                <c:v>4.1666666666666664E-2</c:v>
              </c:pt>
              <c:pt idx="2">
                <c:v>8.3333333333333301E-2</c:v>
              </c:pt>
              <c:pt idx="3">
                <c:v>0.125</c:v>
              </c:pt>
              <c:pt idx="4">
                <c:v>0.16666666666666699</c:v>
              </c:pt>
              <c:pt idx="5">
                <c:v>0.20833333333333301</c:v>
              </c:pt>
              <c:pt idx="6">
                <c:v>0.25</c:v>
              </c:pt>
              <c:pt idx="7">
                <c:v>0.29166666666666702</c:v>
              </c:pt>
              <c:pt idx="8">
                <c:v>0.33333333333333298</c:v>
              </c:pt>
              <c:pt idx="9">
                <c:v>0.375</c:v>
              </c:pt>
              <c:pt idx="10">
                <c:v>0.41666666666666702</c:v>
              </c:pt>
              <c:pt idx="11">
                <c:v>0.45833333333333298</c:v>
              </c:pt>
              <c:pt idx="12">
                <c:v>0.5</c:v>
              </c:pt>
              <c:pt idx="13">
                <c:v>0.54166666666666696</c:v>
              </c:pt>
              <c:pt idx="14">
                <c:v>0.58333333333333304</c:v>
              </c:pt>
              <c:pt idx="15">
                <c:v>0.625</c:v>
              </c:pt>
              <c:pt idx="16">
                <c:v>0.66666666666666696</c:v>
              </c:pt>
              <c:pt idx="17">
                <c:v>0.70833333333333304</c:v>
              </c:pt>
              <c:pt idx="18">
                <c:v>0.75</c:v>
              </c:pt>
              <c:pt idx="19">
                <c:v>0.79166666666666696</c:v>
              </c:pt>
              <c:pt idx="20">
                <c:v>0.83333333333333304</c:v>
              </c:pt>
              <c:pt idx="21">
                <c:v>0.875</c:v>
              </c:pt>
              <c:pt idx="22">
                <c:v>0.91666666666666696</c:v>
              </c:pt>
              <c:pt idx="23">
                <c:v>0.95833333333333304</c:v>
              </c:pt>
            </c:numLit>
          </c:cat>
          <c:val>
            <c:numRef>
              <c:f>'9.3'!$AI$54:$AI$149</c:f>
              <c:numCache>
                <c:formatCode>#,##0</c:formatCode>
                <c:ptCount val="96"/>
                <c:pt idx="0">
                  <c:v>-618.49</c:v>
                </c:pt>
                <c:pt idx="1">
                  <c:v>-568.67899999999997</c:v>
                </c:pt>
                <c:pt idx="2">
                  <c:v>-539.89099999999996</c:v>
                </c:pt>
                <c:pt idx="3">
                  <c:v>-513.94500000000005</c:v>
                </c:pt>
                <c:pt idx="4">
                  <c:v>-545.05799999999999</c:v>
                </c:pt>
                <c:pt idx="5">
                  <c:v>-488.42500000000001</c:v>
                </c:pt>
                <c:pt idx="6">
                  <c:v>-530.40499999999997</c:v>
                </c:pt>
                <c:pt idx="7">
                  <c:v>-537.48199999999997</c:v>
                </c:pt>
                <c:pt idx="8">
                  <c:v>-630.01900000000001</c:v>
                </c:pt>
                <c:pt idx="9">
                  <c:v>-644.36300000000006</c:v>
                </c:pt>
                <c:pt idx="10">
                  <c:v>-612.39800000000002</c:v>
                </c:pt>
                <c:pt idx="11">
                  <c:v>-638.71900000000005</c:v>
                </c:pt>
                <c:pt idx="12">
                  <c:v>-644.35500000000002</c:v>
                </c:pt>
                <c:pt idx="13">
                  <c:v>-631.49</c:v>
                </c:pt>
                <c:pt idx="14">
                  <c:v>-622.73400000000004</c:v>
                </c:pt>
                <c:pt idx="15">
                  <c:v>-634.78</c:v>
                </c:pt>
                <c:pt idx="16">
                  <c:v>-610.26900000000001</c:v>
                </c:pt>
                <c:pt idx="17">
                  <c:v>-531.34199999999998</c:v>
                </c:pt>
                <c:pt idx="18">
                  <c:v>-490.16500000000002</c:v>
                </c:pt>
                <c:pt idx="19">
                  <c:v>-424.66699999999997</c:v>
                </c:pt>
                <c:pt idx="20">
                  <c:v>-387.93599999999998</c:v>
                </c:pt>
                <c:pt idx="21">
                  <c:v>-317.69400000000002</c:v>
                </c:pt>
                <c:pt idx="22">
                  <c:v>-171.10499999999999</c:v>
                </c:pt>
                <c:pt idx="23">
                  <c:v>-51.631</c:v>
                </c:pt>
                <c:pt idx="24">
                  <c:v>-137.60900000000001</c:v>
                </c:pt>
                <c:pt idx="25">
                  <c:v>-42.851999999999997</c:v>
                </c:pt>
                <c:pt idx="26">
                  <c:v>0</c:v>
                </c:pt>
                <c:pt idx="27">
                  <c:v>0</c:v>
                </c:pt>
                <c:pt idx="28">
                  <c:v>-459.03500000000003</c:v>
                </c:pt>
                <c:pt idx="29">
                  <c:v>-400.76</c:v>
                </c:pt>
                <c:pt idx="30">
                  <c:v>-490.97800000000001</c:v>
                </c:pt>
                <c:pt idx="31">
                  <c:v>-623.10599999999999</c:v>
                </c:pt>
                <c:pt idx="32">
                  <c:v>-621.66899999999998</c:v>
                </c:pt>
                <c:pt idx="33">
                  <c:v>-672.43600000000004</c:v>
                </c:pt>
                <c:pt idx="34">
                  <c:v>-751.68799999999999</c:v>
                </c:pt>
                <c:pt idx="35">
                  <c:v>-893.28499999999997</c:v>
                </c:pt>
                <c:pt idx="36">
                  <c:v>-883.54899999999998</c:v>
                </c:pt>
                <c:pt idx="37">
                  <c:v>-973.02599999999995</c:v>
                </c:pt>
                <c:pt idx="38">
                  <c:v>-1097.1890000000001</c:v>
                </c:pt>
                <c:pt idx="39">
                  <c:v>-1150.982</c:v>
                </c:pt>
                <c:pt idx="40">
                  <c:v>-919.35</c:v>
                </c:pt>
                <c:pt idx="41">
                  <c:v>-1036.73</c:v>
                </c:pt>
                <c:pt idx="42">
                  <c:v>-1193.5730000000001</c:v>
                </c:pt>
                <c:pt idx="43">
                  <c:v>-1193.5640000000001</c:v>
                </c:pt>
                <c:pt idx="44">
                  <c:v>-984.553</c:v>
                </c:pt>
                <c:pt idx="45">
                  <c:v>-1098.771</c:v>
                </c:pt>
                <c:pt idx="46">
                  <c:v>-1131.3119999999999</c:v>
                </c:pt>
                <c:pt idx="47">
                  <c:v>-1108.9939999999999</c:v>
                </c:pt>
                <c:pt idx="48">
                  <c:v>-791.04200000000003</c:v>
                </c:pt>
                <c:pt idx="49">
                  <c:v>-764.43399999999997</c:v>
                </c:pt>
                <c:pt idx="50">
                  <c:v>-765.93600000000004</c:v>
                </c:pt>
                <c:pt idx="51">
                  <c:v>-720.71100000000001</c:v>
                </c:pt>
                <c:pt idx="52">
                  <c:v>-753.55</c:v>
                </c:pt>
                <c:pt idx="53">
                  <c:v>-766.90499999999997</c:v>
                </c:pt>
                <c:pt idx="54">
                  <c:v>-818.16099999999994</c:v>
                </c:pt>
                <c:pt idx="55">
                  <c:v>-895.99099999999999</c:v>
                </c:pt>
                <c:pt idx="56">
                  <c:v>-1085.674</c:v>
                </c:pt>
                <c:pt idx="57">
                  <c:v>-1141.9449999999999</c:v>
                </c:pt>
                <c:pt idx="58">
                  <c:v>-1184.47</c:v>
                </c:pt>
                <c:pt idx="59">
                  <c:v>-1108.1890000000001</c:v>
                </c:pt>
                <c:pt idx="60">
                  <c:v>-1147.143</c:v>
                </c:pt>
                <c:pt idx="61">
                  <c:v>-1250.44</c:v>
                </c:pt>
                <c:pt idx="62">
                  <c:v>-1169.752</c:v>
                </c:pt>
                <c:pt idx="63">
                  <c:v>-1108.011</c:v>
                </c:pt>
                <c:pt idx="64">
                  <c:v>-1195.1089999999999</c:v>
                </c:pt>
                <c:pt idx="65">
                  <c:v>-1113.992</c:v>
                </c:pt>
                <c:pt idx="66">
                  <c:v>-1143.6880000000001</c:v>
                </c:pt>
                <c:pt idx="67">
                  <c:v>-1233.479</c:v>
                </c:pt>
                <c:pt idx="68">
                  <c:v>-1079.354</c:v>
                </c:pt>
                <c:pt idx="69">
                  <c:v>-1074.568</c:v>
                </c:pt>
                <c:pt idx="70">
                  <c:v>-1019.356</c:v>
                </c:pt>
                <c:pt idx="71">
                  <c:v>-989.19600000000003</c:v>
                </c:pt>
                <c:pt idx="72">
                  <c:v>-935.50800000000004</c:v>
                </c:pt>
                <c:pt idx="73">
                  <c:v>-960.25</c:v>
                </c:pt>
                <c:pt idx="74">
                  <c:v>-963.67100000000005</c:v>
                </c:pt>
                <c:pt idx="75">
                  <c:v>-940.95600000000002</c:v>
                </c:pt>
                <c:pt idx="76">
                  <c:v>-794.09199999999998</c:v>
                </c:pt>
                <c:pt idx="77">
                  <c:v>-772.83600000000001</c:v>
                </c:pt>
                <c:pt idx="78">
                  <c:v>-769.71600000000001</c:v>
                </c:pt>
                <c:pt idx="79">
                  <c:v>-846.22400000000005</c:v>
                </c:pt>
                <c:pt idx="80">
                  <c:v>-834.51599999999996</c:v>
                </c:pt>
                <c:pt idx="81">
                  <c:v>-941.66099999999994</c:v>
                </c:pt>
                <c:pt idx="82">
                  <c:v>-963.36099999999999</c:v>
                </c:pt>
                <c:pt idx="83">
                  <c:v>-1021.741</c:v>
                </c:pt>
                <c:pt idx="84">
                  <c:v>-751.42</c:v>
                </c:pt>
                <c:pt idx="85">
                  <c:v>-721.51900000000001</c:v>
                </c:pt>
                <c:pt idx="86">
                  <c:v>-754.67499999999995</c:v>
                </c:pt>
                <c:pt idx="87">
                  <c:v>-879.74800000000005</c:v>
                </c:pt>
                <c:pt idx="88">
                  <c:v>-885.16899999999998</c:v>
                </c:pt>
                <c:pt idx="89">
                  <c:v>-906.93399999999997</c:v>
                </c:pt>
                <c:pt idx="90">
                  <c:v>-933.00300000000004</c:v>
                </c:pt>
                <c:pt idx="91">
                  <c:v>-880.44</c:v>
                </c:pt>
                <c:pt idx="92">
                  <c:v>-724.79700000000003</c:v>
                </c:pt>
                <c:pt idx="93">
                  <c:v>-850.18200000000002</c:v>
                </c:pt>
                <c:pt idx="94">
                  <c:v>-923.19</c:v>
                </c:pt>
                <c:pt idx="95">
                  <c:v>-1022.9160000000001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D7F3-4481-B06F-4E400875D1C5}"/>
            </c:ext>
          </c:extLst>
        </c:ser>
        <c:ser>
          <c:idx val="9"/>
          <c:order val="9"/>
          <c:tx>
            <c:strRef>
              <c:f>'9.3'!$AC$52</c:f>
              <c:strCache>
                <c:ptCount val="1"/>
                <c:pt idx="0">
                  <c:v>Čerpání PVE</c:v>
                </c:pt>
              </c:strCache>
            </c:strRef>
          </c:tx>
          <c:spPr>
            <a:solidFill>
              <a:srgbClr val="646363"/>
            </a:solidFill>
            <a:ln w="25400">
              <a:noFill/>
            </a:ln>
          </c:spPr>
          <c:cat>
            <c:numLit>
              <c:formatCode>h:mm;@</c:formatCode>
              <c:ptCount val="24"/>
              <c:pt idx="0">
                <c:v>0</c:v>
              </c:pt>
              <c:pt idx="1">
                <c:v>4.1666666666666664E-2</c:v>
              </c:pt>
              <c:pt idx="2">
                <c:v>8.3333333333333301E-2</c:v>
              </c:pt>
              <c:pt idx="3">
                <c:v>0.125</c:v>
              </c:pt>
              <c:pt idx="4">
                <c:v>0.16666666666666699</c:v>
              </c:pt>
              <c:pt idx="5">
                <c:v>0.20833333333333301</c:v>
              </c:pt>
              <c:pt idx="6">
                <c:v>0.25</c:v>
              </c:pt>
              <c:pt idx="7">
                <c:v>0.29166666666666702</c:v>
              </c:pt>
              <c:pt idx="8">
                <c:v>0.33333333333333298</c:v>
              </c:pt>
              <c:pt idx="9">
                <c:v>0.375</c:v>
              </c:pt>
              <c:pt idx="10">
                <c:v>0.41666666666666702</c:v>
              </c:pt>
              <c:pt idx="11">
                <c:v>0.45833333333333298</c:v>
              </c:pt>
              <c:pt idx="12">
                <c:v>0.5</c:v>
              </c:pt>
              <c:pt idx="13">
                <c:v>0.54166666666666696</c:v>
              </c:pt>
              <c:pt idx="14">
                <c:v>0.58333333333333304</c:v>
              </c:pt>
              <c:pt idx="15">
                <c:v>0.625</c:v>
              </c:pt>
              <c:pt idx="16">
                <c:v>0.66666666666666696</c:v>
              </c:pt>
              <c:pt idx="17">
                <c:v>0.70833333333333304</c:v>
              </c:pt>
              <c:pt idx="18">
                <c:v>0.75</c:v>
              </c:pt>
              <c:pt idx="19">
                <c:v>0.79166666666666696</c:v>
              </c:pt>
              <c:pt idx="20">
                <c:v>0.83333333333333304</c:v>
              </c:pt>
              <c:pt idx="21">
                <c:v>0.875</c:v>
              </c:pt>
              <c:pt idx="22">
                <c:v>0.91666666666666696</c:v>
              </c:pt>
              <c:pt idx="23">
                <c:v>0.95833333333333304</c:v>
              </c:pt>
            </c:numLit>
          </c:cat>
          <c:val>
            <c:numRef>
              <c:f>'9.3'!$AC$54:$AC$149</c:f>
              <c:numCache>
                <c:formatCode>#,##0</c:formatCode>
                <c:ptCount val="96"/>
                <c:pt idx="0">
                  <c:v>-488.702</c:v>
                </c:pt>
                <c:pt idx="1">
                  <c:v>-633.78099999999995</c:v>
                </c:pt>
                <c:pt idx="2">
                  <c:v>-632.87300000000005</c:v>
                </c:pt>
                <c:pt idx="3">
                  <c:v>-632.08100000000002</c:v>
                </c:pt>
                <c:pt idx="4">
                  <c:v>-629.19200000000001</c:v>
                </c:pt>
                <c:pt idx="5">
                  <c:v>-628.93700000000001</c:v>
                </c:pt>
                <c:pt idx="6">
                  <c:v>-627.16099999999994</c:v>
                </c:pt>
                <c:pt idx="7">
                  <c:v>-626.16200000000003</c:v>
                </c:pt>
                <c:pt idx="8">
                  <c:v>-669.48900000000003</c:v>
                </c:pt>
                <c:pt idx="9">
                  <c:v>-675.33699999999999</c:v>
                </c:pt>
                <c:pt idx="10">
                  <c:v>-673.36599999999999</c:v>
                </c:pt>
                <c:pt idx="11">
                  <c:v>-672.19500000000005</c:v>
                </c:pt>
                <c:pt idx="12">
                  <c:v>-618.94000000000005</c:v>
                </c:pt>
                <c:pt idx="13">
                  <c:v>-617.67499999999995</c:v>
                </c:pt>
                <c:pt idx="14">
                  <c:v>-615.90800000000002</c:v>
                </c:pt>
                <c:pt idx="15">
                  <c:v>-615.423</c:v>
                </c:pt>
                <c:pt idx="16">
                  <c:v>-612.91499999999996</c:v>
                </c:pt>
                <c:pt idx="17">
                  <c:v>-612.22500000000002</c:v>
                </c:pt>
                <c:pt idx="18">
                  <c:v>-609.98699999999997</c:v>
                </c:pt>
                <c:pt idx="19">
                  <c:v>-609.09799999999996</c:v>
                </c:pt>
                <c:pt idx="20">
                  <c:v>-607.79300000000001</c:v>
                </c:pt>
                <c:pt idx="21">
                  <c:v>-605.39099999999996</c:v>
                </c:pt>
                <c:pt idx="22">
                  <c:v>-603.25</c:v>
                </c:pt>
                <c:pt idx="23">
                  <c:v>-341.10899999999998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-3.1219999999999999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-138.65100000000001</c:v>
                </c:pt>
                <c:pt idx="41">
                  <c:v>-219.59899999999999</c:v>
                </c:pt>
                <c:pt idx="42">
                  <c:v>-219.572</c:v>
                </c:pt>
                <c:pt idx="43">
                  <c:v>-219.33</c:v>
                </c:pt>
                <c:pt idx="44">
                  <c:v>-404.02800000000002</c:v>
                </c:pt>
                <c:pt idx="45">
                  <c:v>-408.29</c:v>
                </c:pt>
                <c:pt idx="46">
                  <c:v>-407.81400000000002</c:v>
                </c:pt>
                <c:pt idx="47">
                  <c:v>-457.36599999999999</c:v>
                </c:pt>
                <c:pt idx="48">
                  <c:v>-668.50099999999998</c:v>
                </c:pt>
                <c:pt idx="49">
                  <c:v>-674.69200000000001</c:v>
                </c:pt>
                <c:pt idx="50">
                  <c:v>-673.98500000000001</c:v>
                </c:pt>
                <c:pt idx="51">
                  <c:v>-673.50099999999998</c:v>
                </c:pt>
                <c:pt idx="52">
                  <c:v>-671.65</c:v>
                </c:pt>
                <c:pt idx="53">
                  <c:v>-671.54600000000005</c:v>
                </c:pt>
                <c:pt idx="54">
                  <c:v>-669.61400000000003</c:v>
                </c:pt>
                <c:pt idx="55">
                  <c:v>-549.16300000000001</c:v>
                </c:pt>
                <c:pt idx="56">
                  <c:v>-369.46</c:v>
                </c:pt>
                <c:pt idx="57">
                  <c:v>-369.16899999999998</c:v>
                </c:pt>
                <c:pt idx="58">
                  <c:v>-333.99700000000001</c:v>
                </c:pt>
                <c:pt idx="59">
                  <c:v>-316.32499999999999</c:v>
                </c:pt>
                <c:pt idx="60">
                  <c:v>-213.70500000000001</c:v>
                </c:pt>
                <c:pt idx="61">
                  <c:v>-104.098</c:v>
                </c:pt>
                <c:pt idx="62">
                  <c:v>-104.004</c:v>
                </c:pt>
                <c:pt idx="63">
                  <c:v>-69.45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D7F3-4481-B06F-4E400875D1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9784448"/>
        <c:axId val="169774464"/>
      </c:areaChart>
      <c:catAx>
        <c:axId val="169771392"/>
        <c:scaling>
          <c:orientation val="minMax"/>
        </c:scaling>
        <c:delete val="0"/>
        <c:axPos val="b"/>
        <c:numFmt formatCode="h:mm;@" sourceLinked="1"/>
        <c:majorTickMark val="none"/>
        <c:minorTickMark val="none"/>
        <c:tickLblPos val="low"/>
        <c:txPr>
          <a:bodyPr rot="-5400000" vert="horz"/>
          <a:lstStyle/>
          <a:p>
            <a:pPr>
              <a:defRPr sz="900"/>
            </a:pPr>
            <a:endParaRPr lang="cs-CZ"/>
          </a:p>
        </c:txPr>
        <c:crossAx val="169772928"/>
        <c:crosses val="autoZero"/>
        <c:auto val="1"/>
        <c:lblAlgn val="ctr"/>
        <c:lblOffset val="100"/>
        <c:tickLblSkip val="4"/>
        <c:tickMarkSkip val="4"/>
        <c:noMultiLvlLbl val="0"/>
      </c:catAx>
      <c:valAx>
        <c:axId val="169772928"/>
        <c:scaling>
          <c:orientation val="minMax"/>
          <c:max val="14000"/>
          <c:min val="-2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9771392"/>
        <c:crosses val="autoZero"/>
        <c:crossBetween val="midCat"/>
        <c:majorUnit val="2000"/>
      </c:valAx>
      <c:valAx>
        <c:axId val="169774464"/>
        <c:scaling>
          <c:orientation val="minMax"/>
          <c:max val="10000"/>
          <c:min val="-2000"/>
        </c:scaling>
        <c:delete val="1"/>
        <c:axPos val="r"/>
        <c:numFmt formatCode="#,##0" sourceLinked="1"/>
        <c:majorTickMark val="out"/>
        <c:minorTickMark val="none"/>
        <c:tickLblPos val="nextTo"/>
        <c:crossAx val="169784448"/>
        <c:crosses val="max"/>
        <c:crossBetween val="midCat"/>
      </c:valAx>
      <c:catAx>
        <c:axId val="169784448"/>
        <c:scaling>
          <c:orientation val="minMax"/>
        </c:scaling>
        <c:delete val="1"/>
        <c:axPos val="b"/>
        <c:numFmt formatCode="h:mm;@" sourceLinked="1"/>
        <c:majorTickMark val="out"/>
        <c:minorTickMark val="none"/>
        <c:tickLblPos val="nextTo"/>
        <c:crossAx val="169774464"/>
        <c:crosses val="autoZero"/>
        <c:auto val="1"/>
        <c:lblAlgn val="ctr"/>
        <c:lblOffset val="100"/>
        <c:noMultiLvlLbl val="0"/>
      </c:catAx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80159367260598136"/>
          <c:y val="0.1056569843157239"/>
          <c:w val="0.19619148835613778"/>
          <c:h val="0.73978687503538887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en-US" sz="1000">
                <a:solidFill>
                  <a:srgbClr val="233060"/>
                </a:solidFill>
              </a:rPr>
              <a:t>Zatížení brutto ve dni maxima</a:t>
            </a:r>
            <a:r>
              <a:rPr lang="cs-CZ" sz="1000">
                <a:solidFill>
                  <a:srgbClr val="233060"/>
                </a:solidFill>
              </a:rPr>
              <a:t> (MW)</a:t>
            </a:r>
            <a:endParaRPr lang="en-US" sz="1000">
              <a:solidFill>
                <a:srgbClr val="233060"/>
              </a:solidFill>
            </a:endParaRPr>
          </a:p>
        </c:rich>
      </c:tx>
      <c:layout>
        <c:manualLayout>
          <c:xMode val="edge"/>
          <c:yMode val="edge"/>
          <c:x val="1.7453646037643082E-3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7775777103176827E-2"/>
          <c:y val="0.1311417811153959"/>
          <c:w val="0.71371310811430433"/>
          <c:h val="0.7001659788467175"/>
        </c:manualLayout>
      </c:layout>
      <c:areaChart>
        <c:grouping val="stacked"/>
        <c:varyColors val="0"/>
        <c:ser>
          <c:idx val="0"/>
          <c:order val="0"/>
          <c:tx>
            <c:strRef>
              <c:f>'9.3'!$AL$52</c:f>
              <c:strCache>
                <c:ptCount val="1"/>
                <c:pt idx="0">
                  <c:v>JE</c:v>
                </c:pt>
              </c:strCache>
            </c:strRef>
          </c:tx>
          <c:spPr>
            <a:solidFill>
              <a:schemeClr val="accent1"/>
            </a:solidFill>
          </c:spPr>
          <c:cat>
            <c:numRef>
              <c:f>'9.3'!$AK$54:$AK$149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'9.3'!$AL$54:$AL$149</c:f>
              <c:numCache>
                <c:formatCode>#,##0</c:formatCode>
                <c:ptCount val="96"/>
                <c:pt idx="0">
                  <c:v>3713.6849999999999</c:v>
                </c:pt>
                <c:pt idx="1">
                  <c:v>3716.268</c:v>
                </c:pt>
                <c:pt idx="2">
                  <c:v>3715.8670000000002</c:v>
                </c:pt>
                <c:pt idx="3">
                  <c:v>3716.1970000000001</c:v>
                </c:pt>
                <c:pt idx="4">
                  <c:v>3717.203</c:v>
                </c:pt>
                <c:pt idx="5">
                  <c:v>3716.8519999999999</c:v>
                </c:pt>
                <c:pt idx="6">
                  <c:v>3715.4490000000001</c:v>
                </c:pt>
                <c:pt idx="7">
                  <c:v>3715.712</c:v>
                </c:pt>
                <c:pt idx="8">
                  <c:v>3715.049</c:v>
                </c:pt>
                <c:pt idx="9">
                  <c:v>3714.306</c:v>
                </c:pt>
                <c:pt idx="10">
                  <c:v>3714.7710000000002</c:v>
                </c:pt>
                <c:pt idx="11">
                  <c:v>3715.2130000000002</c:v>
                </c:pt>
                <c:pt idx="12">
                  <c:v>3713.2510000000002</c:v>
                </c:pt>
                <c:pt idx="13">
                  <c:v>3712.0990000000002</c:v>
                </c:pt>
                <c:pt idx="14">
                  <c:v>3712.4259999999999</c:v>
                </c:pt>
                <c:pt idx="15">
                  <c:v>3714.1840000000002</c:v>
                </c:pt>
                <c:pt idx="16">
                  <c:v>3714.7860000000001</c:v>
                </c:pt>
                <c:pt idx="17">
                  <c:v>3717.4540000000002</c:v>
                </c:pt>
                <c:pt idx="18">
                  <c:v>3718.8159999999998</c:v>
                </c:pt>
                <c:pt idx="19">
                  <c:v>3718.2420000000002</c:v>
                </c:pt>
                <c:pt idx="20">
                  <c:v>3718.8</c:v>
                </c:pt>
                <c:pt idx="21">
                  <c:v>3719.6129999999998</c:v>
                </c:pt>
                <c:pt idx="22">
                  <c:v>3720.4780000000001</c:v>
                </c:pt>
                <c:pt idx="23">
                  <c:v>3720.7359999999999</c:v>
                </c:pt>
                <c:pt idx="24">
                  <c:v>3720.4850000000001</c:v>
                </c:pt>
                <c:pt idx="25">
                  <c:v>3718.864</c:v>
                </c:pt>
                <c:pt idx="26">
                  <c:v>3718.2190000000001</c:v>
                </c:pt>
                <c:pt idx="27">
                  <c:v>3717.6889999999999</c:v>
                </c:pt>
                <c:pt idx="28">
                  <c:v>3719.931</c:v>
                </c:pt>
                <c:pt idx="29">
                  <c:v>3720.1759999999999</c:v>
                </c:pt>
                <c:pt idx="30">
                  <c:v>3719.643</c:v>
                </c:pt>
                <c:pt idx="31">
                  <c:v>3716.4409999999998</c:v>
                </c:pt>
                <c:pt idx="32">
                  <c:v>3714.5369999999998</c:v>
                </c:pt>
                <c:pt idx="33">
                  <c:v>3716.73</c:v>
                </c:pt>
                <c:pt idx="34">
                  <c:v>3718.03</c:v>
                </c:pt>
                <c:pt idx="35">
                  <c:v>3718.6669999999999</c:v>
                </c:pt>
                <c:pt idx="36">
                  <c:v>3718.3180000000002</c:v>
                </c:pt>
                <c:pt idx="37">
                  <c:v>3718.3710000000001</c:v>
                </c:pt>
                <c:pt idx="38">
                  <c:v>3716.636</c:v>
                </c:pt>
                <c:pt idx="39">
                  <c:v>3717.2460000000001</c:v>
                </c:pt>
                <c:pt idx="40">
                  <c:v>3718.8960000000002</c:v>
                </c:pt>
                <c:pt idx="41">
                  <c:v>3719.5949999999998</c:v>
                </c:pt>
                <c:pt idx="42">
                  <c:v>3720.069</c:v>
                </c:pt>
                <c:pt idx="43">
                  <c:v>3717.6930000000002</c:v>
                </c:pt>
                <c:pt idx="44">
                  <c:v>3715.56</c:v>
                </c:pt>
                <c:pt idx="45">
                  <c:v>3714.268</c:v>
                </c:pt>
                <c:pt idx="46">
                  <c:v>3716.5569999999998</c:v>
                </c:pt>
                <c:pt idx="47">
                  <c:v>3716.085</c:v>
                </c:pt>
                <c:pt idx="48">
                  <c:v>3714.6750000000002</c:v>
                </c:pt>
                <c:pt idx="49">
                  <c:v>3712.4090000000001</c:v>
                </c:pt>
                <c:pt idx="50">
                  <c:v>3710.57</c:v>
                </c:pt>
                <c:pt idx="51">
                  <c:v>3706.46</c:v>
                </c:pt>
                <c:pt idx="52">
                  <c:v>3707.4780000000001</c:v>
                </c:pt>
                <c:pt idx="53">
                  <c:v>3708.076</c:v>
                </c:pt>
                <c:pt idx="54">
                  <c:v>3708.8980000000001</c:v>
                </c:pt>
                <c:pt idx="55">
                  <c:v>3707.0369999999998</c:v>
                </c:pt>
                <c:pt idx="56">
                  <c:v>3704.71</c:v>
                </c:pt>
                <c:pt idx="57">
                  <c:v>3702.93</c:v>
                </c:pt>
                <c:pt idx="58">
                  <c:v>3701.9969999999998</c:v>
                </c:pt>
                <c:pt idx="59">
                  <c:v>3702.6570000000002</c:v>
                </c:pt>
                <c:pt idx="60">
                  <c:v>3704.24</c:v>
                </c:pt>
                <c:pt idx="61">
                  <c:v>3703.9110000000001</c:v>
                </c:pt>
                <c:pt idx="62">
                  <c:v>3702.9090000000001</c:v>
                </c:pt>
                <c:pt idx="63">
                  <c:v>3703.5219999999999</c:v>
                </c:pt>
                <c:pt idx="64">
                  <c:v>3704.096</c:v>
                </c:pt>
                <c:pt idx="65">
                  <c:v>3703.0349999999999</c:v>
                </c:pt>
                <c:pt idx="66">
                  <c:v>3705.9009999999998</c:v>
                </c:pt>
                <c:pt idx="67">
                  <c:v>3705.529</c:v>
                </c:pt>
                <c:pt idx="68">
                  <c:v>3705.8249999999998</c:v>
                </c:pt>
                <c:pt idx="69">
                  <c:v>3703.7550000000001</c:v>
                </c:pt>
                <c:pt idx="70">
                  <c:v>3704.1010000000001</c:v>
                </c:pt>
                <c:pt idx="71">
                  <c:v>3704.5889999999999</c:v>
                </c:pt>
                <c:pt idx="72">
                  <c:v>3705.875</c:v>
                </c:pt>
                <c:pt idx="73">
                  <c:v>3706.873</c:v>
                </c:pt>
                <c:pt idx="74">
                  <c:v>3707.6550000000002</c:v>
                </c:pt>
                <c:pt idx="75">
                  <c:v>3706.7370000000001</c:v>
                </c:pt>
                <c:pt idx="76">
                  <c:v>3705.5740000000001</c:v>
                </c:pt>
                <c:pt idx="77">
                  <c:v>3705.9340000000002</c:v>
                </c:pt>
                <c:pt idx="78">
                  <c:v>3705.8539999999998</c:v>
                </c:pt>
                <c:pt idx="79">
                  <c:v>3708.1170000000002</c:v>
                </c:pt>
                <c:pt idx="80">
                  <c:v>3711.6849999999999</c:v>
                </c:pt>
                <c:pt idx="81">
                  <c:v>3711.0940000000001</c:v>
                </c:pt>
                <c:pt idx="82">
                  <c:v>3711.261</c:v>
                </c:pt>
                <c:pt idx="83">
                  <c:v>3706.3939999999998</c:v>
                </c:pt>
                <c:pt idx="84">
                  <c:v>3705.7710000000002</c:v>
                </c:pt>
                <c:pt idx="85">
                  <c:v>3704.123</c:v>
                </c:pt>
                <c:pt idx="86">
                  <c:v>3705.3150000000001</c:v>
                </c:pt>
                <c:pt idx="87">
                  <c:v>3707.3670000000002</c:v>
                </c:pt>
                <c:pt idx="88">
                  <c:v>3708.8409999999999</c:v>
                </c:pt>
                <c:pt idx="89">
                  <c:v>3709.5030000000002</c:v>
                </c:pt>
                <c:pt idx="90">
                  <c:v>3711.4160000000002</c:v>
                </c:pt>
                <c:pt idx="91">
                  <c:v>3709.8380000000002</c:v>
                </c:pt>
                <c:pt idx="92">
                  <c:v>3709.0250000000001</c:v>
                </c:pt>
                <c:pt idx="93">
                  <c:v>3709.971</c:v>
                </c:pt>
                <c:pt idx="94">
                  <c:v>3709.8449999999998</c:v>
                </c:pt>
                <c:pt idx="95">
                  <c:v>3711.424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13-452A-9ADA-24375ECF0380}"/>
            </c:ext>
          </c:extLst>
        </c:ser>
        <c:ser>
          <c:idx val="1"/>
          <c:order val="1"/>
          <c:tx>
            <c:strRef>
              <c:f>'9.3'!$AM$52</c:f>
              <c:strCache>
                <c:ptCount val="1"/>
                <c:pt idx="0">
                  <c:v>PE</c:v>
                </c:pt>
              </c:strCache>
            </c:strRef>
          </c:tx>
          <c:spPr>
            <a:solidFill>
              <a:schemeClr val="accent5"/>
            </a:solidFill>
          </c:spPr>
          <c:cat>
            <c:numRef>
              <c:f>'9.3'!$AK$54:$AK$149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'9.3'!$AM$54:$AM$149</c:f>
              <c:numCache>
                <c:formatCode>#,##0</c:formatCode>
                <c:ptCount val="96"/>
                <c:pt idx="0">
                  <c:v>5219.8230000000003</c:v>
                </c:pt>
                <c:pt idx="1">
                  <c:v>5210.451</c:v>
                </c:pt>
                <c:pt idx="2">
                  <c:v>5233.2879999999996</c:v>
                </c:pt>
                <c:pt idx="3">
                  <c:v>5276.232</c:v>
                </c:pt>
                <c:pt idx="4">
                  <c:v>5279.7389999999996</c:v>
                </c:pt>
                <c:pt idx="5">
                  <c:v>5292.0339999999997</c:v>
                </c:pt>
                <c:pt idx="6">
                  <c:v>5316.1419999999998</c:v>
                </c:pt>
                <c:pt idx="7">
                  <c:v>5311.1589999999997</c:v>
                </c:pt>
                <c:pt idx="8">
                  <c:v>5371.0879999999997</c:v>
                </c:pt>
                <c:pt idx="9">
                  <c:v>5294.41</c:v>
                </c:pt>
                <c:pt idx="10">
                  <c:v>5344.6980000000003</c:v>
                </c:pt>
                <c:pt idx="11">
                  <c:v>5363.2629999999999</c:v>
                </c:pt>
                <c:pt idx="12">
                  <c:v>5412.5469999999996</c:v>
                </c:pt>
                <c:pt idx="13">
                  <c:v>5454.7330000000002</c:v>
                </c:pt>
                <c:pt idx="14">
                  <c:v>5459.018</c:v>
                </c:pt>
                <c:pt idx="15">
                  <c:v>5505.3680000000004</c:v>
                </c:pt>
                <c:pt idx="16">
                  <c:v>5542.1880000000001</c:v>
                </c:pt>
                <c:pt idx="17">
                  <c:v>5559.8310000000001</c:v>
                </c:pt>
                <c:pt idx="18">
                  <c:v>5575.0110000000004</c:v>
                </c:pt>
                <c:pt idx="19">
                  <c:v>5634.6419999999998</c:v>
                </c:pt>
                <c:pt idx="20">
                  <c:v>5562.7749999999996</c:v>
                </c:pt>
                <c:pt idx="21">
                  <c:v>5579.0069999999996</c:v>
                </c:pt>
                <c:pt idx="22">
                  <c:v>5644.5690000000004</c:v>
                </c:pt>
                <c:pt idx="23">
                  <c:v>5728.0290000000005</c:v>
                </c:pt>
                <c:pt idx="24">
                  <c:v>5770.6109999999999</c:v>
                </c:pt>
                <c:pt idx="25">
                  <c:v>5814.6009999999997</c:v>
                </c:pt>
                <c:pt idx="26">
                  <c:v>5850.049</c:v>
                </c:pt>
                <c:pt idx="27">
                  <c:v>5854.89</c:v>
                </c:pt>
                <c:pt idx="28">
                  <c:v>5921.8370000000004</c:v>
                </c:pt>
                <c:pt idx="29">
                  <c:v>5937.375</c:v>
                </c:pt>
                <c:pt idx="30">
                  <c:v>5876.8050000000003</c:v>
                </c:pt>
                <c:pt idx="31">
                  <c:v>5868.8360000000002</c:v>
                </c:pt>
                <c:pt idx="32">
                  <c:v>5933.7240000000002</c:v>
                </c:pt>
                <c:pt idx="33">
                  <c:v>5881.9089999999997</c:v>
                </c:pt>
                <c:pt idx="34">
                  <c:v>5850.259</c:v>
                </c:pt>
                <c:pt idx="35">
                  <c:v>5798.4350000000004</c:v>
                </c:pt>
                <c:pt idx="36">
                  <c:v>5628.3050000000003</c:v>
                </c:pt>
                <c:pt idx="37">
                  <c:v>5585.1049999999996</c:v>
                </c:pt>
                <c:pt idx="38">
                  <c:v>5472.4340000000002</c:v>
                </c:pt>
                <c:pt idx="39">
                  <c:v>5463.2879999999996</c:v>
                </c:pt>
                <c:pt idx="40">
                  <c:v>5582.6750000000002</c:v>
                </c:pt>
                <c:pt idx="41">
                  <c:v>5450.643</c:v>
                </c:pt>
                <c:pt idx="42">
                  <c:v>5381.6610000000001</c:v>
                </c:pt>
                <c:pt idx="43">
                  <c:v>5080.4359999999997</c:v>
                </c:pt>
                <c:pt idx="44">
                  <c:v>4315.0110000000004</c:v>
                </c:pt>
                <c:pt idx="45">
                  <c:v>4081.9659999999999</c:v>
                </c:pt>
                <c:pt idx="46">
                  <c:v>4005.6280000000002</c:v>
                </c:pt>
                <c:pt idx="47">
                  <c:v>3932.1390000000001</c:v>
                </c:pt>
                <c:pt idx="48">
                  <c:v>3882.2570000000001</c:v>
                </c:pt>
                <c:pt idx="49">
                  <c:v>3852.0349999999999</c:v>
                </c:pt>
                <c:pt idx="50">
                  <c:v>3830.2089999999998</c:v>
                </c:pt>
                <c:pt idx="51">
                  <c:v>3832.748</c:v>
                </c:pt>
                <c:pt idx="52">
                  <c:v>3819.326</c:v>
                </c:pt>
                <c:pt idx="53">
                  <c:v>3802.2860000000001</c:v>
                </c:pt>
                <c:pt idx="54">
                  <c:v>3787.902</c:v>
                </c:pt>
                <c:pt idx="55">
                  <c:v>3821.886</c:v>
                </c:pt>
                <c:pt idx="56">
                  <c:v>3865.2939999999999</c:v>
                </c:pt>
                <c:pt idx="57">
                  <c:v>4048.855</c:v>
                </c:pt>
                <c:pt idx="58">
                  <c:v>4163.4719999999998</c:v>
                </c:pt>
                <c:pt idx="59">
                  <c:v>4298.6959999999999</c:v>
                </c:pt>
                <c:pt idx="60">
                  <c:v>4352.3860000000004</c:v>
                </c:pt>
                <c:pt idx="61">
                  <c:v>4489.1379999999999</c:v>
                </c:pt>
                <c:pt idx="62">
                  <c:v>4641.1210000000001</c:v>
                </c:pt>
                <c:pt idx="63">
                  <c:v>5003.9219999999996</c:v>
                </c:pt>
                <c:pt idx="64">
                  <c:v>5378.9390000000003</c:v>
                </c:pt>
                <c:pt idx="65">
                  <c:v>5505.9139999999998</c:v>
                </c:pt>
                <c:pt idx="66">
                  <c:v>5664.5420000000004</c:v>
                </c:pt>
                <c:pt idx="67">
                  <c:v>5779.0870000000004</c:v>
                </c:pt>
                <c:pt idx="68">
                  <c:v>5848.32</c:v>
                </c:pt>
                <c:pt idx="69">
                  <c:v>5880.5810000000001</c:v>
                </c:pt>
                <c:pt idx="70">
                  <c:v>5968.3159999999998</c:v>
                </c:pt>
                <c:pt idx="71">
                  <c:v>6080.6130000000003</c:v>
                </c:pt>
                <c:pt idx="72">
                  <c:v>6116.4690000000001</c:v>
                </c:pt>
                <c:pt idx="73">
                  <c:v>6125.2389999999996</c:v>
                </c:pt>
                <c:pt idx="74">
                  <c:v>6125.0020000000004</c:v>
                </c:pt>
                <c:pt idx="75">
                  <c:v>6156.8760000000002</c:v>
                </c:pt>
                <c:pt idx="76">
                  <c:v>6133.3980000000001</c:v>
                </c:pt>
                <c:pt idx="77">
                  <c:v>6110.8119999999999</c:v>
                </c:pt>
                <c:pt idx="78">
                  <c:v>5954.6809999999996</c:v>
                </c:pt>
                <c:pt idx="79">
                  <c:v>5891.2579999999998</c:v>
                </c:pt>
                <c:pt idx="80">
                  <c:v>5839.2150000000001</c:v>
                </c:pt>
                <c:pt idx="81">
                  <c:v>5812.33</c:v>
                </c:pt>
                <c:pt idx="82">
                  <c:v>5598.84</c:v>
                </c:pt>
                <c:pt idx="83">
                  <c:v>5607.1229999999996</c:v>
                </c:pt>
                <c:pt idx="84">
                  <c:v>5746.43</c:v>
                </c:pt>
                <c:pt idx="85">
                  <c:v>5761.5069999999996</c:v>
                </c:pt>
                <c:pt idx="86">
                  <c:v>5627.7060000000001</c:v>
                </c:pt>
                <c:pt idx="87">
                  <c:v>5642.491</c:v>
                </c:pt>
                <c:pt idx="88">
                  <c:v>5700.1229999999996</c:v>
                </c:pt>
                <c:pt idx="89">
                  <c:v>5689.9679999999998</c:v>
                </c:pt>
                <c:pt idx="90">
                  <c:v>5512.7290000000003</c:v>
                </c:pt>
                <c:pt idx="91">
                  <c:v>5492.5050000000001</c:v>
                </c:pt>
                <c:pt idx="92">
                  <c:v>5517.2910000000002</c:v>
                </c:pt>
                <c:pt idx="93">
                  <c:v>5569.3040000000001</c:v>
                </c:pt>
                <c:pt idx="94">
                  <c:v>5510.5649999999996</c:v>
                </c:pt>
                <c:pt idx="95">
                  <c:v>5386.0460000000003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C13-452A-9ADA-24375ECF0380}"/>
            </c:ext>
          </c:extLst>
        </c:ser>
        <c:ser>
          <c:idx val="2"/>
          <c:order val="2"/>
          <c:tx>
            <c:strRef>
              <c:f>'9.3'!$AN$52</c:f>
              <c:strCache>
                <c:ptCount val="1"/>
                <c:pt idx="0">
                  <c:v>PPE</c:v>
                </c:pt>
              </c:strCache>
            </c:strRef>
          </c:tx>
          <c:spPr>
            <a:solidFill>
              <a:schemeClr val="accent2"/>
            </a:solidFill>
          </c:spPr>
          <c:cat>
            <c:numRef>
              <c:f>'9.3'!$AK$54:$AK$149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'9.3'!$AN$54:$AN$149</c:f>
              <c:numCache>
                <c:formatCode>#,##0</c:formatCode>
                <c:ptCount val="96"/>
                <c:pt idx="0">
                  <c:v>69.137</c:v>
                </c:pt>
                <c:pt idx="1">
                  <c:v>68.272000000000006</c:v>
                </c:pt>
                <c:pt idx="2">
                  <c:v>68.231999999999999</c:v>
                </c:pt>
                <c:pt idx="3">
                  <c:v>68.259</c:v>
                </c:pt>
                <c:pt idx="4">
                  <c:v>68.198999999999998</c:v>
                </c:pt>
                <c:pt idx="5">
                  <c:v>68.245000000000005</c:v>
                </c:pt>
                <c:pt idx="6">
                  <c:v>68.239000000000004</c:v>
                </c:pt>
                <c:pt idx="7">
                  <c:v>68.265000000000001</c:v>
                </c:pt>
                <c:pt idx="8">
                  <c:v>68.245000000000005</c:v>
                </c:pt>
                <c:pt idx="9">
                  <c:v>68.352000000000004</c:v>
                </c:pt>
                <c:pt idx="10">
                  <c:v>68.319000000000003</c:v>
                </c:pt>
                <c:pt idx="11">
                  <c:v>68.265000000000001</c:v>
                </c:pt>
                <c:pt idx="12">
                  <c:v>68.239000000000004</c:v>
                </c:pt>
                <c:pt idx="13">
                  <c:v>68.311999999999998</c:v>
                </c:pt>
                <c:pt idx="14">
                  <c:v>68.218999999999994</c:v>
                </c:pt>
                <c:pt idx="15">
                  <c:v>66.408000000000001</c:v>
                </c:pt>
                <c:pt idx="16">
                  <c:v>137.20500000000001</c:v>
                </c:pt>
                <c:pt idx="17">
                  <c:v>292.005</c:v>
                </c:pt>
                <c:pt idx="18">
                  <c:v>486.68400000000003</c:v>
                </c:pt>
                <c:pt idx="19">
                  <c:v>529.803</c:v>
                </c:pt>
                <c:pt idx="20">
                  <c:v>758.33500000000004</c:v>
                </c:pt>
                <c:pt idx="21">
                  <c:v>867.58500000000004</c:v>
                </c:pt>
                <c:pt idx="22">
                  <c:v>879.72699999999998</c:v>
                </c:pt>
                <c:pt idx="23">
                  <c:v>910.68799999999999</c:v>
                </c:pt>
                <c:pt idx="24">
                  <c:v>947.41300000000001</c:v>
                </c:pt>
                <c:pt idx="25">
                  <c:v>950.94899999999996</c:v>
                </c:pt>
                <c:pt idx="26">
                  <c:v>951.06399999999996</c:v>
                </c:pt>
                <c:pt idx="27">
                  <c:v>950.92499999999995</c:v>
                </c:pt>
                <c:pt idx="28">
                  <c:v>951.09699999999998</c:v>
                </c:pt>
                <c:pt idx="29">
                  <c:v>951.21299999999997</c:v>
                </c:pt>
                <c:pt idx="30">
                  <c:v>951.05499999999995</c:v>
                </c:pt>
                <c:pt idx="31">
                  <c:v>916.37099999999998</c:v>
                </c:pt>
                <c:pt idx="32">
                  <c:v>860.88400000000001</c:v>
                </c:pt>
                <c:pt idx="33">
                  <c:v>860.70600000000002</c:v>
                </c:pt>
                <c:pt idx="34">
                  <c:v>807.57899999999995</c:v>
                </c:pt>
                <c:pt idx="35">
                  <c:v>795.75199999999995</c:v>
                </c:pt>
                <c:pt idx="36">
                  <c:v>706.28700000000003</c:v>
                </c:pt>
                <c:pt idx="37">
                  <c:v>312.64699999999999</c:v>
                </c:pt>
                <c:pt idx="38">
                  <c:v>73.305999999999997</c:v>
                </c:pt>
                <c:pt idx="39">
                  <c:v>71.697000000000003</c:v>
                </c:pt>
                <c:pt idx="40">
                  <c:v>66.900999999999996</c:v>
                </c:pt>
                <c:pt idx="41">
                  <c:v>65.536000000000001</c:v>
                </c:pt>
                <c:pt idx="42">
                  <c:v>61.02</c:v>
                </c:pt>
                <c:pt idx="43">
                  <c:v>63.481999999999999</c:v>
                </c:pt>
                <c:pt idx="44">
                  <c:v>58.564999999999998</c:v>
                </c:pt>
                <c:pt idx="45">
                  <c:v>51.332999999999998</c:v>
                </c:pt>
                <c:pt idx="46">
                  <c:v>54.417000000000002</c:v>
                </c:pt>
                <c:pt idx="47">
                  <c:v>56.819000000000003</c:v>
                </c:pt>
                <c:pt idx="48">
                  <c:v>60.197000000000003</c:v>
                </c:pt>
                <c:pt idx="49">
                  <c:v>60.216999999999999</c:v>
                </c:pt>
                <c:pt idx="50">
                  <c:v>60.197000000000003</c:v>
                </c:pt>
                <c:pt idx="51">
                  <c:v>60.177</c:v>
                </c:pt>
                <c:pt idx="52">
                  <c:v>56.978999999999999</c:v>
                </c:pt>
                <c:pt idx="53">
                  <c:v>54.122999999999998</c:v>
                </c:pt>
                <c:pt idx="54">
                  <c:v>54.999000000000002</c:v>
                </c:pt>
                <c:pt idx="55">
                  <c:v>60.15</c:v>
                </c:pt>
                <c:pt idx="56">
                  <c:v>59.247</c:v>
                </c:pt>
                <c:pt idx="57">
                  <c:v>60.177</c:v>
                </c:pt>
                <c:pt idx="58">
                  <c:v>60.15</c:v>
                </c:pt>
                <c:pt idx="59">
                  <c:v>60.579000000000001</c:v>
                </c:pt>
                <c:pt idx="60">
                  <c:v>65.602999999999994</c:v>
                </c:pt>
                <c:pt idx="61">
                  <c:v>66.224999999999994</c:v>
                </c:pt>
                <c:pt idx="62">
                  <c:v>66.197999999999993</c:v>
                </c:pt>
                <c:pt idx="63">
                  <c:v>65.334999999999994</c:v>
                </c:pt>
                <c:pt idx="64">
                  <c:v>141.52099999999999</c:v>
                </c:pt>
                <c:pt idx="65">
                  <c:v>305.52</c:v>
                </c:pt>
                <c:pt idx="66">
                  <c:v>499.32900000000001</c:v>
                </c:pt>
                <c:pt idx="67">
                  <c:v>573.49800000000005</c:v>
                </c:pt>
                <c:pt idx="68">
                  <c:v>765.68</c:v>
                </c:pt>
                <c:pt idx="69">
                  <c:v>888.60500000000002</c:v>
                </c:pt>
                <c:pt idx="70">
                  <c:v>921.34199999999998</c:v>
                </c:pt>
                <c:pt idx="71">
                  <c:v>921.17</c:v>
                </c:pt>
                <c:pt idx="72">
                  <c:v>929.27</c:v>
                </c:pt>
                <c:pt idx="73">
                  <c:v>931.22</c:v>
                </c:pt>
                <c:pt idx="74">
                  <c:v>930.94799999999998</c:v>
                </c:pt>
                <c:pt idx="75">
                  <c:v>931.17</c:v>
                </c:pt>
                <c:pt idx="76">
                  <c:v>931.31200000000001</c:v>
                </c:pt>
                <c:pt idx="77">
                  <c:v>931.08799999999997</c:v>
                </c:pt>
                <c:pt idx="78">
                  <c:v>931.01599999999996</c:v>
                </c:pt>
                <c:pt idx="79">
                  <c:v>928.34699999999998</c:v>
                </c:pt>
                <c:pt idx="80">
                  <c:v>889.50099999999998</c:v>
                </c:pt>
                <c:pt idx="81">
                  <c:v>810.55700000000002</c:v>
                </c:pt>
                <c:pt idx="82">
                  <c:v>880.38199999999995</c:v>
                </c:pt>
                <c:pt idx="83">
                  <c:v>687.40800000000002</c:v>
                </c:pt>
                <c:pt idx="84">
                  <c:v>275.71899999999999</c:v>
                </c:pt>
                <c:pt idx="85">
                  <c:v>72.245999999999995</c:v>
                </c:pt>
                <c:pt idx="86">
                  <c:v>72.225999999999999</c:v>
                </c:pt>
                <c:pt idx="87">
                  <c:v>71.992000000000004</c:v>
                </c:pt>
                <c:pt idx="88">
                  <c:v>68.632999999999996</c:v>
                </c:pt>
                <c:pt idx="89">
                  <c:v>68.305999999999997</c:v>
                </c:pt>
                <c:pt idx="90">
                  <c:v>68.245000000000005</c:v>
                </c:pt>
                <c:pt idx="91">
                  <c:v>68.212000000000003</c:v>
                </c:pt>
                <c:pt idx="92">
                  <c:v>68.292000000000002</c:v>
                </c:pt>
                <c:pt idx="93">
                  <c:v>68.286000000000001</c:v>
                </c:pt>
                <c:pt idx="94">
                  <c:v>68.224999999999994</c:v>
                </c:pt>
                <c:pt idx="95">
                  <c:v>68.331999999999994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C13-452A-9ADA-24375ECF0380}"/>
            </c:ext>
          </c:extLst>
        </c:ser>
        <c:ser>
          <c:idx val="3"/>
          <c:order val="3"/>
          <c:tx>
            <c:strRef>
              <c:f>'9.3'!$AO$52</c:f>
              <c:strCache>
                <c:ptCount val="1"/>
                <c:pt idx="0">
                  <c:v>PSE</c:v>
                </c:pt>
              </c:strCache>
            </c:strRef>
          </c:tx>
          <c:spPr>
            <a:solidFill>
              <a:schemeClr val="accent6"/>
            </a:solidFill>
          </c:spPr>
          <c:cat>
            <c:numRef>
              <c:f>'9.3'!$AK$54:$AK$149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'9.3'!$AO$54:$AO$149</c:f>
              <c:numCache>
                <c:formatCode>#,##0</c:formatCode>
                <c:ptCount val="96"/>
                <c:pt idx="0">
                  <c:v>445.50799999999998</c:v>
                </c:pt>
                <c:pt idx="1">
                  <c:v>446.36200000000002</c:v>
                </c:pt>
                <c:pt idx="2">
                  <c:v>445.19099999999997</c:v>
                </c:pt>
                <c:pt idx="3">
                  <c:v>446.209</c:v>
                </c:pt>
                <c:pt idx="4">
                  <c:v>444.49900000000002</c:v>
                </c:pt>
                <c:pt idx="5">
                  <c:v>444.91899999999998</c:v>
                </c:pt>
                <c:pt idx="6">
                  <c:v>442.29500000000002</c:v>
                </c:pt>
                <c:pt idx="7">
                  <c:v>441.95800000000003</c:v>
                </c:pt>
                <c:pt idx="8">
                  <c:v>442.05200000000002</c:v>
                </c:pt>
                <c:pt idx="9">
                  <c:v>442.59399999999999</c:v>
                </c:pt>
                <c:pt idx="10">
                  <c:v>441.73099999999999</c:v>
                </c:pt>
                <c:pt idx="11">
                  <c:v>442.899</c:v>
                </c:pt>
                <c:pt idx="12">
                  <c:v>450.173</c:v>
                </c:pt>
                <c:pt idx="13">
                  <c:v>453.31400000000002</c:v>
                </c:pt>
                <c:pt idx="14">
                  <c:v>448.05700000000002</c:v>
                </c:pt>
                <c:pt idx="15">
                  <c:v>450.29700000000003</c:v>
                </c:pt>
                <c:pt idx="16">
                  <c:v>457.608</c:v>
                </c:pt>
                <c:pt idx="17">
                  <c:v>459.12</c:v>
                </c:pt>
                <c:pt idx="18">
                  <c:v>454.71100000000001</c:v>
                </c:pt>
                <c:pt idx="19">
                  <c:v>451.24200000000002</c:v>
                </c:pt>
                <c:pt idx="20">
                  <c:v>455.57900000000001</c:v>
                </c:pt>
                <c:pt idx="21">
                  <c:v>453.404</c:v>
                </c:pt>
                <c:pt idx="22">
                  <c:v>462.32400000000001</c:v>
                </c:pt>
                <c:pt idx="23">
                  <c:v>475.24099999999999</c:v>
                </c:pt>
                <c:pt idx="24">
                  <c:v>533.99599999999998</c:v>
                </c:pt>
                <c:pt idx="25">
                  <c:v>546.423</c:v>
                </c:pt>
                <c:pt idx="26">
                  <c:v>549.96100000000001</c:v>
                </c:pt>
                <c:pt idx="27">
                  <c:v>547.71600000000001</c:v>
                </c:pt>
                <c:pt idx="28">
                  <c:v>546.08399999999995</c:v>
                </c:pt>
                <c:pt idx="29">
                  <c:v>543.44000000000005</c:v>
                </c:pt>
                <c:pt idx="30">
                  <c:v>541.86</c:v>
                </c:pt>
                <c:pt idx="31">
                  <c:v>541.45799999999997</c:v>
                </c:pt>
                <c:pt idx="32">
                  <c:v>543.476</c:v>
                </c:pt>
                <c:pt idx="33">
                  <c:v>537.42899999999997</c:v>
                </c:pt>
                <c:pt idx="34">
                  <c:v>529.19399999999996</c:v>
                </c:pt>
                <c:pt idx="35">
                  <c:v>529.53700000000003</c:v>
                </c:pt>
                <c:pt idx="36">
                  <c:v>524.822</c:v>
                </c:pt>
                <c:pt idx="37">
                  <c:v>519.93399999999997</c:v>
                </c:pt>
                <c:pt idx="38">
                  <c:v>516.88</c:v>
                </c:pt>
                <c:pt idx="39">
                  <c:v>516.15599999999995</c:v>
                </c:pt>
                <c:pt idx="40">
                  <c:v>504.39400000000001</c:v>
                </c:pt>
                <c:pt idx="41">
                  <c:v>499.36700000000002</c:v>
                </c:pt>
                <c:pt idx="42">
                  <c:v>498.33199999999999</c:v>
                </c:pt>
                <c:pt idx="43">
                  <c:v>495.57900000000001</c:v>
                </c:pt>
                <c:pt idx="44">
                  <c:v>477.24099999999999</c:v>
                </c:pt>
                <c:pt idx="45">
                  <c:v>471.89299999999997</c:v>
                </c:pt>
                <c:pt idx="46">
                  <c:v>472.226</c:v>
                </c:pt>
                <c:pt idx="47">
                  <c:v>469.54500000000002</c:v>
                </c:pt>
                <c:pt idx="48">
                  <c:v>469.50299999999999</c:v>
                </c:pt>
                <c:pt idx="49">
                  <c:v>473.38</c:v>
                </c:pt>
                <c:pt idx="50">
                  <c:v>473.84300000000002</c:v>
                </c:pt>
                <c:pt idx="51">
                  <c:v>472.74099999999999</c:v>
                </c:pt>
                <c:pt idx="52">
                  <c:v>461.50400000000002</c:v>
                </c:pt>
                <c:pt idx="53">
                  <c:v>465.90600000000001</c:v>
                </c:pt>
                <c:pt idx="54">
                  <c:v>466.78699999999998</c:v>
                </c:pt>
                <c:pt idx="55">
                  <c:v>469.04399999999998</c:v>
                </c:pt>
                <c:pt idx="56">
                  <c:v>465.35300000000001</c:v>
                </c:pt>
                <c:pt idx="57">
                  <c:v>470.77199999999999</c:v>
                </c:pt>
                <c:pt idx="58">
                  <c:v>476.27</c:v>
                </c:pt>
                <c:pt idx="59">
                  <c:v>481.166</c:v>
                </c:pt>
                <c:pt idx="60">
                  <c:v>501.48599999999999</c:v>
                </c:pt>
                <c:pt idx="61">
                  <c:v>508.47800000000001</c:v>
                </c:pt>
                <c:pt idx="62">
                  <c:v>508.07100000000003</c:v>
                </c:pt>
                <c:pt idx="63">
                  <c:v>514.548</c:v>
                </c:pt>
                <c:pt idx="64">
                  <c:v>527.54999999999995</c:v>
                </c:pt>
                <c:pt idx="65">
                  <c:v>532.11099999999999</c:v>
                </c:pt>
                <c:pt idx="66">
                  <c:v>533.83900000000006</c:v>
                </c:pt>
                <c:pt idx="67">
                  <c:v>539.27300000000002</c:v>
                </c:pt>
                <c:pt idx="68">
                  <c:v>541.85299999999995</c:v>
                </c:pt>
                <c:pt idx="69">
                  <c:v>546.86900000000003</c:v>
                </c:pt>
                <c:pt idx="70">
                  <c:v>557.83699999999999</c:v>
                </c:pt>
                <c:pt idx="71">
                  <c:v>555.80200000000002</c:v>
                </c:pt>
                <c:pt idx="72">
                  <c:v>547.78599999999994</c:v>
                </c:pt>
                <c:pt idx="73">
                  <c:v>545.68700000000001</c:v>
                </c:pt>
                <c:pt idx="74">
                  <c:v>550.06500000000005</c:v>
                </c:pt>
                <c:pt idx="75">
                  <c:v>551.07600000000002</c:v>
                </c:pt>
                <c:pt idx="76">
                  <c:v>547.20799999999997</c:v>
                </c:pt>
                <c:pt idx="77">
                  <c:v>547.173</c:v>
                </c:pt>
                <c:pt idx="78">
                  <c:v>545.00400000000002</c:v>
                </c:pt>
                <c:pt idx="79">
                  <c:v>545.83600000000001</c:v>
                </c:pt>
                <c:pt idx="80">
                  <c:v>538.10799999999995</c:v>
                </c:pt>
                <c:pt idx="81">
                  <c:v>539.07000000000005</c:v>
                </c:pt>
                <c:pt idx="82">
                  <c:v>539.21400000000006</c:v>
                </c:pt>
                <c:pt idx="83">
                  <c:v>538.24400000000003</c:v>
                </c:pt>
                <c:pt idx="84">
                  <c:v>537.55499999999995</c:v>
                </c:pt>
                <c:pt idx="85">
                  <c:v>544.66300000000001</c:v>
                </c:pt>
                <c:pt idx="86">
                  <c:v>535.04999999999995</c:v>
                </c:pt>
                <c:pt idx="87">
                  <c:v>529.85799999999995</c:v>
                </c:pt>
                <c:pt idx="88">
                  <c:v>468.40800000000002</c:v>
                </c:pt>
                <c:pt idx="89">
                  <c:v>462.113</c:v>
                </c:pt>
                <c:pt idx="90">
                  <c:v>461.37099999999998</c:v>
                </c:pt>
                <c:pt idx="91">
                  <c:v>461.94799999999998</c:v>
                </c:pt>
                <c:pt idx="92">
                  <c:v>449.55399999999997</c:v>
                </c:pt>
                <c:pt idx="93">
                  <c:v>448.00099999999998</c:v>
                </c:pt>
                <c:pt idx="94">
                  <c:v>447.09199999999998</c:v>
                </c:pt>
                <c:pt idx="95">
                  <c:v>447.78699999999998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C13-452A-9ADA-24375ECF0380}"/>
            </c:ext>
          </c:extLst>
        </c:ser>
        <c:ser>
          <c:idx val="6"/>
          <c:order val="4"/>
          <c:tx>
            <c:strRef>
              <c:f>'9.3'!$AS$52</c:f>
              <c:strCache>
                <c:ptCount val="1"/>
                <c:pt idx="0">
                  <c:v>VTE</c:v>
                </c:pt>
              </c:strCache>
            </c:strRef>
          </c:tx>
          <c:spPr>
            <a:solidFill>
              <a:schemeClr val="accent4"/>
            </a:solidFill>
          </c:spPr>
          <c:cat>
            <c:numRef>
              <c:f>'9.3'!$AK$54:$AK$149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'9.3'!$AS$54:$AS$149</c:f>
              <c:numCache>
                <c:formatCode>#,##0</c:formatCode>
                <c:ptCount val="96"/>
                <c:pt idx="0">
                  <c:v>24.957000000000001</c:v>
                </c:pt>
                <c:pt idx="1">
                  <c:v>26.902999999999999</c:v>
                </c:pt>
                <c:pt idx="2">
                  <c:v>26.593</c:v>
                </c:pt>
                <c:pt idx="3">
                  <c:v>23.263000000000002</c:v>
                </c:pt>
                <c:pt idx="4">
                  <c:v>22.724</c:v>
                </c:pt>
                <c:pt idx="5">
                  <c:v>21.347999999999999</c:v>
                </c:pt>
                <c:pt idx="6">
                  <c:v>21.311</c:v>
                </c:pt>
                <c:pt idx="7">
                  <c:v>20.373000000000001</c:v>
                </c:pt>
                <c:pt idx="8">
                  <c:v>17.792999999999999</c:v>
                </c:pt>
                <c:pt idx="9">
                  <c:v>14.489000000000001</c:v>
                </c:pt>
                <c:pt idx="10">
                  <c:v>12.055999999999999</c:v>
                </c:pt>
                <c:pt idx="11">
                  <c:v>10.531000000000001</c:v>
                </c:pt>
                <c:pt idx="12">
                  <c:v>9.9329999999999998</c:v>
                </c:pt>
                <c:pt idx="13">
                  <c:v>9.9390000000000001</c:v>
                </c:pt>
                <c:pt idx="14">
                  <c:v>9.9740000000000002</c:v>
                </c:pt>
                <c:pt idx="15">
                  <c:v>10.154999999999999</c:v>
                </c:pt>
                <c:pt idx="16">
                  <c:v>10.593</c:v>
                </c:pt>
                <c:pt idx="17">
                  <c:v>10.542</c:v>
                </c:pt>
                <c:pt idx="18">
                  <c:v>10.563000000000001</c:v>
                </c:pt>
                <c:pt idx="19">
                  <c:v>10.919</c:v>
                </c:pt>
                <c:pt idx="20">
                  <c:v>10.122</c:v>
                </c:pt>
                <c:pt idx="21">
                  <c:v>8.7479999999999993</c:v>
                </c:pt>
                <c:pt idx="22">
                  <c:v>8.8979999999999997</c:v>
                </c:pt>
                <c:pt idx="23">
                  <c:v>9.2010000000000005</c:v>
                </c:pt>
                <c:pt idx="24">
                  <c:v>9.5380000000000003</c:v>
                </c:pt>
                <c:pt idx="25">
                  <c:v>9.6170000000000009</c:v>
                </c:pt>
                <c:pt idx="26">
                  <c:v>9.4719999999999995</c:v>
                </c:pt>
                <c:pt idx="27">
                  <c:v>9.532</c:v>
                </c:pt>
                <c:pt idx="28">
                  <c:v>10.074</c:v>
                </c:pt>
                <c:pt idx="29">
                  <c:v>9.4640000000000004</c:v>
                </c:pt>
                <c:pt idx="30">
                  <c:v>9.8490000000000002</c:v>
                </c:pt>
                <c:pt idx="31">
                  <c:v>11.582000000000001</c:v>
                </c:pt>
                <c:pt idx="32">
                  <c:v>9.4369999999999994</c:v>
                </c:pt>
                <c:pt idx="33">
                  <c:v>10.907</c:v>
                </c:pt>
                <c:pt idx="34">
                  <c:v>13.474</c:v>
                </c:pt>
                <c:pt idx="35">
                  <c:v>18.207999999999998</c:v>
                </c:pt>
                <c:pt idx="36">
                  <c:v>20.786999999999999</c:v>
                </c:pt>
                <c:pt idx="37">
                  <c:v>23.151</c:v>
                </c:pt>
                <c:pt idx="38">
                  <c:v>24.707999999999998</c:v>
                </c:pt>
                <c:pt idx="39">
                  <c:v>24.943999999999999</c:v>
                </c:pt>
                <c:pt idx="40">
                  <c:v>22.512</c:v>
                </c:pt>
                <c:pt idx="41">
                  <c:v>23.225000000000001</c:v>
                </c:pt>
                <c:pt idx="42">
                  <c:v>23.369</c:v>
                </c:pt>
                <c:pt idx="43">
                  <c:v>23.706</c:v>
                </c:pt>
                <c:pt idx="44">
                  <c:v>23.744</c:v>
                </c:pt>
                <c:pt idx="45">
                  <c:v>24.882999999999999</c:v>
                </c:pt>
                <c:pt idx="46">
                  <c:v>23.302</c:v>
                </c:pt>
                <c:pt idx="47">
                  <c:v>20.475999999999999</c:v>
                </c:pt>
                <c:pt idx="48">
                  <c:v>18.888999999999999</c:v>
                </c:pt>
                <c:pt idx="49">
                  <c:v>21.943999999999999</c:v>
                </c:pt>
                <c:pt idx="50">
                  <c:v>21.837</c:v>
                </c:pt>
                <c:pt idx="51">
                  <c:v>21.082999999999998</c:v>
                </c:pt>
                <c:pt idx="52">
                  <c:v>19.826000000000001</c:v>
                </c:pt>
                <c:pt idx="53">
                  <c:v>18.917000000000002</c:v>
                </c:pt>
                <c:pt idx="54">
                  <c:v>16.757999999999999</c:v>
                </c:pt>
                <c:pt idx="55">
                  <c:v>17.033999999999999</c:v>
                </c:pt>
                <c:pt idx="56">
                  <c:v>16.867999999999999</c:v>
                </c:pt>
                <c:pt idx="57">
                  <c:v>15.81</c:v>
                </c:pt>
                <c:pt idx="58">
                  <c:v>14.211</c:v>
                </c:pt>
                <c:pt idx="59">
                  <c:v>14.052</c:v>
                </c:pt>
                <c:pt idx="60">
                  <c:v>13.356999999999999</c:v>
                </c:pt>
                <c:pt idx="61">
                  <c:v>12.961</c:v>
                </c:pt>
                <c:pt idx="62">
                  <c:v>14.585000000000001</c:v>
                </c:pt>
                <c:pt idx="63">
                  <c:v>15.807</c:v>
                </c:pt>
                <c:pt idx="64">
                  <c:v>14.803000000000001</c:v>
                </c:pt>
                <c:pt idx="65">
                  <c:v>15.053000000000001</c:v>
                </c:pt>
                <c:pt idx="66">
                  <c:v>15.164999999999999</c:v>
                </c:pt>
                <c:pt idx="67">
                  <c:v>15.846</c:v>
                </c:pt>
                <c:pt idx="68">
                  <c:v>17.102</c:v>
                </c:pt>
                <c:pt idx="69">
                  <c:v>19.382999999999999</c:v>
                </c:pt>
                <c:pt idx="70">
                  <c:v>20.786999999999999</c:v>
                </c:pt>
                <c:pt idx="71">
                  <c:v>23.039000000000001</c:v>
                </c:pt>
                <c:pt idx="72">
                  <c:v>22.94</c:v>
                </c:pt>
                <c:pt idx="73">
                  <c:v>22.911999999999999</c:v>
                </c:pt>
                <c:pt idx="74">
                  <c:v>25.937000000000001</c:v>
                </c:pt>
                <c:pt idx="75">
                  <c:v>28.599</c:v>
                </c:pt>
                <c:pt idx="76">
                  <c:v>34.595999999999997</c:v>
                </c:pt>
                <c:pt idx="77">
                  <c:v>40.082000000000001</c:v>
                </c:pt>
                <c:pt idx="78">
                  <c:v>47.283000000000001</c:v>
                </c:pt>
                <c:pt idx="79">
                  <c:v>46.588000000000001</c:v>
                </c:pt>
                <c:pt idx="80">
                  <c:v>49.286999999999999</c:v>
                </c:pt>
                <c:pt idx="81">
                  <c:v>48.866999999999997</c:v>
                </c:pt>
                <c:pt idx="82">
                  <c:v>49.991</c:v>
                </c:pt>
                <c:pt idx="83">
                  <c:v>51.9</c:v>
                </c:pt>
                <c:pt idx="84">
                  <c:v>58.56</c:v>
                </c:pt>
                <c:pt idx="85">
                  <c:v>65.38</c:v>
                </c:pt>
                <c:pt idx="86">
                  <c:v>71.132999999999996</c:v>
                </c:pt>
                <c:pt idx="87">
                  <c:v>74.307000000000002</c:v>
                </c:pt>
                <c:pt idx="88">
                  <c:v>80.174000000000007</c:v>
                </c:pt>
                <c:pt idx="89">
                  <c:v>82.757999999999996</c:v>
                </c:pt>
                <c:pt idx="90">
                  <c:v>77.522000000000006</c:v>
                </c:pt>
                <c:pt idx="91">
                  <c:v>83.543999999999997</c:v>
                </c:pt>
                <c:pt idx="92">
                  <c:v>91.631</c:v>
                </c:pt>
                <c:pt idx="93">
                  <c:v>89.391000000000005</c:v>
                </c:pt>
                <c:pt idx="94">
                  <c:v>89.650999999999996</c:v>
                </c:pt>
                <c:pt idx="95">
                  <c:v>88.043000000000006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C13-452A-9ADA-24375ECF0380}"/>
            </c:ext>
          </c:extLst>
        </c:ser>
        <c:ser>
          <c:idx val="7"/>
          <c:order val="5"/>
          <c:tx>
            <c:strRef>
              <c:f>'9.3'!$AR$52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7C9C7"/>
            </a:solidFill>
            <a:ln w="25400">
              <a:noFill/>
            </a:ln>
          </c:spPr>
          <c:cat>
            <c:numRef>
              <c:f>'9.3'!$AK$54:$AK$149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'9.3'!$AR$54:$AR$149</c:f>
              <c:numCache>
                <c:formatCode>#,##0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18.774999999999999</c:v>
                </c:pt>
                <c:pt idx="24">
                  <c:v>31.324000000000002</c:v>
                </c:pt>
                <c:pt idx="25">
                  <c:v>31.277999999999999</c:v>
                </c:pt>
                <c:pt idx="26">
                  <c:v>32.844999999999999</c:v>
                </c:pt>
                <c:pt idx="27">
                  <c:v>56.68</c:v>
                </c:pt>
                <c:pt idx="28">
                  <c:v>124.642</c:v>
                </c:pt>
                <c:pt idx="29">
                  <c:v>228.327</c:v>
                </c:pt>
                <c:pt idx="30">
                  <c:v>362.66399999999999</c:v>
                </c:pt>
                <c:pt idx="31">
                  <c:v>512.452</c:v>
                </c:pt>
                <c:pt idx="32">
                  <c:v>697.36900000000003</c:v>
                </c:pt>
                <c:pt idx="33">
                  <c:v>902.25699999999995</c:v>
                </c:pt>
                <c:pt idx="34">
                  <c:v>1084.921</c:v>
                </c:pt>
                <c:pt idx="35">
                  <c:v>1285.3910000000001</c:v>
                </c:pt>
                <c:pt idx="36">
                  <c:v>1460.375</c:v>
                </c:pt>
                <c:pt idx="37">
                  <c:v>1656.6489999999999</c:v>
                </c:pt>
                <c:pt idx="38">
                  <c:v>1816.739</c:v>
                </c:pt>
                <c:pt idx="39">
                  <c:v>1982.34</c:v>
                </c:pt>
                <c:pt idx="40">
                  <c:v>2121.5970000000002</c:v>
                </c:pt>
                <c:pt idx="41">
                  <c:v>2235.4989999999998</c:v>
                </c:pt>
                <c:pt idx="42">
                  <c:v>2327.7930000000001</c:v>
                </c:pt>
                <c:pt idx="43">
                  <c:v>2402.6289999999999</c:v>
                </c:pt>
                <c:pt idx="44">
                  <c:v>2474.8530000000001</c:v>
                </c:pt>
                <c:pt idx="45">
                  <c:v>2513.2060000000001</c:v>
                </c:pt>
                <c:pt idx="46">
                  <c:v>2551.2310000000002</c:v>
                </c:pt>
                <c:pt idx="47">
                  <c:v>2604.2930000000001</c:v>
                </c:pt>
                <c:pt idx="48">
                  <c:v>2621.279</c:v>
                </c:pt>
                <c:pt idx="49">
                  <c:v>2629.442</c:v>
                </c:pt>
                <c:pt idx="50">
                  <c:v>2612.279</c:v>
                </c:pt>
                <c:pt idx="51">
                  <c:v>2579.6289999999999</c:v>
                </c:pt>
                <c:pt idx="52">
                  <c:v>2523.299</c:v>
                </c:pt>
                <c:pt idx="53">
                  <c:v>2458.6529999999998</c:v>
                </c:pt>
                <c:pt idx="54">
                  <c:v>2385.5790000000002</c:v>
                </c:pt>
                <c:pt idx="55">
                  <c:v>2269.9870000000001</c:v>
                </c:pt>
                <c:pt idx="56">
                  <c:v>2153.9879999999998</c:v>
                </c:pt>
                <c:pt idx="57">
                  <c:v>2055.7959999999998</c:v>
                </c:pt>
                <c:pt idx="58">
                  <c:v>1902.501</c:v>
                </c:pt>
                <c:pt idx="59">
                  <c:v>1729.1869999999999</c:v>
                </c:pt>
                <c:pt idx="60">
                  <c:v>1560.194</c:v>
                </c:pt>
                <c:pt idx="61">
                  <c:v>1411.6410000000001</c:v>
                </c:pt>
                <c:pt idx="62">
                  <c:v>1231.6369999999999</c:v>
                </c:pt>
                <c:pt idx="63">
                  <c:v>1048.9159999999999</c:v>
                </c:pt>
                <c:pt idx="64">
                  <c:v>867.65899999999999</c:v>
                </c:pt>
                <c:pt idx="65">
                  <c:v>695.19</c:v>
                </c:pt>
                <c:pt idx="66">
                  <c:v>519.50599999999997</c:v>
                </c:pt>
                <c:pt idx="67">
                  <c:v>362.18799999999999</c:v>
                </c:pt>
                <c:pt idx="68">
                  <c:v>222.43199999999999</c:v>
                </c:pt>
                <c:pt idx="69">
                  <c:v>121.601</c:v>
                </c:pt>
                <c:pt idx="70">
                  <c:v>59.47</c:v>
                </c:pt>
                <c:pt idx="71">
                  <c:v>38.92</c:v>
                </c:pt>
                <c:pt idx="72">
                  <c:v>36.137999999999998</c:v>
                </c:pt>
                <c:pt idx="73">
                  <c:v>31.452999999999999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C13-452A-9ADA-24375ECF0380}"/>
            </c:ext>
          </c:extLst>
        </c:ser>
        <c:ser>
          <c:idx val="4"/>
          <c:order val="6"/>
          <c:tx>
            <c:strRef>
              <c:f>'9.3'!$AP$52</c:f>
              <c:strCache>
                <c:ptCount val="1"/>
                <c:pt idx="0">
                  <c:v>VE</c:v>
                </c:pt>
              </c:strCache>
            </c:strRef>
          </c:tx>
          <c:spPr>
            <a:solidFill>
              <a:schemeClr val="accent3"/>
            </a:solidFill>
          </c:spPr>
          <c:cat>
            <c:numRef>
              <c:f>'9.3'!$AK$54:$AK$149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'9.3'!$AP$54:$AP$149</c:f>
              <c:numCache>
                <c:formatCode>#,##0</c:formatCode>
                <c:ptCount val="96"/>
                <c:pt idx="0">
                  <c:v>161.91800000000001</c:v>
                </c:pt>
                <c:pt idx="1">
                  <c:v>164.16800000000001</c:v>
                </c:pt>
                <c:pt idx="2">
                  <c:v>164.09200000000001</c:v>
                </c:pt>
                <c:pt idx="3">
                  <c:v>165.20500000000001</c:v>
                </c:pt>
                <c:pt idx="4">
                  <c:v>194.863</c:v>
                </c:pt>
                <c:pt idx="5">
                  <c:v>198.22499999999999</c:v>
                </c:pt>
                <c:pt idx="6">
                  <c:v>198.17500000000001</c:v>
                </c:pt>
                <c:pt idx="7">
                  <c:v>195.98</c:v>
                </c:pt>
                <c:pt idx="8">
                  <c:v>158.73699999999999</c:v>
                </c:pt>
                <c:pt idx="9">
                  <c:v>154.71600000000001</c:v>
                </c:pt>
                <c:pt idx="10">
                  <c:v>154.76499999999999</c:v>
                </c:pt>
                <c:pt idx="11">
                  <c:v>154.44200000000001</c:v>
                </c:pt>
                <c:pt idx="12">
                  <c:v>105.98</c:v>
                </c:pt>
                <c:pt idx="13">
                  <c:v>98.984999999999999</c:v>
                </c:pt>
                <c:pt idx="14">
                  <c:v>99.156999999999996</c:v>
                </c:pt>
                <c:pt idx="15">
                  <c:v>99.031000000000006</c:v>
                </c:pt>
                <c:pt idx="16">
                  <c:v>100.235</c:v>
                </c:pt>
                <c:pt idx="17">
                  <c:v>100.17700000000001</c:v>
                </c:pt>
                <c:pt idx="18">
                  <c:v>100.369</c:v>
                </c:pt>
                <c:pt idx="19">
                  <c:v>107.51900000000001</c:v>
                </c:pt>
                <c:pt idx="20">
                  <c:v>239.566</c:v>
                </c:pt>
                <c:pt idx="21">
                  <c:v>246.24600000000001</c:v>
                </c:pt>
                <c:pt idx="22">
                  <c:v>246.50200000000001</c:v>
                </c:pt>
                <c:pt idx="23">
                  <c:v>248.17599999999999</c:v>
                </c:pt>
                <c:pt idx="24">
                  <c:v>260.84199999999998</c:v>
                </c:pt>
                <c:pt idx="25">
                  <c:v>260.7</c:v>
                </c:pt>
                <c:pt idx="26">
                  <c:v>260.75900000000001</c:v>
                </c:pt>
                <c:pt idx="27">
                  <c:v>273.77600000000001</c:v>
                </c:pt>
                <c:pt idx="28">
                  <c:v>545.53599999999994</c:v>
                </c:pt>
                <c:pt idx="29">
                  <c:v>577.26</c:v>
                </c:pt>
                <c:pt idx="30">
                  <c:v>578.54399999999998</c:v>
                </c:pt>
                <c:pt idx="31">
                  <c:v>569.18700000000001</c:v>
                </c:pt>
                <c:pt idx="32">
                  <c:v>450.03300000000002</c:v>
                </c:pt>
                <c:pt idx="33">
                  <c:v>440.25700000000001</c:v>
                </c:pt>
                <c:pt idx="34">
                  <c:v>439.90100000000001</c:v>
                </c:pt>
                <c:pt idx="35">
                  <c:v>423.03</c:v>
                </c:pt>
                <c:pt idx="36">
                  <c:v>199.74199999999999</c:v>
                </c:pt>
                <c:pt idx="37">
                  <c:v>184.52</c:v>
                </c:pt>
                <c:pt idx="38">
                  <c:v>184.25399999999999</c:v>
                </c:pt>
                <c:pt idx="39">
                  <c:v>183.012</c:v>
                </c:pt>
                <c:pt idx="40">
                  <c:v>163.59100000000001</c:v>
                </c:pt>
                <c:pt idx="41">
                  <c:v>163.06</c:v>
                </c:pt>
                <c:pt idx="42">
                  <c:v>162.37299999999999</c:v>
                </c:pt>
                <c:pt idx="43">
                  <c:v>162.017</c:v>
                </c:pt>
                <c:pt idx="44">
                  <c:v>107.79600000000001</c:v>
                </c:pt>
                <c:pt idx="45">
                  <c:v>100.151</c:v>
                </c:pt>
                <c:pt idx="46">
                  <c:v>100.324</c:v>
                </c:pt>
                <c:pt idx="47">
                  <c:v>100.559</c:v>
                </c:pt>
                <c:pt idx="48">
                  <c:v>100.81</c:v>
                </c:pt>
                <c:pt idx="49">
                  <c:v>101.169</c:v>
                </c:pt>
                <c:pt idx="50">
                  <c:v>101.211</c:v>
                </c:pt>
                <c:pt idx="51">
                  <c:v>101.31100000000001</c:v>
                </c:pt>
                <c:pt idx="52">
                  <c:v>101.324</c:v>
                </c:pt>
                <c:pt idx="53">
                  <c:v>150.755</c:v>
                </c:pt>
                <c:pt idx="54">
                  <c:v>158.321</c:v>
                </c:pt>
                <c:pt idx="55">
                  <c:v>158.30699999999999</c:v>
                </c:pt>
                <c:pt idx="56">
                  <c:v>157.47</c:v>
                </c:pt>
                <c:pt idx="57">
                  <c:v>157.46</c:v>
                </c:pt>
                <c:pt idx="58">
                  <c:v>157.50399999999999</c:v>
                </c:pt>
                <c:pt idx="59">
                  <c:v>157.565</c:v>
                </c:pt>
                <c:pt idx="60">
                  <c:v>156.465</c:v>
                </c:pt>
                <c:pt idx="61">
                  <c:v>156.45400000000001</c:v>
                </c:pt>
                <c:pt idx="62">
                  <c:v>156.43799999999999</c:v>
                </c:pt>
                <c:pt idx="63">
                  <c:v>156.52500000000001</c:v>
                </c:pt>
                <c:pt idx="64">
                  <c:v>159.334</c:v>
                </c:pt>
                <c:pt idx="65">
                  <c:v>159.31299999999999</c:v>
                </c:pt>
                <c:pt idx="66">
                  <c:v>159.29</c:v>
                </c:pt>
                <c:pt idx="67">
                  <c:v>164.11500000000001</c:v>
                </c:pt>
                <c:pt idx="68">
                  <c:v>229.55</c:v>
                </c:pt>
                <c:pt idx="69">
                  <c:v>235.773</c:v>
                </c:pt>
                <c:pt idx="70">
                  <c:v>235.46700000000001</c:v>
                </c:pt>
                <c:pt idx="71">
                  <c:v>243.09</c:v>
                </c:pt>
                <c:pt idx="72">
                  <c:v>429.56</c:v>
                </c:pt>
                <c:pt idx="73">
                  <c:v>454.68200000000002</c:v>
                </c:pt>
                <c:pt idx="74">
                  <c:v>455.29899999999998</c:v>
                </c:pt>
                <c:pt idx="75">
                  <c:v>455.18099999999998</c:v>
                </c:pt>
                <c:pt idx="76">
                  <c:v>455.51799999999997</c:v>
                </c:pt>
                <c:pt idx="77">
                  <c:v>456.29399999999998</c:v>
                </c:pt>
                <c:pt idx="78">
                  <c:v>455.76600000000002</c:v>
                </c:pt>
                <c:pt idx="79">
                  <c:v>454.13400000000001</c:v>
                </c:pt>
                <c:pt idx="80">
                  <c:v>340.96800000000002</c:v>
                </c:pt>
                <c:pt idx="81">
                  <c:v>340.55</c:v>
                </c:pt>
                <c:pt idx="82">
                  <c:v>340.30500000000001</c:v>
                </c:pt>
                <c:pt idx="83">
                  <c:v>361.92200000000003</c:v>
                </c:pt>
                <c:pt idx="84">
                  <c:v>296.53899999999999</c:v>
                </c:pt>
                <c:pt idx="85">
                  <c:v>288.49799999999999</c:v>
                </c:pt>
                <c:pt idx="86">
                  <c:v>289.84100000000001</c:v>
                </c:pt>
                <c:pt idx="87">
                  <c:v>284.3</c:v>
                </c:pt>
                <c:pt idx="88">
                  <c:v>212.96899999999999</c:v>
                </c:pt>
                <c:pt idx="89">
                  <c:v>158.755</c:v>
                </c:pt>
                <c:pt idx="90">
                  <c:v>157.61000000000001</c:v>
                </c:pt>
                <c:pt idx="91">
                  <c:v>157.595</c:v>
                </c:pt>
                <c:pt idx="92">
                  <c:v>153.88399999999999</c:v>
                </c:pt>
                <c:pt idx="93">
                  <c:v>153.69200000000001</c:v>
                </c:pt>
                <c:pt idx="94">
                  <c:v>153.792</c:v>
                </c:pt>
                <c:pt idx="95">
                  <c:v>153.815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C13-452A-9ADA-24375ECF0380}"/>
            </c:ext>
          </c:extLst>
        </c:ser>
        <c:ser>
          <c:idx val="5"/>
          <c:order val="7"/>
          <c:tx>
            <c:strRef>
              <c:f>'9.3'!$AQ$52</c:f>
              <c:strCache>
                <c:ptCount val="1"/>
                <c:pt idx="0">
                  <c:v>PVE</c:v>
                </c:pt>
              </c:strCache>
            </c:strRef>
          </c:tx>
          <c:spPr>
            <a:solidFill>
              <a:srgbClr val="F0948F"/>
            </a:solidFill>
          </c:spPr>
          <c:cat>
            <c:numRef>
              <c:f>'9.3'!$AK$54:$AK$149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'9.3'!$AQ$54:$AQ$149</c:f>
              <c:numCache>
                <c:formatCode>#,##0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164.31200000000001</c:v>
                </c:pt>
                <c:pt idx="25">
                  <c:v>180.22</c:v>
                </c:pt>
                <c:pt idx="26">
                  <c:v>175.78399999999999</c:v>
                </c:pt>
                <c:pt idx="27">
                  <c:v>149.822</c:v>
                </c:pt>
                <c:pt idx="28">
                  <c:v>404.54300000000001</c:v>
                </c:pt>
                <c:pt idx="29">
                  <c:v>406.46699999999998</c:v>
                </c:pt>
                <c:pt idx="30">
                  <c:v>404.41500000000002</c:v>
                </c:pt>
                <c:pt idx="31">
                  <c:v>389.17</c:v>
                </c:pt>
                <c:pt idx="32">
                  <c:v>159.99700000000001</c:v>
                </c:pt>
                <c:pt idx="33">
                  <c:v>154.91900000000001</c:v>
                </c:pt>
                <c:pt idx="34">
                  <c:v>155.00899999999999</c:v>
                </c:pt>
                <c:pt idx="35">
                  <c:v>149.59100000000001</c:v>
                </c:pt>
                <c:pt idx="36">
                  <c:v>32.119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72.558000000000007</c:v>
                </c:pt>
                <c:pt idx="69">
                  <c:v>72.441999999999993</c:v>
                </c:pt>
                <c:pt idx="70">
                  <c:v>257.72500000000002</c:v>
                </c:pt>
                <c:pt idx="71">
                  <c:v>257.553</c:v>
                </c:pt>
                <c:pt idx="72">
                  <c:v>448.34</c:v>
                </c:pt>
                <c:pt idx="73">
                  <c:v>444.62799999999999</c:v>
                </c:pt>
                <c:pt idx="74">
                  <c:v>463.334</c:v>
                </c:pt>
                <c:pt idx="75">
                  <c:v>463.31799999999998</c:v>
                </c:pt>
                <c:pt idx="76">
                  <c:v>409.90699999999998</c:v>
                </c:pt>
                <c:pt idx="77">
                  <c:v>422.23599999999999</c:v>
                </c:pt>
                <c:pt idx="78">
                  <c:v>410.27800000000002</c:v>
                </c:pt>
                <c:pt idx="79">
                  <c:v>468.49900000000002</c:v>
                </c:pt>
                <c:pt idx="80">
                  <c:v>213.11</c:v>
                </c:pt>
                <c:pt idx="81">
                  <c:v>222.66900000000001</c:v>
                </c:pt>
                <c:pt idx="82">
                  <c:v>212.94300000000001</c:v>
                </c:pt>
                <c:pt idx="83">
                  <c:v>270.197</c:v>
                </c:pt>
                <c:pt idx="84">
                  <c:v>246.69200000000001</c:v>
                </c:pt>
                <c:pt idx="85">
                  <c:v>230.053</c:v>
                </c:pt>
                <c:pt idx="86">
                  <c:v>261.14400000000001</c:v>
                </c:pt>
                <c:pt idx="87">
                  <c:v>215.065</c:v>
                </c:pt>
                <c:pt idx="88">
                  <c:v>146.85</c:v>
                </c:pt>
                <c:pt idx="89">
                  <c:v>107.303</c:v>
                </c:pt>
                <c:pt idx="90">
                  <c:v>84.435000000000002</c:v>
                </c:pt>
                <c:pt idx="91">
                  <c:v>101.461</c:v>
                </c:pt>
                <c:pt idx="92">
                  <c:v>97.177999999999997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C13-452A-9ADA-24375ECF0380}"/>
            </c:ext>
          </c:extLst>
        </c:ser>
        <c:ser>
          <c:idx val="10"/>
          <c:order val="10"/>
          <c:tx>
            <c:strRef>
              <c:f>'9.3'!$AZ$53</c:f>
              <c:strCache>
                <c:ptCount val="1"/>
                <c:pt idx="0">
                  <c:v>+</c:v>
                </c:pt>
              </c:strCache>
            </c:strRef>
          </c:tx>
          <c:spPr>
            <a:solidFill>
              <a:schemeClr val="tx1"/>
            </a:solidFill>
            <a:ln w="25400">
              <a:noFill/>
            </a:ln>
          </c:spPr>
          <c:cat>
            <c:numRef>
              <c:f>'9.3'!$AK$54:$AK$149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'9.3'!$AZ$54:$AZ$149</c:f>
              <c:numCache>
                <c:formatCode>#,##0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CC13-452A-9ADA-24375ECF03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9771392"/>
        <c:axId val="169772928"/>
      </c:areaChart>
      <c:areaChart>
        <c:grouping val="stacked"/>
        <c:varyColors val="0"/>
        <c:ser>
          <c:idx val="8"/>
          <c:order val="8"/>
          <c:tx>
            <c:strRef>
              <c:f>'9.3'!$AT$52</c:f>
              <c:strCache>
                <c:ptCount val="1"/>
                <c:pt idx="0">
                  <c:v>Přeshraniční saldo</c:v>
                </c:pt>
              </c:strCache>
            </c:strRef>
          </c:tx>
          <c:spPr>
            <a:solidFill>
              <a:schemeClr val="tx1"/>
            </a:solidFill>
          </c:spPr>
          <c:cat>
            <c:numLit>
              <c:formatCode>h:mm;@</c:formatCode>
              <c:ptCount val="24"/>
              <c:pt idx="0">
                <c:v>0</c:v>
              </c:pt>
              <c:pt idx="1">
                <c:v>4.1666666666666664E-2</c:v>
              </c:pt>
              <c:pt idx="2">
                <c:v>8.3333333333333301E-2</c:v>
              </c:pt>
              <c:pt idx="3">
                <c:v>0.125</c:v>
              </c:pt>
              <c:pt idx="4">
                <c:v>0.16666666666666699</c:v>
              </c:pt>
              <c:pt idx="5">
                <c:v>0.20833333333333301</c:v>
              </c:pt>
              <c:pt idx="6">
                <c:v>0.25</c:v>
              </c:pt>
              <c:pt idx="7">
                <c:v>0.29166666666666702</c:v>
              </c:pt>
              <c:pt idx="8">
                <c:v>0.33333333333333298</c:v>
              </c:pt>
              <c:pt idx="9">
                <c:v>0.375</c:v>
              </c:pt>
              <c:pt idx="10">
                <c:v>0.41666666666666702</c:v>
              </c:pt>
              <c:pt idx="11">
                <c:v>0.45833333333333298</c:v>
              </c:pt>
              <c:pt idx="12">
                <c:v>0.5</c:v>
              </c:pt>
              <c:pt idx="13">
                <c:v>0.54166666666666696</c:v>
              </c:pt>
              <c:pt idx="14">
                <c:v>0.58333333333333304</c:v>
              </c:pt>
              <c:pt idx="15">
                <c:v>0.625</c:v>
              </c:pt>
              <c:pt idx="16">
                <c:v>0.66666666666666696</c:v>
              </c:pt>
              <c:pt idx="17">
                <c:v>0.70833333333333304</c:v>
              </c:pt>
              <c:pt idx="18">
                <c:v>0.75</c:v>
              </c:pt>
              <c:pt idx="19">
                <c:v>0.79166666666666696</c:v>
              </c:pt>
              <c:pt idx="20">
                <c:v>0.83333333333333304</c:v>
              </c:pt>
              <c:pt idx="21">
                <c:v>0.875</c:v>
              </c:pt>
              <c:pt idx="22">
                <c:v>0.91666666666666696</c:v>
              </c:pt>
              <c:pt idx="23">
                <c:v>0.95833333333333304</c:v>
              </c:pt>
            </c:numLit>
          </c:cat>
          <c:val>
            <c:numRef>
              <c:f>'9.3'!$BA$54:$BA$149</c:f>
              <c:numCache>
                <c:formatCode>#,##0</c:formatCode>
                <c:ptCount val="96"/>
                <c:pt idx="0">
                  <c:v>-1917.279</c:v>
                </c:pt>
                <c:pt idx="1">
                  <c:v>-1940.7239999999999</c:v>
                </c:pt>
                <c:pt idx="2">
                  <c:v>-1918.749</c:v>
                </c:pt>
                <c:pt idx="3">
                  <c:v>-1915.3679999999999</c:v>
                </c:pt>
                <c:pt idx="4">
                  <c:v>-1897.981</c:v>
                </c:pt>
                <c:pt idx="5">
                  <c:v>-1902.614</c:v>
                </c:pt>
                <c:pt idx="6">
                  <c:v>-1977.5160000000001</c:v>
                </c:pt>
                <c:pt idx="7">
                  <c:v>-1941.0170000000001</c:v>
                </c:pt>
                <c:pt idx="8">
                  <c:v>-1976.652</c:v>
                </c:pt>
                <c:pt idx="9">
                  <c:v>-1986.223</c:v>
                </c:pt>
                <c:pt idx="10">
                  <c:v>-2026.4490000000001</c:v>
                </c:pt>
                <c:pt idx="11">
                  <c:v>-2042.424</c:v>
                </c:pt>
                <c:pt idx="12">
                  <c:v>-1734.8430000000001</c:v>
                </c:pt>
                <c:pt idx="13">
                  <c:v>-1720.7529999999999</c:v>
                </c:pt>
                <c:pt idx="14">
                  <c:v>-1752.491</c:v>
                </c:pt>
                <c:pt idx="15">
                  <c:v>-1767.2719999999999</c:v>
                </c:pt>
                <c:pt idx="16">
                  <c:v>-1788.9880000000001</c:v>
                </c:pt>
                <c:pt idx="17">
                  <c:v>-1877.9059999999999</c:v>
                </c:pt>
                <c:pt idx="18">
                  <c:v>-1963.559</c:v>
                </c:pt>
                <c:pt idx="19">
                  <c:v>-1955.4169999999999</c:v>
                </c:pt>
                <c:pt idx="20">
                  <c:v>-2194.0250000000001</c:v>
                </c:pt>
                <c:pt idx="21">
                  <c:v>-2299.04</c:v>
                </c:pt>
                <c:pt idx="22">
                  <c:v>-2211.12</c:v>
                </c:pt>
                <c:pt idx="23">
                  <c:v>-2147.2179999999998</c:v>
                </c:pt>
                <c:pt idx="24">
                  <c:v>-2019.682</c:v>
                </c:pt>
                <c:pt idx="25">
                  <c:v>-1844.087</c:v>
                </c:pt>
                <c:pt idx="26">
                  <c:v>-1671.1389999999999</c:v>
                </c:pt>
                <c:pt idx="27">
                  <c:v>-1553.46</c:v>
                </c:pt>
                <c:pt idx="28">
                  <c:v>-2024.7380000000001</c:v>
                </c:pt>
                <c:pt idx="29">
                  <c:v>-2077.509</c:v>
                </c:pt>
                <c:pt idx="30">
                  <c:v>-2118.6010000000001</c:v>
                </c:pt>
                <c:pt idx="31">
                  <c:v>-2199.9</c:v>
                </c:pt>
                <c:pt idx="32">
                  <c:v>-2094.4070000000002</c:v>
                </c:pt>
                <c:pt idx="33">
                  <c:v>-2109.2750000000001</c:v>
                </c:pt>
                <c:pt idx="34">
                  <c:v>-2195.319</c:v>
                </c:pt>
                <c:pt idx="35">
                  <c:v>-2247.877</c:v>
                </c:pt>
                <c:pt idx="36">
                  <c:v>-1826.1310000000001</c:v>
                </c:pt>
                <c:pt idx="37">
                  <c:v>-1547.9739999999999</c:v>
                </c:pt>
                <c:pt idx="38">
                  <c:v>-1416.473</c:v>
                </c:pt>
                <c:pt idx="39">
                  <c:v>-1444.6959999999999</c:v>
                </c:pt>
                <c:pt idx="40">
                  <c:v>-1413.5340000000001</c:v>
                </c:pt>
                <c:pt idx="41">
                  <c:v>-1410.4179999999999</c:v>
                </c:pt>
                <c:pt idx="42">
                  <c:v>-1410.6880000000001</c:v>
                </c:pt>
                <c:pt idx="43">
                  <c:v>-1290.289</c:v>
                </c:pt>
                <c:pt idx="44">
                  <c:v>-383.54899999999998</c:v>
                </c:pt>
                <c:pt idx="45">
                  <c:v>-152.74299999999999</c:v>
                </c:pt>
                <c:pt idx="46">
                  <c:v>-142.059</c:v>
                </c:pt>
                <c:pt idx="47">
                  <c:v>-196.70099999999999</c:v>
                </c:pt>
                <c:pt idx="48">
                  <c:v>-244.035</c:v>
                </c:pt>
                <c:pt idx="49">
                  <c:v>-215.05</c:v>
                </c:pt>
                <c:pt idx="50">
                  <c:v>-297.375</c:v>
                </c:pt>
                <c:pt idx="51">
                  <c:v>-264.78800000000001</c:v>
                </c:pt>
                <c:pt idx="52">
                  <c:v>-107.807</c:v>
                </c:pt>
                <c:pt idx="53">
                  <c:v>-104.97499999999999</c:v>
                </c:pt>
                <c:pt idx="54">
                  <c:v>-118.16</c:v>
                </c:pt>
                <c:pt idx="55">
                  <c:v>-303.88099999999997</c:v>
                </c:pt>
                <c:pt idx="56">
                  <c:v>-299.77</c:v>
                </c:pt>
                <c:pt idx="57">
                  <c:v>-438.32900000000001</c:v>
                </c:pt>
                <c:pt idx="58">
                  <c:v>-458.32299999999998</c:v>
                </c:pt>
                <c:pt idx="59">
                  <c:v>-514.09799999999996</c:v>
                </c:pt>
                <c:pt idx="60">
                  <c:v>-417.67</c:v>
                </c:pt>
                <c:pt idx="61">
                  <c:v>-566.41700000000003</c:v>
                </c:pt>
                <c:pt idx="62">
                  <c:v>-646.226</c:v>
                </c:pt>
                <c:pt idx="63">
                  <c:v>-893.03</c:v>
                </c:pt>
                <c:pt idx="64">
                  <c:v>-1523.088</c:v>
                </c:pt>
                <c:pt idx="65">
                  <c:v>-1797.4970000000001</c:v>
                </c:pt>
                <c:pt idx="66">
                  <c:v>-1945.789</c:v>
                </c:pt>
                <c:pt idx="67">
                  <c:v>-2017.5039999999999</c:v>
                </c:pt>
                <c:pt idx="68">
                  <c:v>-2289.3290000000002</c:v>
                </c:pt>
                <c:pt idx="69">
                  <c:v>-2342.1660000000002</c:v>
                </c:pt>
                <c:pt idx="70">
                  <c:v>-2539.335</c:v>
                </c:pt>
                <c:pt idx="71">
                  <c:v>-2583.0210000000002</c:v>
                </c:pt>
                <c:pt idx="72">
                  <c:v>-2743.2869999999998</c:v>
                </c:pt>
                <c:pt idx="73">
                  <c:v>-2677.3249999999998</c:v>
                </c:pt>
                <c:pt idx="74">
                  <c:v>-2646.779</c:v>
                </c:pt>
                <c:pt idx="75">
                  <c:v>-2639.6610000000001</c:v>
                </c:pt>
                <c:pt idx="76">
                  <c:v>-2517.009</c:v>
                </c:pt>
                <c:pt idx="77">
                  <c:v>-2476.8919999999998</c:v>
                </c:pt>
                <c:pt idx="78">
                  <c:v>-2375.636</c:v>
                </c:pt>
                <c:pt idx="79">
                  <c:v>-2466.0059999999999</c:v>
                </c:pt>
                <c:pt idx="80">
                  <c:v>-2128.4459999999999</c:v>
                </c:pt>
                <c:pt idx="81">
                  <c:v>-2143.8649999999998</c:v>
                </c:pt>
                <c:pt idx="82">
                  <c:v>-2090.2930000000001</c:v>
                </c:pt>
                <c:pt idx="83">
                  <c:v>-2019.066</c:v>
                </c:pt>
                <c:pt idx="84">
                  <c:v>-1726.03</c:v>
                </c:pt>
                <c:pt idx="85">
                  <c:v>-1606.3879999999999</c:v>
                </c:pt>
                <c:pt idx="86">
                  <c:v>-1697.8130000000001</c:v>
                </c:pt>
                <c:pt idx="87">
                  <c:v>-1801.951</c:v>
                </c:pt>
                <c:pt idx="88">
                  <c:v>-1706.0519999999999</c:v>
                </c:pt>
                <c:pt idx="89">
                  <c:v>-1687.59</c:v>
                </c:pt>
                <c:pt idx="90">
                  <c:v>-1632.3679999999999</c:v>
                </c:pt>
                <c:pt idx="91">
                  <c:v>-1709.22</c:v>
                </c:pt>
                <c:pt idx="92">
                  <c:v>-1781.8340000000001</c:v>
                </c:pt>
                <c:pt idx="93">
                  <c:v>-1887.23</c:v>
                </c:pt>
                <c:pt idx="94">
                  <c:v>-1995.3589999999999</c:v>
                </c:pt>
                <c:pt idx="95">
                  <c:v>-1984.028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CC13-452A-9ADA-24375ECF0380}"/>
            </c:ext>
          </c:extLst>
        </c:ser>
        <c:ser>
          <c:idx val="9"/>
          <c:order val="9"/>
          <c:tx>
            <c:strRef>
              <c:f>'9.3'!$AU$52</c:f>
              <c:strCache>
                <c:ptCount val="1"/>
                <c:pt idx="0">
                  <c:v>Čerpání PVE</c:v>
                </c:pt>
              </c:strCache>
            </c:strRef>
          </c:tx>
          <c:spPr>
            <a:solidFill>
              <a:srgbClr val="646363"/>
            </a:solidFill>
            <a:ln w="25400">
              <a:noFill/>
            </a:ln>
          </c:spPr>
          <c:cat>
            <c:numLit>
              <c:formatCode>h:mm;@</c:formatCode>
              <c:ptCount val="24"/>
              <c:pt idx="0">
                <c:v>0</c:v>
              </c:pt>
              <c:pt idx="1">
                <c:v>4.1666666666666664E-2</c:v>
              </c:pt>
              <c:pt idx="2">
                <c:v>8.3333333333333301E-2</c:v>
              </c:pt>
              <c:pt idx="3">
                <c:v>0.125</c:v>
              </c:pt>
              <c:pt idx="4">
                <c:v>0.16666666666666699</c:v>
              </c:pt>
              <c:pt idx="5">
                <c:v>0.20833333333333301</c:v>
              </c:pt>
              <c:pt idx="6">
                <c:v>0.25</c:v>
              </c:pt>
              <c:pt idx="7">
                <c:v>0.29166666666666702</c:v>
              </c:pt>
              <c:pt idx="8">
                <c:v>0.33333333333333298</c:v>
              </c:pt>
              <c:pt idx="9">
                <c:v>0.375</c:v>
              </c:pt>
              <c:pt idx="10">
                <c:v>0.41666666666666702</c:v>
              </c:pt>
              <c:pt idx="11">
                <c:v>0.45833333333333298</c:v>
              </c:pt>
              <c:pt idx="12">
                <c:v>0.5</c:v>
              </c:pt>
              <c:pt idx="13">
                <c:v>0.54166666666666696</c:v>
              </c:pt>
              <c:pt idx="14">
                <c:v>0.58333333333333304</c:v>
              </c:pt>
              <c:pt idx="15">
                <c:v>0.625</c:v>
              </c:pt>
              <c:pt idx="16">
                <c:v>0.66666666666666696</c:v>
              </c:pt>
              <c:pt idx="17">
                <c:v>0.70833333333333304</c:v>
              </c:pt>
              <c:pt idx="18">
                <c:v>0.75</c:v>
              </c:pt>
              <c:pt idx="19">
                <c:v>0.79166666666666696</c:v>
              </c:pt>
              <c:pt idx="20">
                <c:v>0.83333333333333304</c:v>
              </c:pt>
              <c:pt idx="21">
                <c:v>0.875</c:v>
              </c:pt>
              <c:pt idx="22">
                <c:v>0.91666666666666696</c:v>
              </c:pt>
              <c:pt idx="23">
                <c:v>0.95833333333333304</c:v>
              </c:pt>
            </c:numLit>
          </c:cat>
          <c:val>
            <c:numRef>
              <c:f>'9.3'!$AU$54:$AU$149</c:f>
              <c:numCache>
                <c:formatCode>#,##0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-2.27</c:v>
                </c:pt>
                <c:pt idx="12">
                  <c:v>-357.98</c:v>
                </c:pt>
                <c:pt idx="13">
                  <c:v>-371.30799999999999</c:v>
                </c:pt>
                <c:pt idx="14">
                  <c:v>-370.43799999999999</c:v>
                </c:pt>
                <c:pt idx="15">
                  <c:v>-370.57100000000003</c:v>
                </c:pt>
                <c:pt idx="16">
                  <c:v>-370.33300000000003</c:v>
                </c:pt>
                <c:pt idx="17">
                  <c:v>-370.01499999999999</c:v>
                </c:pt>
                <c:pt idx="18">
                  <c:v>-369.27199999999999</c:v>
                </c:pt>
                <c:pt idx="19">
                  <c:v>-368.995</c:v>
                </c:pt>
                <c:pt idx="20">
                  <c:v>-127.19799999999999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-88.209000000000003</c:v>
                </c:pt>
                <c:pt idx="40">
                  <c:v>-319.149</c:v>
                </c:pt>
                <c:pt idx="41">
                  <c:v>-319.25099999999998</c:v>
                </c:pt>
                <c:pt idx="42">
                  <c:v>-425.745</c:v>
                </c:pt>
                <c:pt idx="43">
                  <c:v>-425.58100000000002</c:v>
                </c:pt>
                <c:pt idx="44">
                  <c:v>-657.78899999999999</c:v>
                </c:pt>
                <c:pt idx="45">
                  <c:v>-701.27499999999998</c:v>
                </c:pt>
                <c:pt idx="46">
                  <c:v>-702.76400000000001</c:v>
                </c:pt>
                <c:pt idx="47">
                  <c:v>-700.80499999999995</c:v>
                </c:pt>
                <c:pt idx="48">
                  <c:v>-698.43299999999999</c:v>
                </c:pt>
                <c:pt idx="49">
                  <c:v>-696.78099999999995</c:v>
                </c:pt>
                <c:pt idx="50">
                  <c:v>-696.11699999999996</c:v>
                </c:pt>
                <c:pt idx="51">
                  <c:v>-695.05100000000004</c:v>
                </c:pt>
                <c:pt idx="52">
                  <c:v>-694.60599999999999</c:v>
                </c:pt>
                <c:pt idx="53">
                  <c:v>-647.9</c:v>
                </c:pt>
                <c:pt idx="54">
                  <c:v>-640.67999999999995</c:v>
                </c:pt>
                <c:pt idx="55">
                  <c:v>-640.03800000000001</c:v>
                </c:pt>
                <c:pt idx="56">
                  <c:v>-639.17600000000004</c:v>
                </c:pt>
                <c:pt idx="57">
                  <c:v>-637.59100000000001</c:v>
                </c:pt>
                <c:pt idx="58">
                  <c:v>-636.51400000000001</c:v>
                </c:pt>
                <c:pt idx="59">
                  <c:v>-635.84</c:v>
                </c:pt>
                <c:pt idx="60">
                  <c:v>-635.55200000000002</c:v>
                </c:pt>
                <c:pt idx="61">
                  <c:v>-524.20899999999995</c:v>
                </c:pt>
                <c:pt idx="62">
                  <c:v>-450.08600000000001</c:v>
                </c:pt>
                <c:pt idx="63">
                  <c:v>-378.673</c:v>
                </c:pt>
                <c:pt idx="64">
                  <c:v>-124.875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CC13-452A-9ADA-24375ECF03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9784448"/>
        <c:axId val="169774464"/>
      </c:areaChart>
      <c:catAx>
        <c:axId val="169771392"/>
        <c:scaling>
          <c:orientation val="minMax"/>
        </c:scaling>
        <c:delete val="0"/>
        <c:axPos val="b"/>
        <c:numFmt formatCode="h:mm;@" sourceLinked="1"/>
        <c:majorTickMark val="none"/>
        <c:minorTickMark val="none"/>
        <c:tickLblPos val="low"/>
        <c:txPr>
          <a:bodyPr rot="-5400000" vert="horz"/>
          <a:lstStyle/>
          <a:p>
            <a:pPr>
              <a:defRPr sz="900"/>
            </a:pPr>
            <a:endParaRPr lang="cs-CZ"/>
          </a:p>
        </c:txPr>
        <c:crossAx val="169772928"/>
        <c:crosses val="autoZero"/>
        <c:auto val="1"/>
        <c:lblAlgn val="ctr"/>
        <c:lblOffset val="100"/>
        <c:tickLblSkip val="4"/>
        <c:tickMarkSkip val="4"/>
        <c:noMultiLvlLbl val="0"/>
      </c:catAx>
      <c:valAx>
        <c:axId val="169772928"/>
        <c:scaling>
          <c:orientation val="minMax"/>
          <c:max val="14000"/>
          <c:min val="-4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9771392"/>
        <c:crosses val="autoZero"/>
        <c:crossBetween val="midCat"/>
        <c:majorUnit val="2000"/>
      </c:valAx>
      <c:valAx>
        <c:axId val="169774464"/>
        <c:scaling>
          <c:orientation val="minMax"/>
          <c:max val="10000"/>
          <c:min val="-2000"/>
        </c:scaling>
        <c:delete val="1"/>
        <c:axPos val="r"/>
        <c:numFmt formatCode="#,##0" sourceLinked="1"/>
        <c:majorTickMark val="out"/>
        <c:minorTickMark val="none"/>
        <c:tickLblPos val="nextTo"/>
        <c:crossAx val="169784448"/>
        <c:crosses val="max"/>
        <c:crossBetween val="midCat"/>
      </c:valAx>
      <c:catAx>
        <c:axId val="169784448"/>
        <c:scaling>
          <c:orientation val="minMax"/>
        </c:scaling>
        <c:delete val="1"/>
        <c:axPos val="b"/>
        <c:numFmt formatCode="h:mm;@" sourceLinked="1"/>
        <c:majorTickMark val="out"/>
        <c:minorTickMark val="none"/>
        <c:tickLblPos val="nextTo"/>
        <c:crossAx val="169774464"/>
        <c:crosses val="autoZero"/>
        <c:auto val="1"/>
        <c:lblAlgn val="ctr"/>
        <c:lblOffset val="100"/>
        <c:noMultiLvlLbl val="0"/>
      </c:catAx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80284533601559338"/>
          <c:y val="0.1047461831630697"/>
          <c:w val="0.19493613969086698"/>
          <c:h val="0.73036285321245742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en-US" sz="1000">
                <a:solidFill>
                  <a:srgbClr val="233060"/>
                </a:solidFill>
              </a:rPr>
              <a:t>Zatížení brutto ve dni m</a:t>
            </a:r>
            <a:r>
              <a:rPr lang="cs-CZ" sz="1000">
                <a:solidFill>
                  <a:srgbClr val="233060"/>
                </a:solidFill>
              </a:rPr>
              <a:t>in</a:t>
            </a:r>
            <a:r>
              <a:rPr lang="en-US" sz="1000">
                <a:solidFill>
                  <a:srgbClr val="233060"/>
                </a:solidFill>
              </a:rPr>
              <a:t>ima</a:t>
            </a:r>
            <a:r>
              <a:rPr lang="cs-CZ" sz="1000">
                <a:solidFill>
                  <a:srgbClr val="233060"/>
                </a:solidFill>
              </a:rPr>
              <a:t> (MW)</a:t>
            </a:r>
            <a:endParaRPr lang="en-US" sz="1000">
              <a:solidFill>
                <a:srgbClr val="233060"/>
              </a:solidFill>
            </a:endParaRPr>
          </a:p>
        </c:rich>
      </c:tx>
      <c:layout>
        <c:manualLayout>
          <c:xMode val="edge"/>
          <c:yMode val="edge"/>
          <c:x val="1.2713524870985378E-3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7775777103176827E-2"/>
          <c:y val="0.12665593417404525"/>
          <c:w val="0.71371310811430433"/>
          <c:h val="0.70608890081388065"/>
        </c:manualLayout>
      </c:layout>
      <c:areaChart>
        <c:grouping val="stacked"/>
        <c:varyColors val="0"/>
        <c:ser>
          <c:idx val="0"/>
          <c:order val="0"/>
          <c:tx>
            <c:strRef>
              <c:f>'9.4'!$B$52</c:f>
              <c:strCache>
                <c:ptCount val="1"/>
                <c:pt idx="0">
                  <c:v>JE</c:v>
                </c:pt>
              </c:strCache>
            </c:strRef>
          </c:tx>
          <c:spPr>
            <a:solidFill>
              <a:schemeClr val="accent1"/>
            </a:solidFill>
          </c:spPr>
          <c:cat>
            <c:numRef>
              <c:f>'9.4'!$A$54:$A$149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'9.4'!$B$54:$B$149</c:f>
              <c:numCache>
                <c:formatCode>#,##0</c:formatCode>
                <c:ptCount val="96"/>
                <c:pt idx="0">
                  <c:v>2628.9850000000001</c:v>
                </c:pt>
                <c:pt idx="1">
                  <c:v>2631.47</c:v>
                </c:pt>
                <c:pt idx="2">
                  <c:v>2631.694</c:v>
                </c:pt>
                <c:pt idx="3">
                  <c:v>2629.9969999999998</c:v>
                </c:pt>
                <c:pt idx="4">
                  <c:v>2627.9470000000001</c:v>
                </c:pt>
                <c:pt idx="5">
                  <c:v>2626.3290000000002</c:v>
                </c:pt>
                <c:pt idx="6">
                  <c:v>2628.3409999999999</c:v>
                </c:pt>
                <c:pt idx="7">
                  <c:v>2630.5</c:v>
                </c:pt>
                <c:pt idx="8">
                  <c:v>2630.8380000000002</c:v>
                </c:pt>
                <c:pt idx="9">
                  <c:v>2630.9520000000002</c:v>
                </c:pt>
                <c:pt idx="10">
                  <c:v>2630.2089999999998</c:v>
                </c:pt>
                <c:pt idx="11">
                  <c:v>2628.6790000000001</c:v>
                </c:pt>
                <c:pt idx="12">
                  <c:v>2627.9229999999998</c:v>
                </c:pt>
                <c:pt idx="13">
                  <c:v>2628.0770000000002</c:v>
                </c:pt>
                <c:pt idx="14">
                  <c:v>2628.4279999999999</c:v>
                </c:pt>
                <c:pt idx="15">
                  <c:v>2627.7550000000001</c:v>
                </c:pt>
                <c:pt idx="16">
                  <c:v>2626.221</c:v>
                </c:pt>
                <c:pt idx="17">
                  <c:v>2625.8679999999999</c:v>
                </c:pt>
                <c:pt idx="18">
                  <c:v>2626.78</c:v>
                </c:pt>
                <c:pt idx="19">
                  <c:v>2628.2959999999998</c:v>
                </c:pt>
                <c:pt idx="20">
                  <c:v>2629.1179999999999</c:v>
                </c:pt>
                <c:pt idx="21">
                  <c:v>2627.74</c:v>
                </c:pt>
                <c:pt idx="22">
                  <c:v>2627.1909999999998</c:v>
                </c:pt>
                <c:pt idx="23">
                  <c:v>2627.5859999999998</c:v>
                </c:pt>
                <c:pt idx="24">
                  <c:v>2627.873</c:v>
                </c:pt>
                <c:pt idx="25">
                  <c:v>2627.4369999999999</c:v>
                </c:pt>
                <c:pt idx="26">
                  <c:v>2626.9169999999999</c:v>
                </c:pt>
                <c:pt idx="27">
                  <c:v>2626.8919999999998</c:v>
                </c:pt>
                <c:pt idx="28">
                  <c:v>2626.0160000000001</c:v>
                </c:pt>
                <c:pt idx="29">
                  <c:v>2624.8090000000002</c:v>
                </c:pt>
                <c:pt idx="30">
                  <c:v>2625.145</c:v>
                </c:pt>
                <c:pt idx="31">
                  <c:v>2625.5320000000002</c:v>
                </c:pt>
                <c:pt idx="32">
                  <c:v>2626.4009999999998</c:v>
                </c:pt>
                <c:pt idx="33">
                  <c:v>2626.6570000000002</c:v>
                </c:pt>
                <c:pt idx="34">
                  <c:v>2626.32</c:v>
                </c:pt>
                <c:pt idx="35">
                  <c:v>2625.6509999999998</c:v>
                </c:pt>
                <c:pt idx="36">
                  <c:v>2627.1529999999998</c:v>
                </c:pt>
                <c:pt idx="37">
                  <c:v>2628.0210000000002</c:v>
                </c:pt>
                <c:pt idx="38">
                  <c:v>2628.09</c:v>
                </c:pt>
                <c:pt idx="39">
                  <c:v>2626.748</c:v>
                </c:pt>
                <c:pt idx="40">
                  <c:v>2624.5549999999998</c:v>
                </c:pt>
                <c:pt idx="41">
                  <c:v>2625.232</c:v>
                </c:pt>
                <c:pt idx="42">
                  <c:v>2625.547</c:v>
                </c:pt>
                <c:pt idx="43">
                  <c:v>2626.0140000000001</c:v>
                </c:pt>
                <c:pt idx="44">
                  <c:v>2625.7510000000002</c:v>
                </c:pt>
                <c:pt idx="45">
                  <c:v>2625.1689999999999</c:v>
                </c:pt>
                <c:pt idx="46">
                  <c:v>2624.7269999999999</c:v>
                </c:pt>
                <c:pt idx="47">
                  <c:v>2624.4479999999999</c:v>
                </c:pt>
                <c:pt idx="48">
                  <c:v>2624.596</c:v>
                </c:pt>
                <c:pt idx="49">
                  <c:v>2625.866</c:v>
                </c:pt>
                <c:pt idx="50">
                  <c:v>2625.576</c:v>
                </c:pt>
                <c:pt idx="51">
                  <c:v>2625.9140000000002</c:v>
                </c:pt>
                <c:pt idx="52">
                  <c:v>2625.6329999999998</c:v>
                </c:pt>
                <c:pt idx="53">
                  <c:v>2626.5509999999999</c:v>
                </c:pt>
                <c:pt idx="54">
                  <c:v>2626.3049999999998</c:v>
                </c:pt>
                <c:pt idx="55">
                  <c:v>2625.0430000000001</c:v>
                </c:pt>
                <c:pt idx="56">
                  <c:v>2624.8110000000001</c:v>
                </c:pt>
                <c:pt idx="57">
                  <c:v>2621.6930000000002</c:v>
                </c:pt>
                <c:pt idx="58">
                  <c:v>2621.5390000000002</c:v>
                </c:pt>
                <c:pt idx="59">
                  <c:v>2621.6709999999998</c:v>
                </c:pt>
                <c:pt idx="60">
                  <c:v>2623.078</c:v>
                </c:pt>
                <c:pt idx="61">
                  <c:v>2623.85</c:v>
                </c:pt>
                <c:pt idx="62">
                  <c:v>2624.6640000000002</c:v>
                </c:pt>
                <c:pt idx="63">
                  <c:v>2625.79</c:v>
                </c:pt>
                <c:pt idx="64">
                  <c:v>2627.5349999999999</c:v>
                </c:pt>
                <c:pt idx="65">
                  <c:v>2628.9969999999998</c:v>
                </c:pt>
                <c:pt idx="66">
                  <c:v>2628.6889999999999</c:v>
                </c:pt>
                <c:pt idx="67">
                  <c:v>2627.0949999999998</c:v>
                </c:pt>
                <c:pt idx="68">
                  <c:v>2625.989</c:v>
                </c:pt>
                <c:pt idx="69">
                  <c:v>2625.1579999999999</c:v>
                </c:pt>
                <c:pt idx="70">
                  <c:v>2625.4110000000001</c:v>
                </c:pt>
                <c:pt idx="71">
                  <c:v>2625.835</c:v>
                </c:pt>
                <c:pt idx="72">
                  <c:v>2625.654</c:v>
                </c:pt>
                <c:pt idx="73">
                  <c:v>2623.973</c:v>
                </c:pt>
                <c:pt idx="74">
                  <c:v>2622.7469999999998</c:v>
                </c:pt>
                <c:pt idx="75">
                  <c:v>2622.1750000000002</c:v>
                </c:pt>
                <c:pt idx="76">
                  <c:v>2623.7089999999998</c:v>
                </c:pt>
                <c:pt idx="77">
                  <c:v>2624.9340000000002</c:v>
                </c:pt>
                <c:pt idx="78">
                  <c:v>2624.92</c:v>
                </c:pt>
                <c:pt idx="79">
                  <c:v>2623.9569999999999</c:v>
                </c:pt>
                <c:pt idx="80">
                  <c:v>2624.0329999999999</c:v>
                </c:pt>
                <c:pt idx="81">
                  <c:v>2624.1759999999999</c:v>
                </c:pt>
                <c:pt idx="82">
                  <c:v>2625.4659999999999</c:v>
                </c:pt>
                <c:pt idx="83">
                  <c:v>2626.1790000000001</c:v>
                </c:pt>
                <c:pt idx="84">
                  <c:v>2624.87</c:v>
                </c:pt>
                <c:pt idx="85">
                  <c:v>2623.32</c:v>
                </c:pt>
                <c:pt idx="86">
                  <c:v>2620.7640000000001</c:v>
                </c:pt>
                <c:pt idx="87">
                  <c:v>2620.5219999999999</c:v>
                </c:pt>
                <c:pt idx="88">
                  <c:v>2621.3240000000001</c:v>
                </c:pt>
                <c:pt idx="89">
                  <c:v>2625.5880000000002</c:v>
                </c:pt>
                <c:pt idx="90">
                  <c:v>2626.9920000000002</c:v>
                </c:pt>
                <c:pt idx="91">
                  <c:v>2625.799</c:v>
                </c:pt>
                <c:pt idx="92">
                  <c:v>2623.576</c:v>
                </c:pt>
                <c:pt idx="93">
                  <c:v>2624.5309999999999</c:v>
                </c:pt>
                <c:pt idx="94">
                  <c:v>2625.5709999999999</c:v>
                </c:pt>
                <c:pt idx="95">
                  <c:v>2627.4690000000001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AE-4B70-A8D0-055829CFFD6C}"/>
            </c:ext>
          </c:extLst>
        </c:ser>
        <c:ser>
          <c:idx val="1"/>
          <c:order val="1"/>
          <c:tx>
            <c:strRef>
              <c:f>'9.4'!$C$52</c:f>
              <c:strCache>
                <c:ptCount val="1"/>
                <c:pt idx="0">
                  <c:v>PE</c:v>
                </c:pt>
              </c:strCache>
            </c:strRef>
          </c:tx>
          <c:spPr>
            <a:solidFill>
              <a:schemeClr val="accent5"/>
            </a:solidFill>
          </c:spPr>
          <c:cat>
            <c:numRef>
              <c:f>'9.4'!$A$54:$A$149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'9.4'!$C$54:$C$149</c:f>
              <c:numCache>
                <c:formatCode>#,##0</c:formatCode>
                <c:ptCount val="96"/>
                <c:pt idx="0">
                  <c:v>3461.105</c:v>
                </c:pt>
                <c:pt idx="1">
                  <c:v>3496.8589999999999</c:v>
                </c:pt>
                <c:pt idx="2">
                  <c:v>3512.2080000000001</c:v>
                </c:pt>
                <c:pt idx="3">
                  <c:v>3524.1320000000001</c:v>
                </c:pt>
                <c:pt idx="4">
                  <c:v>3553.9940000000001</c:v>
                </c:pt>
                <c:pt idx="5">
                  <c:v>3566.3159999999998</c:v>
                </c:pt>
                <c:pt idx="6">
                  <c:v>3544.694</c:v>
                </c:pt>
                <c:pt idx="7">
                  <c:v>3527.6469999999999</c:v>
                </c:pt>
                <c:pt idx="8">
                  <c:v>3556.4250000000002</c:v>
                </c:pt>
                <c:pt idx="9">
                  <c:v>3610.6329999999998</c:v>
                </c:pt>
                <c:pt idx="10">
                  <c:v>3583.9540000000002</c:v>
                </c:pt>
                <c:pt idx="11">
                  <c:v>3547.2139999999999</c:v>
                </c:pt>
                <c:pt idx="12">
                  <c:v>3548.2869999999998</c:v>
                </c:pt>
                <c:pt idx="13">
                  <c:v>3597.0169999999998</c:v>
                </c:pt>
                <c:pt idx="14">
                  <c:v>3571.5990000000002</c:v>
                </c:pt>
                <c:pt idx="15">
                  <c:v>3551.2840000000001</c:v>
                </c:pt>
                <c:pt idx="16">
                  <c:v>3717.2840000000001</c:v>
                </c:pt>
                <c:pt idx="17">
                  <c:v>3729.0970000000002</c:v>
                </c:pt>
                <c:pt idx="18">
                  <c:v>3829.4180000000001</c:v>
                </c:pt>
                <c:pt idx="19">
                  <c:v>3852.645</c:v>
                </c:pt>
                <c:pt idx="20">
                  <c:v>3984.0160000000001</c:v>
                </c:pt>
                <c:pt idx="21">
                  <c:v>4042.3229999999999</c:v>
                </c:pt>
                <c:pt idx="22">
                  <c:v>4092.3530000000001</c:v>
                </c:pt>
                <c:pt idx="23">
                  <c:v>4166.3689999999997</c:v>
                </c:pt>
                <c:pt idx="24">
                  <c:v>4091.8049999999998</c:v>
                </c:pt>
                <c:pt idx="25">
                  <c:v>4094.413</c:v>
                </c:pt>
                <c:pt idx="26">
                  <c:v>4149.9679999999998</c:v>
                </c:pt>
                <c:pt idx="27">
                  <c:v>4221.3339999999998</c:v>
                </c:pt>
                <c:pt idx="28">
                  <c:v>4225.8019999999997</c:v>
                </c:pt>
                <c:pt idx="29">
                  <c:v>4232.4350000000004</c:v>
                </c:pt>
                <c:pt idx="30">
                  <c:v>4254.3310000000001</c:v>
                </c:pt>
                <c:pt idx="31">
                  <c:v>4251.9399999999996</c:v>
                </c:pt>
                <c:pt idx="32">
                  <c:v>4254.3109999999997</c:v>
                </c:pt>
                <c:pt idx="33">
                  <c:v>4326.3440000000001</c:v>
                </c:pt>
                <c:pt idx="34">
                  <c:v>4328.3519999999999</c:v>
                </c:pt>
                <c:pt idx="35">
                  <c:v>4364.1930000000002</c:v>
                </c:pt>
                <c:pt idx="36">
                  <c:v>4475.2830000000004</c:v>
                </c:pt>
                <c:pt idx="37">
                  <c:v>4414.4970000000003</c:v>
                </c:pt>
                <c:pt idx="38">
                  <c:v>4368.0209999999997</c:v>
                </c:pt>
                <c:pt idx="39">
                  <c:v>4363.5259999999998</c:v>
                </c:pt>
                <c:pt idx="40">
                  <c:v>4554.0870000000004</c:v>
                </c:pt>
                <c:pt idx="41">
                  <c:v>4639.3230000000003</c:v>
                </c:pt>
                <c:pt idx="42">
                  <c:v>4544.2659999999996</c:v>
                </c:pt>
                <c:pt idx="43">
                  <c:v>4507.0720000000001</c:v>
                </c:pt>
                <c:pt idx="44">
                  <c:v>4618.0609999999997</c:v>
                </c:pt>
                <c:pt idx="45">
                  <c:v>4658.3689999999997</c:v>
                </c:pt>
                <c:pt idx="46">
                  <c:v>4655.1589999999997</c:v>
                </c:pt>
                <c:pt idx="47">
                  <c:v>4703.375</c:v>
                </c:pt>
                <c:pt idx="48">
                  <c:v>4785.4250000000002</c:v>
                </c:pt>
                <c:pt idx="49">
                  <c:v>4794.5839999999998</c:v>
                </c:pt>
                <c:pt idx="50">
                  <c:v>4802.3130000000001</c:v>
                </c:pt>
                <c:pt idx="51">
                  <c:v>4811.2709999999997</c:v>
                </c:pt>
                <c:pt idx="52">
                  <c:v>4846.375</c:v>
                </c:pt>
                <c:pt idx="53">
                  <c:v>4869.3900000000003</c:v>
                </c:pt>
                <c:pt idx="54">
                  <c:v>4904.6090000000004</c:v>
                </c:pt>
                <c:pt idx="55">
                  <c:v>4960.0119999999997</c:v>
                </c:pt>
                <c:pt idx="56">
                  <c:v>5000.5309999999999</c:v>
                </c:pt>
                <c:pt idx="57">
                  <c:v>5052.1540000000005</c:v>
                </c:pt>
                <c:pt idx="58">
                  <c:v>5074.6239999999998</c:v>
                </c:pt>
                <c:pt idx="59">
                  <c:v>5087.3990000000003</c:v>
                </c:pt>
                <c:pt idx="60">
                  <c:v>5069.6880000000001</c:v>
                </c:pt>
                <c:pt idx="61">
                  <c:v>5082.1710000000003</c:v>
                </c:pt>
                <c:pt idx="62">
                  <c:v>5060.3649999999998</c:v>
                </c:pt>
                <c:pt idx="63">
                  <c:v>5081.0820000000003</c:v>
                </c:pt>
                <c:pt idx="64">
                  <c:v>5086.9459999999999</c:v>
                </c:pt>
                <c:pt idx="65">
                  <c:v>5112.6289999999999</c:v>
                </c:pt>
                <c:pt idx="66">
                  <c:v>5131.7569999999996</c:v>
                </c:pt>
                <c:pt idx="67">
                  <c:v>5143.2809999999999</c:v>
                </c:pt>
                <c:pt idx="68">
                  <c:v>5144.5680000000002</c:v>
                </c:pt>
                <c:pt idx="69">
                  <c:v>5154.2039999999997</c:v>
                </c:pt>
                <c:pt idx="70">
                  <c:v>5158.5749999999998</c:v>
                </c:pt>
                <c:pt idx="71">
                  <c:v>5186.6229999999996</c:v>
                </c:pt>
                <c:pt idx="72">
                  <c:v>5238.3689999999997</c:v>
                </c:pt>
                <c:pt idx="73">
                  <c:v>5286.3050000000003</c:v>
                </c:pt>
                <c:pt idx="74">
                  <c:v>5290.5309999999999</c:v>
                </c:pt>
                <c:pt idx="75">
                  <c:v>5258.4650000000001</c:v>
                </c:pt>
                <c:pt idx="76">
                  <c:v>5248.7659999999996</c:v>
                </c:pt>
                <c:pt idx="77">
                  <c:v>5274.1019999999999</c:v>
                </c:pt>
                <c:pt idx="78">
                  <c:v>5325.1909999999998</c:v>
                </c:pt>
                <c:pt idx="79">
                  <c:v>5332.0339999999997</c:v>
                </c:pt>
                <c:pt idx="80">
                  <c:v>5416.6350000000002</c:v>
                </c:pt>
                <c:pt idx="81">
                  <c:v>5414.9949999999999</c:v>
                </c:pt>
                <c:pt idx="82">
                  <c:v>5368.808</c:v>
                </c:pt>
                <c:pt idx="83">
                  <c:v>5309.2719999999999</c:v>
                </c:pt>
                <c:pt idx="84">
                  <c:v>5295.7039999999997</c:v>
                </c:pt>
                <c:pt idx="85">
                  <c:v>5316.5550000000003</c:v>
                </c:pt>
                <c:pt idx="86">
                  <c:v>5270.3919999999998</c:v>
                </c:pt>
                <c:pt idx="87">
                  <c:v>5261.6760000000004</c:v>
                </c:pt>
                <c:pt idx="88">
                  <c:v>5275.8410000000003</c:v>
                </c:pt>
                <c:pt idx="89">
                  <c:v>5210.6419999999998</c:v>
                </c:pt>
                <c:pt idx="90">
                  <c:v>5197.6719999999996</c:v>
                </c:pt>
                <c:pt idx="91">
                  <c:v>5171.38</c:v>
                </c:pt>
                <c:pt idx="92">
                  <c:v>5039.9139999999998</c:v>
                </c:pt>
                <c:pt idx="93">
                  <c:v>5054.3729999999996</c:v>
                </c:pt>
                <c:pt idx="94">
                  <c:v>5040.7039999999997</c:v>
                </c:pt>
                <c:pt idx="95">
                  <c:v>5022.5839999999998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FAE-4B70-A8D0-055829CFFD6C}"/>
            </c:ext>
          </c:extLst>
        </c:ser>
        <c:ser>
          <c:idx val="2"/>
          <c:order val="2"/>
          <c:tx>
            <c:strRef>
              <c:f>'9.4'!$D$52</c:f>
              <c:strCache>
                <c:ptCount val="1"/>
                <c:pt idx="0">
                  <c:v>PPE</c:v>
                </c:pt>
              </c:strCache>
            </c:strRef>
          </c:tx>
          <c:spPr>
            <a:solidFill>
              <a:schemeClr val="accent2"/>
            </a:solidFill>
          </c:spPr>
          <c:cat>
            <c:numRef>
              <c:f>'9.4'!$A$54:$A$149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'9.4'!$D$54:$D$149</c:f>
              <c:numCache>
                <c:formatCode>#,##0</c:formatCode>
                <c:ptCount val="96"/>
                <c:pt idx="0">
                  <c:v>563.22900000000004</c:v>
                </c:pt>
                <c:pt idx="1">
                  <c:v>533.35400000000004</c:v>
                </c:pt>
                <c:pt idx="2">
                  <c:v>517.31299999999999</c:v>
                </c:pt>
                <c:pt idx="3">
                  <c:v>569.98</c:v>
                </c:pt>
                <c:pt idx="4">
                  <c:v>563.79999999999995</c:v>
                </c:pt>
                <c:pt idx="5">
                  <c:v>565.70799999999997</c:v>
                </c:pt>
                <c:pt idx="6">
                  <c:v>562.4</c:v>
                </c:pt>
                <c:pt idx="7">
                  <c:v>534.25800000000004</c:v>
                </c:pt>
                <c:pt idx="8">
                  <c:v>513.52300000000002</c:v>
                </c:pt>
                <c:pt idx="9">
                  <c:v>472.05200000000002</c:v>
                </c:pt>
                <c:pt idx="10">
                  <c:v>508.59100000000001</c:v>
                </c:pt>
                <c:pt idx="11">
                  <c:v>513.14599999999996</c:v>
                </c:pt>
                <c:pt idx="12">
                  <c:v>348.58800000000002</c:v>
                </c:pt>
                <c:pt idx="13">
                  <c:v>323.29700000000003</c:v>
                </c:pt>
                <c:pt idx="14">
                  <c:v>323.17899999999997</c:v>
                </c:pt>
                <c:pt idx="15">
                  <c:v>322.90300000000002</c:v>
                </c:pt>
                <c:pt idx="16">
                  <c:v>482.738</c:v>
                </c:pt>
                <c:pt idx="17">
                  <c:v>517.37599999999998</c:v>
                </c:pt>
                <c:pt idx="18">
                  <c:v>537.673</c:v>
                </c:pt>
                <c:pt idx="19">
                  <c:v>529.98299999999995</c:v>
                </c:pt>
                <c:pt idx="20">
                  <c:v>605.79700000000003</c:v>
                </c:pt>
                <c:pt idx="21">
                  <c:v>642.96199999999999</c:v>
                </c:pt>
                <c:pt idx="22">
                  <c:v>637.322</c:v>
                </c:pt>
                <c:pt idx="23">
                  <c:v>621.79999999999995</c:v>
                </c:pt>
                <c:pt idx="24">
                  <c:v>650.34400000000005</c:v>
                </c:pt>
                <c:pt idx="25">
                  <c:v>650.21</c:v>
                </c:pt>
                <c:pt idx="26">
                  <c:v>548.12099999999998</c:v>
                </c:pt>
                <c:pt idx="27">
                  <c:v>380.80500000000001</c:v>
                </c:pt>
                <c:pt idx="28">
                  <c:v>358.05799999999999</c:v>
                </c:pt>
                <c:pt idx="29">
                  <c:v>362.41</c:v>
                </c:pt>
                <c:pt idx="30">
                  <c:v>362.59500000000003</c:v>
                </c:pt>
                <c:pt idx="31">
                  <c:v>361.91500000000002</c:v>
                </c:pt>
                <c:pt idx="32">
                  <c:v>408.23500000000001</c:v>
                </c:pt>
                <c:pt idx="33">
                  <c:v>418.36200000000002</c:v>
                </c:pt>
                <c:pt idx="34">
                  <c:v>418.29500000000002</c:v>
                </c:pt>
                <c:pt idx="35">
                  <c:v>418.36200000000002</c:v>
                </c:pt>
                <c:pt idx="36">
                  <c:v>430.517</c:v>
                </c:pt>
                <c:pt idx="37">
                  <c:v>468.88200000000001</c:v>
                </c:pt>
                <c:pt idx="38">
                  <c:v>512.17499999999995</c:v>
                </c:pt>
                <c:pt idx="39">
                  <c:v>560.38099999999997</c:v>
                </c:pt>
                <c:pt idx="40">
                  <c:v>528.40599999999995</c:v>
                </c:pt>
                <c:pt idx="41">
                  <c:v>634.74099999999999</c:v>
                </c:pt>
                <c:pt idx="42">
                  <c:v>893.86900000000003</c:v>
                </c:pt>
                <c:pt idx="43">
                  <c:v>924.452</c:v>
                </c:pt>
                <c:pt idx="44">
                  <c:v>922.47299999999996</c:v>
                </c:pt>
                <c:pt idx="45">
                  <c:v>926.85199999999998</c:v>
                </c:pt>
                <c:pt idx="46">
                  <c:v>924.67399999999998</c:v>
                </c:pt>
                <c:pt idx="47">
                  <c:v>895.72199999999998</c:v>
                </c:pt>
                <c:pt idx="48">
                  <c:v>920.20399999999995</c:v>
                </c:pt>
                <c:pt idx="49">
                  <c:v>925.88</c:v>
                </c:pt>
                <c:pt idx="50">
                  <c:v>925.20600000000002</c:v>
                </c:pt>
                <c:pt idx="51">
                  <c:v>923.59299999999996</c:v>
                </c:pt>
                <c:pt idx="52">
                  <c:v>926.13400000000001</c:v>
                </c:pt>
                <c:pt idx="53">
                  <c:v>928.32799999999997</c:v>
                </c:pt>
                <c:pt idx="54">
                  <c:v>914.572</c:v>
                </c:pt>
                <c:pt idx="55">
                  <c:v>887.11</c:v>
                </c:pt>
                <c:pt idx="56">
                  <c:v>892.44899999999996</c:v>
                </c:pt>
                <c:pt idx="57">
                  <c:v>911.43</c:v>
                </c:pt>
                <c:pt idx="58">
                  <c:v>885.62099999999998</c:v>
                </c:pt>
                <c:pt idx="59">
                  <c:v>875.96100000000001</c:v>
                </c:pt>
                <c:pt idx="60">
                  <c:v>919.97500000000002</c:v>
                </c:pt>
                <c:pt idx="61">
                  <c:v>930.23699999999997</c:v>
                </c:pt>
                <c:pt idx="62">
                  <c:v>930.03599999999994</c:v>
                </c:pt>
                <c:pt idx="63">
                  <c:v>929.67200000000003</c:v>
                </c:pt>
                <c:pt idx="64">
                  <c:v>931.02800000000002</c:v>
                </c:pt>
                <c:pt idx="65">
                  <c:v>931.53800000000001</c:v>
                </c:pt>
                <c:pt idx="66">
                  <c:v>930.30399999999997</c:v>
                </c:pt>
                <c:pt idx="67">
                  <c:v>930.32600000000002</c:v>
                </c:pt>
                <c:pt idx="68">
                  <c:v>930.149</c:v>
                </c:pt>
                <c:pt idx="69">
                  <c:v>930.69399999999996</c:v>
                </c:pt>
                <c:pt idx="70">
                  <c:v>930.779</c:v>
                </c:pt>
                <c:pt idx="71">
                  <c:v>929.59799999999996</c:v>
                </c:pt>
                <c:pt idx="72">
                  <c:v>928.46699999999998</c:v>
                </c:pt>
                <c:pt idx="73">
                  <c:v>931.10199999999998</c:v>
                </c:pt>
                <c:pt idx="74">
                  <c:v>931.14</c:v>
                </c:pt>
                <c:pt idx="75">
                  <c:v>930.87099999999998</c:v>
                </c:pt>
                <c:pt idx="76">
                  <c:v>929.14400000000001</c:v>
                </c:pt>
                <c:pt idx="77">
                  <c:v>931.16099999999994</c:v>
                </c:pt>
                <c:pt idx="78">
                  <c:v>931.28899999999999</c:v>
                </c:pt>
                <c:pt idx="79">
                  <c:v>931.05200000000002</c:v>
                </c:pt>
                <c:pt idx="80">
                  <c:v>932.70899999999995</c:v>
                </c:pt>
                <c:pt idx="81">
                  <c:v>932.05899999999997</c:v>
                </c:pt>
                <c:pt idx="82">
                  <c:v>930.96299999999997</c:v>
                </c:pt>
                <c:pt idx="83">
                  <c:v>926.42499999999995</c:v>
                </c:pt>
                <c:pt idx="84">
                  <c:v>795.26499999999999</c:v>
                </c:pt>
                <c:pt idx="85">
                  <c:v>826.19399999999996</c:v>
                </c:pt>
                <c:pt idx="86">
                  <c:v>835.87300000000005</c:v>
                </c:pt>
                <c:pt idx="87">
                  <c:v>821.85400000000004</c:v>
                </c:pt>
                <c:pt idx="88">
                  <c:v>903.322</c:v>
                </c:pt>
                <c:pt idx="89">
                  <c:v>930.25599999999997</c:v>
                </c:pt>
                <c:pt idx="90">
                  <c:v>927.99900000000002</c:v>
                </c:pt>
                <c:pt idx="91">
                  <c:v>927.39800000000002</c:v>
                </c:pt>
                <c:pt idx="92">
                  <c:v>773.13099999999997</c:v>
                </c:pt>
                <c:pt idx="93">
                  <c:v>853.02700000000004</c:v>
                </c:pt>
                <c:pt idx="94">
                  <c:v>850.60400000000004</c:v>
                </c:pt>
                <c:pt idx="95">
                  <c:v>810.88199999999995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FAE-4B70-A8D0-055829CFFD6C}"/>
            </c:ext>
          </c:extLst>
        </c:ser>
        <c:ser>
          <c:idx val="3"/>
          <c:order val="3"/>
          <c:tx>
            <c:strRef>
              <c:f>'9.4'!$E$52</c:f>
              <c:strCache>
                <c:ptCount val="1"/>
                <c:pt idx="0">
                  <c:v>PSE</c:v>
                </c:pt>
              </c:strCache>
            </c:strRef>
          </c:tx>
          <c:spPr>
            <a:solidFill>
              <a:schemeClr val="accent6"/>
            </a:solidFill>
          </c:spPr>
          <c:cat>
            <c:numRef>
              <c:f>'9.4'!$A$54:$A$149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'9.4'!$E$54:$E$149</c:f>
              <c:numCache>
                <c:formatCode>#,##0</c:formatCode>
                <c:ptCount val="96"/>
                <c:pt idx="0">
                  <c:v>431.81099999999998</c:v>
                </c:pt>
                <c:pt idx="1">
                  <c:v>454.74299999999999</c:v>
                </c:pt>
                <c:pt idx="2">
                  <c:v>432.91300000000001</c:v>
                </c:pt>
                <c:pt idx="3">
                  <c:v>432.625</c:v>
                </c:pt>
                <c:pt idx="4">
                  <c:v>428.322</c:v>
                </c:pt>
                <c:pt idx="5">
                  <c:v>432.77100000000002</c:v>
                </c:pt>
                <c:pt idx="6">
                  <c:v>432.70699999999999</c:v>
                </c:pt>
                <c:pt idx="7">
                  <c:v>435.375</c:v>
                </c:pt>
                <c:pt idx="8">
                  <c:v>439.471</c:v>
                </c:pt>
                <c:pt idx="9">
                  <c:v>441.88600000000002</c:v>
                </c:pt>
                <c:pt idx="10">
                  <c:v>442.71300000000002</c:v>
                </c:pt>
                <c:pt idx="11">
                  <c:v>441.661</c:v>
                </c:pt>
                <c:pt idx="12">
                  <c:v>452.08300000000003</c:v>
                </c:pt>
                <c:pt idx="13">
                  <c:v>452.82299999999998</c:v>
                </c:pt>
                <c:pt idx="14">
                  <c:v>436.584</c:v>
                </c:pt>
                <c:pt idx="15">
                  <c:v>438.13299999999998</c:v>
                </c:pt>
                <c:pt idx="16">
                  <c:v>448.077</c:v>
                </c:pt>
                <c:pt idx="17">
                  <c:v>443.44799999999998</c:v>
                </c:pt>
                <c:pt idx="18">
                  <c:v>447.05200000000002</c:v>
                </c:pt>
                <c:pt idx="19">
                  <c:v>455.47199999999998</c:v>
                </c:pt>
                <c:pt idx="20">
                  <c:v>462.51499999999999</c:v>
                </c:pt>
                <c:pt idx="21">
                  <c:v>458.64499999999998</c:v>
                </c:pt>
                <c:pt idx="22">
                  <c:v>472.17599999999999</c:v>
                </c:pt>
                <c:pt idx="23">
                  <c:v>502.495</c:v>
                </c:pt>
                <c:pt idx="24">
                  <c:v>487.57799999999997</c:v>
                </c:pt>
                <c:pt idx="25">
                  <c:v>485.54</c:v>
                </c:pt>
                <c:pt idx="26">
                  <c:v>483.42500000000001</c:v>
                </c:pt>
                <c:pt idx="27">
                  <c:v>480.995</c:v>
                </c:pt>
                <c:pt idx="28">
                  <c:v>498.16800000000001</c:v>
                </c:pt>
                <c:pt idx="29">
                  <c:v>505.42899999999997</c:v>
                </c:pt>
                <c:pt idx="30">
                  <c:v>505.88499999999999</c:v>
                </c:pt>
                <c:pt idx="31">
                  <c:v>511.137</c:v>
                </c:pt>
                <c:pt idx="32">
                  <c:v>517.524</c:v>
                </c:pt>
                <c:pt idx="33">
                  <c:v>518.28599999999994</c:v>
                </c:pt>
                <c:pt idx="34">
                  <c:v>521.99099999999999</c:v>
                </c:pt>
                <c:pt idx="35">
                  <c:v>524.25699999999995</c:v>
                </c:pt>
                <c:pt idx="36">
                  <c:v>540.54499999999996</c:v>
                </c:pt>
                <c:pt idx="37">
                  <c:v>513.68200000000002</c:v>
                </c:pt>
                <c:pt idx="38">
                  <c:v>528.13199999999995</c:v>
                </c:pt>
                <c:pt idx="39">
                  <c:v>537.80100000000004</c:v>
                </c:pt>
                <c:pt idx="40">
                  <c:v>545.26800000000003</c:v>
                </c:pt>
                <c:pt idx="41">
                  <c:v>538.49400000000003</c:v>
                </c:pt>
                <c:pt idx="42">
                  <c:v>533.28899999999999</c:v>
                </c:pt>
                <c:pt idx="43">
                  <c:v>546.16999999999996</c:v>
                </c:pt>
                <c:pt idx="44">
                  <c:v>523.35</c:v>
                </c:pt>
                <c:pt idx="45">
                  <c:v>523.46799999999996</c:v>
                </c:pt>
                <c:pt idx="46">
                  <c:v>524.14099999999996</c:v>
                </c:pt>
                <c:pt idx="47">
                  <c:v>526.91200000000003</c:v>
                </c:pt>
                <c:pt idx="48">
                  <c:v>533.73900000000003</c:v>
                </c:pt>
                <c:pt idx="49">
                  <c:v>524.01499999999999</c:v>
                </c:pt>
                <c:pt idx="50">
                  <c:v>513.81299999999999</c:v>
                </c:pt>
                <c:pt idx="51">
                  <c:v>511.94</c:v>
                </c:pt>
                <c:pt idx="52">
                  <c:v>511.08100000000002</c:v>
                </c:pt>
                <c:pt idx="53">
                  <c:v>513.41999999999996</c:v>
                </c:pt>
                <c:pt idx="54">
                  <c:v>514.33299999999997</c:v>
                </c:pt>
                <c:pt idx="55">
                  <c:v>528.64300000000003</c:v>
                </c:pt>
                <c:pt idx="56">
                  <c:v>551.38400000000001</c:v>
                </c:pt>
                <c:pt idx="57">
                  <c:v>556.245</c:v>
                </c:pt>
                <c:pt idx="58">
                  <c:v>559.03899999999999</c:v>
                </c:pt>
                <c:pt idx="59">
                  <c:v>557.11</c:v>
                </c:pt>
                <c:pt idx="60">
                  <c:v>538.38900000000001</c:v>
                </c:pt>
                <c:pt idx="61">
                  <c:v>523.85799999999995</c:v>
                </c:pt>
                <c:pt idx="62">
                  <c:v>523.00199999999995</c:v>
                </c:pt>
                <c:pt idx="63">
                  <c:v>527.30200000000002</c:v>
                </c:pt>
                <c:pt idx="64">
                  <c:v>535.649</c:v>
                </c:pt>
                <c:pt idx="65">
                  <c:v>537.82000000000005</c:v>
                </c:pt>
                <c:pt idx="66">
                  <c:v>548.61300000000006</c:v>
                </c:pt>
                <c:pt idx="67">
                  <c:v>551.82100000000003</c:v>
                </c:pt>
                <c:pt idx="68">
                  <c:v>546.00599999999997</c:v>
                </c:pt>
                <c:pt idx="69">
                  <c:v>539.23400000000004</c:v>
                </c:pt>
                <c:pt idx="70">
                  <c:v>538.17600000000004</c:v>
                </c:pt>
                <c:pt idx="71">
                  <c:v>538.66999999999996</c:v>
                </c:pt>
                <c:pt idx="72">
                  <c:v>539.52099999999996</c:v>
                </c:pt>
                <c:pt idx="73">
                  <c:v>545.89300000000003</c:v>
                </c:pt>
                <c:pt idx="74">
                  <c:v>554.49800000000005</c:v>
                </c:pt>
                <c:pt idx="75">
                  <c:v>541.10699999999997</c:v>
                </c:pt>
                <c:pt idx="76">
                  <c:v>539.70699999999999</c:v>
                </c:pt>
                <c:pt idx="77">
                  <c:v>541.05100000000004</c:v>
                </c:pt>
                <c:pt idx="78">
                  <c:v>540.81799999999998</c:v>
                </c:pt>
                <c:pt idx="79">
                  <c:v>539.08900000000006</c:v>
                </c:pt>
                <c:pt idx="80">
                  <c:v>558.58699999999999</c:v>
                </c:pt>
                <c:pt idx="81">
                  <c:v>580.39400000000001</c:v>
                </c:pt>
                <c:pt idx="82">
                  <c:v>546.45699999999999</c:v>
                </c:pt>
                <c:pt idx="83">
                  <c:v>531.10400000000004</c:v>
                </c:pt>
                <c:pt idx="84">
                  <c:v>519.56600000000003</c:v>
                </c:pt>
                <c:pt idx="85">
                  <c:v>523.33500000000004</c:v>
                </c:pt>
                <c:pt idx="86">
                  <c:v>518.17399999999998</c:v>
                </c:pt>
                <c:pt idx="87">
                  <c:v>513.04399999999998</c:v>
                </c:pt>
                <c:pt idx="88">
                  <c:v>453.55599999999998</c:v>
                </c:pt>
                <c:pt idx="89">
                  <c:v>453.79399999999998</c:v>
                </c:pt>
                <c:pt idx="90">
                  <c:v>445.61</c:v>
                </c:pt>
                <c:pt idx="91">
                  <c:v>447.35300000000001</c:v>
                </c:pt>
                <c:pt idx="92">
                  <c:v>443.20299999999997</c:v>
                </c:pt>
                <c:pt idx="93">
                  <c:v>442.89299999999997</c:v>
                </c:pt>
                <c:pt idx="94">
                  <c:v>441.88</c:v>
                </c:pt>
                <c:pt idx="95">
                  <c:v>441.7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FAE-4B70-A8D0-055829CFFD6C}"/>
            </c:ext>
          </c:extLst>
        </c:ser>
        <c:ser>
          <c:idx val="6"/>
          <c:order val="4"/>
          <c:tx>
            <c:strRef>
              <c:f>'9.4'!$I$52</c:f>
              <c:strCache>
                <c:ptCount val="1"/>
                <c:pt idx="0">
                  <c:v>VTE</c:v>
                </c:pt>
              </c:strCache>
            </c:strRef>
          </c:tx>
          <c:spPr>
            <a:solidFill>
              <a:schemeClr val="accent4"/>
            </a:solidFill>
          </c:spPr>
          <c:cat>
            <c:numRef>
              <c:f>'9.4'!$A$54:$A$149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'9.4'!$I$54:$I$149</c:f>
              <c:numCache>
                <c:formatCode>#,##0</c:formatCode>
                <c:ptCount val="96"/>
                <c:pt idx="0">
                  <c:v>215.93700000000001</c:v>
                </c:pt>
                <c:pt idx="1">
                  <c:v>212.68100000000001</c:v>
                </c:pt>
                <c:pt idx="2">
                  <c:v>221.346</c:v>
                </c:pt>
                <c:pt idx="3">
                  <c:v>220.26400000000001</c:v>
                </c:pt>
                <c:pt idx="4">
                  <c:v>214.68799999999999</c:v>
                </c:pt>
                <c:pt idx="5">
                  <c:v>219.30199999999999</c:v>
                </c:pt>
                <c:pt idx="6">
                  <c:v>216.23</c:v>
                </c:pt>
                <c:pt idx="7">
                  <c:v>219.23500000000001</c:v>
                </c:pt>
                <c:pt idx="8">
                  <c:v>214.38900000000001</c:v>
                </c:pt>
                <c:pt idx="9">
                  <c:v>216.95400000000001</c:v>
                </c:pt>
                <c:pt idx="10">
                  <c:v>220.125</c:v>
                </c:pt>
                <c:pt idx="11">
                  <c:v>218.23</c:v>
                </c:pt>
                <c:pt idx="12">
                  <c:v>219.93700000000001</c:v>
                </c:pt>
                <c:pt idx="13">
                  <c:v>217.71199999999999</c:v>
                </c:pt>
                <c:pt idx="14">
                  <c:v>209.58</c:v>
                </c:pt>
                <c:pt idx="15">
                  <c:v>215.70099999999999</c:v>
                </c:pt>
                <c:pt idx="16">
                  <c:v>213.18100000000001</c:v>
                </c:pt>
                <c:pt idx="17">
                  <c:v>216.16900000000001</c:v>
                </c:pt>
                <c:pt idx="18">
                  <c:v>215.34800000000001</c:v>
                </c:pt>
                <c:pt idx="19">
                  <c:v>217.21700000000001</c:v>
                </c:pt>
                <c:pt idx="20">
                  <c:v>216.59399999999999</c:v>
                </c:pt>
                <c:pt idx="21">
                  <c:v>217.714</c:v>
                </c:pt>
                <c:pt idx="22">
                  <c:v>212.024</c:v>
                </c:pt>
                <c:pt idx="23">
                  <c:v>211.52699999999999</c:v>
                </c:pt>
                <c:pt idx="24">
                  <c:v>205.001</c:v>
                </c:pt>
                <c:pt idx="25">
                  <c:v>207.23099999999999</c:v>
                </c:pt>
                <c:pt idx="26">
                  <c:v>202.47800000000001</c:v>
                </c:pt>
                <c:pt idx="27">
                  <c:v>196.8</c:v>
                </c:pt>
                <c:pt idx="28">
                  <c:v>199.35300000000001</c:v>
                </c:pt>
                <c:pt idx="29">
                  <c:v>194.05600000000001</c:v>
                </c:pt>
                <c:pt idx="30">
                  <c:v>194.22300000000001</c:v>
                </c:pt>
                <c:pt idx="31">
                  <c:v>180.63900000000001</c:v>
                </c:pt>
                <c:pt idx="32">
                  <c:v>181.024</c:v>
                </c:pt>
                <c:pt idx="33">
                  <c:v>169.864</c:v>
                </c:pt>
                <c:pt idx="34">
                  <c:v>161.44999999999999</c:v>
                </c:pt>
                <c:pt idx="35">
                  <c:v>157.751</c:v>
                </c:pt>
                <c:pt idx="36">
                  <c:v>159.01599999999999</c:v>
                </c:pt>
                <c:pt idx="37">
                  <c:v>157.28899999999999</c:v>
                </c:pt>
                <c:pt idx="38">
                  <c:v>157.197</c:v>
                </c:pt>
                <c:pt idx="39">
                  <c:v>143.52799999999999</c:v>
                </c:pt>
                <c:pt idx="40">
                  <c:v>126.64700000000001</c:v>
                </c:pt>
                <c:pt idx="41">
                  <c:v>112.039</c:v>
                </c:pt>
                <c:pt idx="42">
                  <c:v>112.40900000000001</c:v>
                </c:pt>
                <c:pt idx="43">
                  <c:v>111.70699999999999</c:v>
                </c:pt>
                <c:pt idx="44">
                  <c:v>105.90300000000001</c:v>
                </c:pt>
                <c:pt idx="45">
                  <c:v>103.239</c:v>
                </c:pt>
                <c:pt idx="46">
                  <c:v>90.197000000000003</c:v>
                </c:pt>
                <c:pt idx="47">
                  <c:v>86.644999999999996</c:v>
                </c:pt>
                <c:pt idx="48">
                  <c:v>86.468999999999994</c:v>
                </c:pt>
                <c:pt idx="49">
                  <c:v>94.296999999999997</c:v>
                </c:pt>
                <c:pt idx="50">
                  <c:v>84.58</c:v>
                </c:pt>
                <c:pt idx="51">
                  <c:v>79.619</c:v>
                </c:pt>
                <c:pt idx="52">
                  <c:v>76.653999999999996</c:v>
                </c:pt>
                <c:pt idx="53">
                  <c:v>70.603999999999999</c:v>
                </c:pt>
                <c:pt idx="54">
                  <c:v>64.819000000000003</c:v>
                </c:pt>
                <c:pt idx="55">
                  <c:v>68.796000000000006</c:v>
                </c:pt>
                <c:pt idx="56">
                  <c:v>65.956000000000003</c:v>
                </c:pt>
                <c:pt idx="57">
                  <c:v>67.241</c:v>
                </c:pt>
                <c:pt idx="58">
                  <c:v>63.192</c:v>
                </c:pt>
                <c:pt idx="59">
                  <c:v>59.045000000000002</c:v>
                </c:pt>
                <c:pt idx="60">
                  <c:v>58.591000000000001</c:v>
                </c:pt>
                <c:pt idx="61">
                  <c:v>56.463000000000001</c:v>
                </c:pt>
                <c:pt idx="62">
                  <c:v>55.537999999999997</c:v>
                </c:pt>
                <c:pt idx="63">
                  <c:v>59.051000000000002</c:v>
                </c:pt>
                <c:pt idx="64">
                  <c:v>57.843000000000004</c:v>
                </c:pt>
                <c:pt idx="65">
                  <c:v>60.38</c:v>
                </c:pt>
                <c:pt idx="66">
                  <c:v>62.975999999999999</c:v>
                </c:pt>
                <c:pt idx="67">
                  <c:v>69.361999999999995</c:v>
                </c:pt>
                <c:pt idx="68">
                  <c:v>72.686000000000007</c:v>
                </c:pt>
                <c:pt idx="69">
                  <c:v>82.519000000000005</c:v>
                </c:pt>
                <c:pt idx="70">
                  <c:v>78.852999999999994</c:v>
                </c:pt>
                <c:pt idx="71">
                  <c:v>80.16</c:v>
                </c:pt>
                <c:pt idx="72">
                  <c:v>85.320999999999998</c:v>
                </c:pt>
                <c:pt idx="73">
                  <c:v>78.738</c:v>
                </c:pt>
                <c:pt idx="74">
                  <c:v>67.787000000000006</c:v>
                </c:pt>
                <c:pt idx="75">
                  <c:v>72.632000000000005</c:v>
                </c:pt>
                <c:pt idx="76">
                  <c:v>72.888999999999996</c:v>
                </c:pt>
                <c:pt idx="77">
                  <c:v>65.876000000000005</c:v>
                </c:pt>
                <c:pt idx="78">
                  <c:v>65.965000000000003</c:v>
                </c:pt>
                <c:pt idx="79">
                  <c:v>71.349000000000004</c:v>
                </c:pt>
                <c:pt idx="80">
                  <c:v>79.963999999999999</c:v>
                </c:pt>
                <c:pt idx="81">
                  <c:v>84.427000000000007</c:v>
                </c:pt>
                <c:pt idx="82">
                  <c:v>99.037000000000006</c:v>
                </c:pt>
                <c:pt idx="83">
                  <c:v>102.557</c:v>
                </c:pt>
                <c:pt idx="84">
                  <c:v>100.971</c:v>
                </c:pt>
                <c:pt idx="85">
                  <c:v>98.566999999999993</c:v>
                </c:pt>
                <c:pt idx="86">
                  <c:v>98.48</c:v>
                </c:pt>
                <c:pt idx="87">
                  <c:v>98.242999999999995</c:v>
                </c:pt>
                <c:pt idx="88">
                  <c:v>96.418000000000006</c:v>
                </c:pt>
                <c:pt idx="89">
                  <c:v>94.933000000000007</c:v>
                </c:pt>
                <c:pt idx="90">
                  <c:v>102.694</c:v>
                </c:pt>
                <c:pt idx="91">
                  <c:v>105.676</c:v>
                </c:pt>
                <c:pt idx="92">
                  <c:v>103.794</c:v>
                </c:pt>
                <c:pt idx="93">
                  <c:v>104.209</c:v>
                </c:pt>
                <c:pt idx="94">
                  <c:v>104.428</c:v>
                </c:pt>
                <c:pt idx="95">
                  <c:v>106.639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FAE-4B70-A8D0-055829CFFD6C}"/>
            </c:ext>
          </c:extLst>
        </c:ser>
        <c:ser>
          <c:idx val="7"/>
          <c:order val="5"/>
          <c:tx>
            <c:strRef>
              <c:f>'9.4'!$H$52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7C9C7"/>
            </a:solidFill>
            <a:ln w="25400">
              <a:noFill/>
            </a:ln>
          </c:spPr>
          <c:cat>
            <c:numRef>
              <c:f>'9.4'!$A$54:$A$149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'9.4'!$H$54:$H$149</c:f>
              <c:numCache>
                <c:formatCode>#,##0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8.9209999999999994</c:v>
                </c:pt>
                <c:pt idx="29">
                  <c:v>13.343</c:v>
                </c:pt>
                <c:pt idx="30">
                  <c:v>13.663</c:v>
                </c:pt>
                <c:pt idx="31">
                  <c:v>14.619</c:v>
                </c:pt>
                <c:pt idx="32">
                  <c:v>16.513000000000002</c:v>
                </c:pt>
                <c:pt idx="33">
                  <c:v>26.64</c:v>
                </c:pt>
                <c:pt idx="34">
                  <c:v>45.604999999999997</c:v>
                </c:pt>
                <c:pt idx="35">
                  <c:v>70.573999999999998</c:v>
                </c:pt>
                <c:pt idx="36">
                  <c:v>103.70099999999999</c:v>
                </c:pt>
                <c:pt idx="37">
                  <c:v>130.809</c:v>
                </c:pt>
                <c:pt idx="38">
                  <c:v>173.73500000000001</c:v>
                </c:pt>
                <c:pt idx="39">
                  <c:v>222.935</c:v>
                </c:pt>
                <c:pt idx="40">
                  <c:v>256.58600000000001</c:v>
                </c:pt>
                <c:pt idx="41">
                  <c:v>278.66800000000001</c:v>
                </c:pt>
                <c:pt idx="42">
                  <c:v>281.53399999999999</c:v>
                </c:pt>
                <c:pt idx="43">
                  <c:v>269.66000000000003</c:v>
                </c:pt>
                <c:pt idx="44">
                  <c:v>246.858</c:v>
                </c:pt>
                <c:pt idx="45">
                  <c:v>242.28200000000001</c:v>
                </c:pt>
                <c:pt idx="46">
                  <c:v>250.23699999999999</c:v>
                </c:pt>
                <c:pt idx="47">
                  <c:v>236.79300000000001</c:v>
                </c:pt>
                <c:pt idx="48">
                  <c:v>217.95500000000001</c:v>
                </c:pt>
                <c:pt idx="49">
                  <c:v>207.35400000000001</c:v>
                </c:pt>
                <c:pt idx="50">
                  <c:v>192.86600000000001</c:v>
                </c:pt>
                <c:pt idx="51">
                  <c:v>178.11699999999999</c:v>
                </c:pt>
                <c:pt idx="52">
                  <c:v>168.101</c:v>
                </c:pt>
                <c:pt idx="53">
                  <c:v>156.83099999999999</c:v>
                </c:pt>
                <c:pt idx="54">
                  <c:v>139.953</c:v>
                </c:pt>
                <c:pt idx="55">
                  <c:v>118.34</c:v>
                </c:pt>
                <c:pt idx="56">
                  <c:v>99.894000000000005</c:v>
                </c:pt>
                <c:pt idx="57">
                  <c:v>82.56</c:v>
                </c:pt>
                <c:pt idx="58">
                  <c:v>65.242000000000004</c:v>
                </c:pt>
                <c:pt idx="59">
                  <c:v>49.402000000000001</c:v>
                </c:pt>
                <c:pt idx="60">
                  <c:v>35.68</c:v>
                </c:pt>
                <c:pt idx="61">
                  <c:v>25.31</c:v>
                </c:pt>
                <c:pt idx="62">
                  <c:v>18.007000000000001</c:v>
                </c:pt>
                <c:pt idx="63">
                  <c:v>13.848000000000001</c:v>
                </c:pt>
                <c:pt idx="64">
                  <c:v>13.582000000000001</c:v>
                </c:pt>
                <c:pt idx="65">
                  <c:v>13.564</c:v>
                </c:pt>
                <c:pt idx="66">
                  <c:v>13.779</c:v>
                </c:pt>
                <c:pt idx="67">
                  <c:v>11.959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FAE-4B70-A8D0-055829CFFD6C}"/>
            </c:ext>
          </c:extLst>
        </c:ser>
        <c:ser>
          <c:idx val="4"/>
          <c:order val="6"/>
          <c:tx>
            <c:strRef>
              <c:f>'9.4'!$F$52</c:f>
              <c:strCache>
                <c:ptCount val="1"/>
                <c:pt idx="0">
                  <c:v>VE</c:v>
                </c:pt>
              </c:strCache>
            </c:strRef>
          </c:tx>
          <c:spPr>
            <a:solidFill>
              <a:schemeClr val="accent3"/>
            </a:solidFill>
          </c:spPr>
          <c:cat>
            <c:numRef>
              <c:f>'9.4'!$A$54:$A$149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'9.4'!$F$54:$F$149</c:f>
              <c:numCache>
                <c:formatCode>#,##0</c:formatCode>
                <c:ptCount val="96"/>
                <c:pt idx="0">
                  <c:v>136.84399999999999</c:v>
                </c:pt>
                <c:pt idx="1">
                  <c:v>134.828</c:v>
                </c:pt>
                <c:pt idx="2">
                  <c:v>134.078</c:v>
                </c:pt>
                <c:pt idx="3">
                  <c:v>132.56700000000001</c:v>
                </c:pt>
                <c:pt idx="4">
                  <c:v>114.52500000000001</c:v>
                </c:pt>
                <c:pt idx="5">
                  <c:v>113.953</c:v>
                </c:pt>
                <c:pt idx="6">
                  <c:v>113.928</c:v>
                </c:pt>
                <c:pt idx="7">
                  <c:v>113.869</c:v>
                </c:pt>
                <c:pt idx="8">
                  <c:v>113.839</c:v>
                </c:pt>
                <c:pt idx="9">
                  <c:v>113.833</c:v>
                </c:pt>
                <c:pt idx="10">
                  <c:v>113.822</c:v>
                </c:pt>
                <c:pt idx="11">
                  <c:v>113.78400000000001</c:v>
                </c:pt>
                <c:pt idx="12">
                  <c:v>113.777</c:v>
                </c:pt>
                <c:pt idx="13">
                  <c:v>113.878</c:v>
                </c:pt>
                <c:pt idx="14">
                  <c:v>113.905</c:v>
                </c:pt>
                <c:pt idx="15">
                  <c:v>113.94499999999999</c:v>
                </c:pt>
                <c:pt idx="16">
                  <c:v>113.94</c:v>
                </c:pt>
                <c:pt idx="17">
                  <c:v>93.186000000000007</c:v>
                </c:pt>
                <c:pt idx="18">
                  <c:v>55.322000000000003</c:v>
                </c:pt>
                <c:pt idx="19">
                  <c:v>55.523000000000003</c:v>
                </c:pt>
                <c:pt idx="20">
                  <c:v>63.533000000000001</c:v>
                </c:pt>
                <c:pt idx="21">
                  <c:v>64.012</c:v>
                </c:pt>
                <c:pt idx="22">
                  <c:v>122.426</c:v>
                </c:pt>
                <c:pt idx="23">
                  <c:v>135.58500000000001</c:v>
                </c:pt>
                <c:pt idx="24">
                  <c:v>170.096</c:v>
                </c:pt>
                <c:pt idx="25">
                  <c:v>169.25800000000001</c:v>
                </c:pt>
                <c:pt idx="26">
                  <c:v>174.99600000000001</c:v>
                </c:pt>
                <c:pt idx="27">
                  <c:v>182.74799999999999</c:v>
                </c:pt>
                <c:pt idx="28">
                  <c:v>334.67899999999997</c:v>
                </c:pt>
                <c:pt idx="29">
                  <c:v>362.00700000000001</c:v>
                </c:pt>
                <c:pt idx="30">
                  <c:v>362.202</c:v>
                </c:pt>
                <c:pt idx="31">
                  <c:v>355.91199999999998</c:v>
                </c:pt>
                <c:pt idx="32">
                  <c:v>263.80799999999999</c:v>
                </c:pt>
                <c:pt idx="33">
                  <c:v>255.50700000000001</c:v>
                </c:pt>
                <c:pt idx="34">
                  <c:v>255.38</c:v>
                </c:pt>
                <c:pt idx="35">
                  <c:v>248.125</c:v>
                </c:pt>
                <c:pt idx="36">
                  <c:v>148.874</c:v>
                </c:pt>
                <c:pt idx="37">
                  <c:v>141.369</c:v>
                </c:pt>
                <c:pt idx="38">
                  <c:v>142.39500000000001</c:v>
                </c:pt>
                <c:pt idx="39">
                  <c:v>146.602</c:v>
                </c:pt>
                <c:pt idx="40">
                  <c:v>180.167</c:v>
                </c:pt>
                <c:pt idx="41">
                  <c:v>185.70099999999999</c:v>
                </c:pt>
                <c:pt idx="42">
                  <c:v>185.34700000000001</c:v>
                </c:pt>
                <c:pt idx="43">
                  <c:v>180.60900000000001</c:v>
                </c:pt>
                <c:pt idx="44">
                  <c:v>119.39700000000001</c:v>
                </c:pt>
                <c:pt idx="45">
                  <c:v>116.50700000000001</c:v>
                </c:pt>
                <c:pt idx="46">
                  <c:v>116.483</c:v>
                </c:pt>
                <c:pt idx="47">
                  <c:v>116.21299999999999</c:v>
                </c:pt>
                <c:pt idx="48">
                  <c:v>116.682</c:v>
                </c:pt>
                <c:pt idx="49">
                  <c:v>116.518</c:v>
                </c:pt>
                <c:pt idx="50">
                  <c:v>116.39700000000001</c:v>
                </c:pt>
                <c:pt idx="51">
                  <c:v>116.384</c:v>
                </c:pt>
                <c:pt idx="52">
                  <c:v>117.309</c:v>
                </c:pt>
                <c:pt idx="53">
                  <c:v>117.40300000000001</c:v>
                </c:pt>
                <c:pt idx="54">
                  <c:v>117.58199999999999</c:v>
                </c:pt>
                <c:pt idx="55">
                  <c:v>117.673</c:v>
                </c:pt>
                <c:pt idx="56">
                  <c:v>126.48</c:v>
                </c:pt>
                <c:pt idx="57">
                  <c:v>127.10599999999999</c:v>
                </c:pt>
                <c:pt idx="58">
                  <c:v>126.77500000000001</c:v>
                </c:pt>
                <c:pt idx="59">
                  <c:v>128.84700000000001</c:v>
                </c:pt>
                <c:pt idx="60">
                  <c:v>161.54</c:v>
                </c:pt>
                <c:pt idx="61">
                  <c:v>165.161</c:v>
                </c:pt>
                <c:pt idx="62">
                  <c:v>165.08</c:v>
                </c:pt>
                <c:pt idx="63">
                  <c:v>187.16800000000001</c:v>
                </c:pt>
                <c:pt idx="64">
                  <c:v>495.73200000000003</c:v>
                </c:pt>
                <c:pt idx="65">
                  <c:v>537.923</c:v>
                </c:pt>
                <c:pt idx="66">
                  <c:v>537.81299999999999</c:v>
                </c:pt>
                <c:pt idx="67">
                  <c:v>540.16700000000003</c:v>
                </c:pt>
                <c:pt idx="68">
                  <c:v>570.21500000000003</c:v>
                </c:pt>
                <c:pt idx="69">
                  <c:v>574.19600000000003</c:v>
                </c:pt>
                <c:pt idx="70">
                  <c:v>575.798</c:v>
                </c:pt>
                <c:pt idx="71">
                  <c:v>565.85199999999998</c:v>
                </c:pt>
                <c:pt idx="72">
                  <c:v>435.47399999999999</c:v>
                </c:pt>
                <c:pt idx="73">
                  <c:v>421.911</c:v>
                </c:pt>
                <c:pt idx="74">
                  <c:v>421.82900000000001</c:v>
                </c:pt>
                <c:pt idx="75">
                  <c:v>409.73200000000003</c:v>
                </c:pt>
                <c:pt idx="76">
                  <c:v>241.19200000000001</c:v>
                </c:pt>
                <c:pt idx="77">
                  <c:v>220.577</c:v>
                </c:pt>
                <c:pt idx="78">
                  <c:v>220.66300000000001</c:v>
                </c:pt>
                <c:pt idx="79">
                  <c:v>215.56800000000001</c:v>
                </c:pt>
                <c:pt idx="80">
                  <c:v>136.13200000000001</c:v>
                </c:pt>
                <c:pt idx="81">
                  <c:v>133.21</c:v>
                </c:pt>
                <c:pt idx="82">
                  <c:v>133.22399999999999</c:v>
                </c:pt>
                <c:pt idx="83">
                  <c:v>132.97300000000001</c:v>
                </c:pt>
                <c:pt idx="84">
                  <c:v>126.572</c:v>
                </c:pt>
                <c:pt idx="85">
                  <c:v>126.111</c:v>
                </c:pt>
                <c:pt idx="86">
                  <c:v>125.342</c:v>
                </c:pt>
                <c:pt idx="87">
                  <c:v>125.045</c:v>
                </c:pt>
                <c:pt idx="88">
                  <c:v>122.66200000000001</c:v>
                </c:pt>
                <c:pt idx="89">
                  <c:v>122.435</c:v>
                </c:pt>
                <c:pt idx="90">
                  <c:v>122.44</c:v>
                </c:pt>
                <c:pt idx="91">
                  <c:v>122.328</c:v>
                </c:pt>
                <c:pt idx="92">
                  <c:v>122.309</c:v>
                </c:pt>
                <c:pt idx="93">
                  <c:v>122.214</c:v>
                </c:pt>
                <c:pt idx="94">
                  <c:v>122.223</c:v>
                </c:pt>
                <c:pt idx="95">
                  <c:v>122.14400000000001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FAE-4B70-A8D0-055829CFFD6C}"/>
            </c:ext>
          </c:extLst>
        </c:ser>
        <c:ser>
          <c:idx val="5"/>
          <c:order val="7"/>
          <c:tx>
            <c:strRef>
              <c:f>'9.4'!$G$52</c:f>
              <c:strCache>
                <c:ptCount val="1"/>
                <c:pt idx="0">
                  <c:v>PVE</c:v>
                </c:pt>
              </c:strCache>
            </c:strRef>
          </c:tx>
          <c:spPr>
            <a:solidFill>
              <a:srgbClr val="F0948F"/>
            </a:solidFill>
          </c:spPr>
          <c:cat>
            <c:numRef>
              <c:f>'9.4'!$A$54:$A$149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'9.4'!$G$54:$G$149</c:f>
              <c:numCache>
                <c:formatCode>#,##0</c:formatCode>
                <c:ptCount val="96"/>
                <c:pt idx="0">
                  <c:v>88.608000000000004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41.658999999999999</c:v>
                </c:pt>
                <c:pt idx="25">
                  <c:v>40.951999999999998</c:v>
                </c:pt>
                <c:pt idx="26">
                  <c:v>73.602999999999994</c:v>
                </c:pt>
                <c:pt idx="27">
                  <c:v>253.453</c:v>
                </c:pt>
                <c:pt idx="28">
                  <c:v>318.59899999999999</c:v>
                </c:pt>
                <c:pt idx="29">
                  <c:v>304.59800000000001</c:v>
                </c:pt>
                <c:pt idx="30">
                  <c:v>308.22399999999999</c:v>
                </c:pt>
                <c:pt idx="31">
                  <c:v>311.58499999999998</c:v>
                </c:pt>
                <c:pt idx="32">
                  <c:v>489.113</c:v>
                </c:pt>
                <c:pt idx="33">
                  <c:v>540.00900000000001</c:v>
                </c:pt>
                <c:pt idx="34">
                  <c:v>508.471</c:v>
                </c:pt>
                <c:pt idx="35">
                  <c:v>397.18200000000002</c:v>
                </c:pt>
                <c:pt idx="36">
                  <c:v>10.977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315.12599999999998</c:v>
                </c:pt>
                <c:pt idx="41">
                  <c:v>347.22500000000002</c:v>
                </c:pt>
                <c:pt idx="42">
                  <c:v>195.893</c:v>
                </c:pt>
                <c:pt idx="43">
                  <c:v>160.40199999999999</c:v>
                </c:pt>
                <c:pt idx="44">
                  <c:v>8.7189999999999994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203.934</c:v>
                </c:pt>
                <c:pt idx="49">
                  <c:v>212.73500000000001</c:v>
                </c:pt>
                <c:pt idx="50">
                  <c:v>207.732</c:v>
                </c:pt>
                <c:pt idx="51">
                  <c:v>194.98099999999999</c:v>
                </c:pt>
                <c:pt idx="52">
                  <c:v>0</c:v>
                </c:pt>
                <c:pt idx="53">
                  <c:v>0</c:v>
                </c:pt>
                <c:pt idx="54">
                  <c:v>64.832999999999998</c:v>
                </c:pt>
                <c:pt idx="55">
                  <c:v>76.418999999999997</c:v>
                </c:pt>
                <c:pt idx="56">
                  <c:v>73.938000000000002</c:v>
                </c:pt>
                <c:pt idx="57">
                  <c:v>80.548000000000002</c:v>
                </c:pt>
                <c:pt idx="58">
                  <c:v>72.905000000000001</c:v>
                </c:pt>
                <c:pt idx="59">
                  <c:v>69.643000000000001</c:v>
                </c:pt>
                <c:pt idx="60">
                  <c:v>334.57400000000001</c:v>
                </c:pt>
                <c:pt idx="61">
                  <c:v>314.81299999999999</c:v>
                </c:pt>
                <c:pt idx="62">
                  <c:v>428.12799999999999</c:v>
                </c:pt>
                <c:pt idx="63">
                  <c:v>403.91500000000002</c:v>
                </c:pt>
                <c:pt idx="64">
                  <c:v>214.042</c:v>
                </c:pt>
                <c:pt idx="65">
                  <c:v>187.66300000000001</c:v>
                </c:pt>
                <c:pt idx="66">
                  <c:v>200.149</c:v>
                </c:pt>
                <c:pt idx="67">
                  <c:v>192.381</c:v>
                </c:pt>
                <c:pt idx="68">
                  <c:v>407.36099999999999</c:v>
                </c:pt>
                <c:pt idx="69">
                  <c:v>413.52100000000002</c:v>
                </c:pt>
                <c:pt idx="70">
                  <c:v>393.07400000000001</c:v>
                </c:pt>
                <c:pt idx="71">
                  <c:v>359.76499999999999</c:v>
                </c:pt>
                <c:pt idx="72">
                  <c:v>178.80099999999999</c:v>
                </c:pt>
                <c:pt idx="73">
                  <c:v>198.065</c:v>
                </c:pt>
                <c:pt idx="74">
                  <c:v>205.96700000000001</c:v>
                </c:pt>
                <c:pt idx="75">
                  <c:v>218.40899999999999</c:v>
                </c:pt>
                <c:pt idx="76">
                  <c:v>290.50700000000001</c:v>
                </c:pt>
                <c:pt idx="77">
                  <c:v>301.291</c:v>
                </c:pt>
                <c:pt idx="78">
                  <c:v>299.952</c:v>
                </c:pt>
                <c:pt idx="79">
                  <c:v>310.226</c:v>
                </c:pt>
                <c:pt idx="80">
                  <c:v>197.47300000000001</c:v>
                </c:pt>
                <c:pt idx="81">
                  <c:v>192.60599999999999</c:v>
                </c:pt>
                <c:pt idx="82">
                  <c:v>191.428</c:v>
                </c:pt>
                <c:pt idx="83">
                  <c:v>153.983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FAE-4B70-A8D0-055829CFFD6C}"/>
            </c:ext>
          </c:extLst>
        </c:ser>
        <c:ser>
          <c:idx val="10"/>
          <c:order val="10"/>
          <c:tx>
            <c:strRef>
              <c:f>'9.4'!$P$53</c:f>
              <c:strCache>
                <c:ptCount val="1"/>
                <c:pt idx="0">
                  <c:v>+</c:v>
                </c:pt>
              </c:strCache>
            </c:strRef>
          </c:tx>
          <c:spPr>
            <a:solidFill>
              <a:schemeClr val="tx1"/>
            </a:solidFill>
            <a:ln w="25400">
              <a:noFill/>
            </a:ln>
          </c:spPr>
          <c:cat>
            <c:numRef>
              <c:f>'9.4'!$A$54:$A$149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'9.4'!$P$54:$P$149</c:f>
              <c:numCache>
                <c:formatCode>#,##0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12.673</c:v>
                </c:pt>
                <c:pt idx="53">
                  <c:v>0.76400000000000001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FAE-4B70-A8D0-055829CFFD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9771392"/>
        <c:axId val="169772928"/>
      </c:areaChart>
      <c:areaChart>
        <c:grouping val="stacked"/>
        <c:varyColors val="0"/>
        <c:ser>
          <c:idx val="8"/>
          <c:order val="8"/>
          <c:tx>
            <c:strRef>
              <c:f>'9.4'!$J$52</c:f>
              <c:strCache>
                <c:ptCount val="1"/>
                <c:pt idx="0">
                  <c:v>Přeshraniční saldo</c:v>
                </c:pt>
              </c:strCache>
            </c:strRef>
          </c:tx>
          <c:spPr>
            <a:solidFill>
              <a:schemeClr val="tx1"/>
            </a:solidFill>
          </c:spPr>
          <c:cat>
            <c:numLit>
              <c:formatCode>h:mm;@</c:formatCode>
              <c:ptCount val="24"/>
              <c:pt idx="0">
                <c:v>0</c:v>
              </c:pt>
              <c:pt idx="1">
                <c:v>4.1666666666666664E-2</c:v>
              </c:pt>
              <c:pt idx="2">
                <c:v>8.3333333333333301E-2</c:v>
              </c:pt>
              <c:pt idx="3">
                <c:v>0.125</c:v>
              </c:pt>
              <c:pt idx="4">
                <c:v>0.16666666666666699</c:v>
              </c:pt>
              <c:pt idx="5">
                <c:v>0.20833333333333301</c:v>
              </c:pt>
              <c:pt idx="6">
                <c:v>0.25</c:v>
              </c:pt>
              <c:pt idx="7">
                <c:v>0.29166666666666702</c:v>
              </c:pt>
              <c:pt idx="8">
                <c:v>0.33333333333333298</c:v>
              </c:pt>
              <c:pt idx="9">
                <c:v>0.375</c:v>
              </c:pt>
              <c:pt idx="10">
                <c:v>0.41666666666666702</c:v>
              </c:pt>
              <c:pt idx="11">
                <c:v>0.45833333333333298</c:v>
              </c:pt>
              <c:pt idx="12">
                <c:v>0.5</c:v>
              </c:pt>
              <c:pt idx="13">
                <c:v>0.54166666666666696</c:v>
              </c:pt>
              <c:pt idx="14">
                <c:v>0.58333333333333304</c:v>
              </c:pt>
              <c:pt idx="15">
                <c:v>0.625</c:v>
              </c:pt>
              <c:pt idx="16">
                <c:v>0.66666666666666696</c:v>
              </c:pt>
              <c:pt idx="17">
                <c:v>0.70833333333333304</c:v>
              </c:pt>
              <c:pt idx="18">
                <c:v>0.75</c:v>
              </c:pt>
              <c:pt idx="19">
                <c:v>0.79166666666666696</c:v>
              </c:pt>
              <c:pt idx="20">
                <c:v>0.83333333333333304</c:v>
              </c:pt>
              <c:pt idx="21">
                <c:v>0.875</c:v>
              </c:pt>
              <c:pt idx="22">
                <c:v>0.91666666666666696</c:v>
              </c:pt>
              <c:pt idx="23">
                <c:v>0.95833333333333304</c:v>
              </c:pt>
            </c:numLit>
          </c:cat>
          <c:val>
            <c:numRef>
              <c:f>'9.4'!$Q$54:$Q$149</c:f>
              <c:numCache>
                <c:formatCode>#,##0</c:formatCode>
                <c:ptCount val="96"/>
                <c:pt idx="0">
                  <c:v>-974.66499999999996</c:v>
                </c:pt>
                <c:pt idx="1">
                  <c:v>-943.30899999999997</c:v>
                </c:pt>
                <c:pt idx="2">
                  <c:v>-835</c:v>
                </c:pt>
                <c:pt idx="3">
                  <c:v>-723.74699999999996</c:v>
                </c:pt>
                <c:pt idx="4">
                  <c:v>-407.18</c:v>
                </c:pt>
                <c:pt idx="5">
                  <c:v>-442.08100000000002</c:v>
                </c:pt>
                <c:pt idx="6">
                  <c:v>-454.62900000000002</c:v>
                </c:pt>
                <c:pt idx="7">
                  <c:v>-433.65899999999999</c:v>
                </c:pt>
                <c:pt idx="8">
                  <c:v>-450.274</c:v>
                </c:pt>
                <c:pt idx="9">
                  <c:v>-558.97</c:v>
                </c:pt>
                <c:pt idx="10">
                  <c:v>-589.09</c:v>
                </c:pt>
                <c:pt idx="11">
                  <c:v>-594.27700000000004</c:v>
                </c:pt>
                <c:pt idx="12">
                  <c:v>-466.59</c:v>
                </c:pt>
                <c:pt idx="13">
                  <c:v>-496.315</c:v>
                </c:pt>
                <c:pt idx="14">
                  <c:v>-474.45</c:v>
                </c:pt>
                <c:pt idx="15">
                  <c:v>-481.08699999999999</c:v>
                </c:pt>
                <c:pt idx="16">
                  <c:v>-727.428</c:v>
                </c:pt>
                <c:pt idx="17">
                  <c:v>-696.06</c:v>
                </c:pt>
                <c:pt idx="18">
                  <c:v>-741.64599999999996</c:v>
                </c:pt>
                <c:pt idx="19">
                  <c:v>-686.149</c:v>
                </c:pt>
                <c:pt idx="20">
                  <c:v>-741.596</c:v>
                </c:pt>
                <c:pt idx="21">
                  <c:v>-730.51099999999997</c:v>
                </c:pt>
                <c:pt idx="22">
                  <c:v>-719.47400000000005</c:v>
                </c:pt>
                <c:pt idx="23">
                  <c:v>-807.38900000000001</c:v>
                </c:pt>
                <c:pt idx="24">
                  <c:v>-1121.1420000000001</c:v>
                </c:pt>
                <c:pt idx="25">
                  <c:v>-1057.1220000000001</c:v>
                </c:pt>
                <c:pt idx="26">
                  <c:v>-855.08299999999997</c:v>
                </c:pt>
                <c:pt idx="27">
                  <c:v>-813.56399999999996</c:v>
                </c:pt>
                <c:pt idx="28">
                  <c:v>-864.56399999999996</c:v>
                </c:pt>
                <c:pt idx="29">
                  <c:v>-820.07299999999998</c:v>
                </c:pt>
                <c:pt idx="30">
                  <c:v>-855.98299999999995</c:v>
                </c:pt>
                <c:pt idx="31">
                  <c:v>-772.76800000000003</c:v>
                </c:pt>
                <c:pt idx="32">
                  <c:v>-767.64300000000003</c:v>
                </c:pt>
                <c:pt idx="33">
                  <c:v>-815.75099999999998</c:v>
                </c:pt>
                <c:pt idx="34">
                  <c:v>-706.32299999999998</c:v>
                </c:pt>
                <c:pt idx="35">
                  <c:v>-559.04100000000005</c:v>
                </c:pt>
                <c:pt idx="36">
                  <c:v>-76.043999999999997</c:v>
                </c:pt>
                <c:pt idx="37">
                  <c:v>-54.393999999999998</c:v>
                </c:pt>
                <c:pt idx="38">
                  <c:v>-79.677000000000007</c:v>
                </c:pt>
                <c:pt idx="39">
                  <c:v>-68.685000000000002</c:v>
                </c:pt>
                <c:pt idx="40">
                  <c:v>-394.06900000000002</c:v>
                </c:pt>
                <c:pt idx="41">
                  <c:v>-598.096</c:v>
                </c:pt>
                <c:pt idx="42">
                  <c:v>-593.13800000000003</c:v>
                </c:pt>
                <c:pt idx="43">
                  <c:v>-529.46500000000003</c:v>
                </c:pt>
                <c:pt idx="44">
                  <c:v>-298.58199999999999</c:v>
                </c:pt>
                <c:pt idx="45">
                  <c:v>-278.5</c:v>
                </c:pt>
                <c:pt idx="46">
                  <c:v>-205.75200000000001</c:v>
                </c:pt>
                <c:pt idx="47">
                  <c:v>-175.572</c:v>
                </c:pt>
                <c:pt idx="48">
                  <c:v>-459.84500000000003</c:v>
                </c:pt>
                <c:pt idx="49">
                  <c:v>-414.32799999999997</c:v>
                </c:pt>
                <c:pt idx="50">
                  <c:v>-417.596</c:v>
                </c:pt>
                <c:pt idx="51">
                  <c:v>-313.63299999999998</c:v>
                </c:pt>
                <c:pt idx="52">
                  <c:v>0</c:v>
                </c:pt>
                <c:pt idx="53">
                  <c:v>0</c:v>
                </c:pt>
                <c:pt idx="54">
                  <c:v>-128.559</c:v>
                </c:pt>
                <c:pt idx="55">
                  <c:v>-231.279</c:v>
                </c:pt>
                <c:pt idx="56">
                  <c:v>-265.62</c:v>
                </c:pt>
                <c:pt idx="57">
                  <c:v>-369.25200000000001</c:v>
                </c:pt>
                <c:pt idx="58">
                  <c:v>-347.88900000000001</c:v>
                </c:pt>
                <c:pt idx="59">
                  <c:v>-403.49599999999998</c:v>
                </c:pt>
                <c:pt idx="60">
                  <c:v>-581.90700000000004</c:v>
                </c:pt>
                <c:pt idx="61">
                  <c:v>-662.63199999999995</c:v>
                </c:pt>
                <c:pt idx="62">
                  <c:v>-740.48800000000006</c:v>
                </c:pt>
                <c:pt idx="63">
                  <c:v>-742.94299999999998</c:v>
                </c:pt>
                <c:pt idx="64">
                  <c:v>-891.38300000000004</c:v>
                </c:pt>
                <c:pt idx="65">
                  <c:v>-896.56200000000001</c:v>
                </c:pt>
                <c:pt idx="66">
                  <c:v>-871.79399999999998</c:v>
                </c:pt>
                <c:pt idx="67">
                  <c:v>-948.78200000000004</c:v>
                </c:pt>
                <c:pt idx="68">
                  <c:v>-1162.5999999999999</c:v>
                </c:pt>
                <c:pt idx="69">
                  <c:v>-1195.0319999999999</c:v>
                </c:pt>
                <c:pt idx="70">
                  <c:v>-1197.059</c:v>
                </c:pt>
                <c:pt idx="71">
                  <c:v>-1218.4780000000001</c:v>
                </c:pt>
                <c:pt idx="72">
                  <c:v>-967.553</c:v>
                </c:pt>
                <c:pt idx="73">
                  <c:v>-1078.3810000000001</c:v>
                </c:pt>
                <c:pt idx="74">
                  <c:v>-1159.748</c:v>
                </c:pt>
                <c:pt idx="75">
                  <c:v>-1189.0550000000001</c:v>
                </c:pt>
                <c:pt idx="76">
                  <c:v>-1110.1790000000001</c:v>
                </c:pt>
                <c:pt idx="77">
                  <c:v>-1070.5250000000001</c:v>
                </c:pt>
                <c:pt idx="78">
                  <c:v>-1164.6559999999999</c:v>
                </c:pt>
                <c:pt idx="79">
                  <c:v>-1201.819</c:v>
                </c:pt>
                <c:pt idx="80">
                  <c:v>-1308.617</c:v>
                </c:pt>
                <c:pt idx="81">
                  <c:v>-1379.298</c:v>
                </c:pt>
                <c:pt idx="82">
                  <c:v>-1352.509</c:v>
                </c:pt>
                <c:pt idx="83">
                  <c:v>-1327.2950000000001</c:v>
                </c:pt>
                <c:pt idx="84">
                  <c:v>-1032.3040000000001</c:v>
                </c:pt>
                <c:pt idx="85">
                  <c:v>-1146.4939999999999</c:v>
                </c:pt>
                <c:pt idx="86">
                  <c:v>-1208.7170000000001</c:v>
                </c:pt>
                <c:pt idx="87">
                  <c:v>-1255.6030000000001</c:v>
                </c:pt>
                <c:pt idx="88">
                  <c:v>-1385.6130000000001</c:v>
                </c:pt>
                <c:pt idx="89">
                  <c:v>-1435.5940000000001</c:v>
                </c:pt>
                <c:pt idx="90">
                  <c:v>-1532.152</c:v>
                </c:pt>
                <c:pt idx="91">
                  <c:v>-1620.8879999999999</c:v>
                </c:pt>
                <c:pt idx="92">
                  <c:v>-1281.248</c:v>
                </c:pt>
                <c:pt idx="93">
                  <c:v>-1373.423</c:v>
                </c:pt>
                <c:pt idx="94">
                  <c:v>-1476.3889999999999</c:v>
                </c:pt>
                <c:pt idx="95">
                  <c:v>-1537.05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1FAE-4B70-A8D0-055829CFFD6C}"/>
            </c:ext>
          </c:extLst>
        </c:ser>
        <c:ser>
          <c:idx val="9"/>
          <c:order val="9"/>
          <c:tx>
            <c:strRef>
              <c:f>'9.4'!$K$52</c:f>
              <c:strCache>
                <c:ptCount val="1"/>
                <c:pt idx="0">
                  <c:v>Čerpání PVE</c:v>
                </c:pt>
              </c:strCache>
            </c:strRef>
          </c:tx>
          <c:spPr>
            <a:solidFill>
              <a:srgbClr val="646363"/>
            </a:solidFill>
            <a:ln w="25400">
              <a:noFill/>
            </a:ln>
          </c:spPr>
          <c:cat>
            <c:numLit>
              <c:formatCode>h:mm;@</c:formatCode>
              <c:ptCount val="24"/>
              <c:pt idx="0">
                <c:v>0</c:v>
              </c:pt>
              <c:pt idx="1">
                <c:v>4.1666666666666664E-2</c:v>
              </c:pt>
              <c:pt idx="2">
                <c:v>8.3333333333333301E-2</c:v>
              </c:pt>
              <c:pt idx="3">
                <c:v>0.125</c:v>
              </c:pt>
              <c:pt idx="4">
                <c:v>0.16666666666666699</c:v>
              </c:pt>
              <c:pt idx="5">
                <c:v>0.20833333333333301</c:v>
              </c:pt>
              <c:pt idx="6">
                <c:v>0.25</c:v>
              </c:pt>
              <c:pt idx="7">
                <c:v>0.29166666666666702</c:v>
              </c:pt>
              <c:pt idx="8">
                <c:v>0.33333333333333298</c:v>
              </c:pt>
              <c:pt idx="9">
                <c:v>0.375</c:v>
              </c:pt>
              <c:pt idx="10">
                <c:v>0.41666666666666702</c:v>
              </c:pt>
              <c:pt idx="11">
                <c:v>0.45833333333333298</c:v>
              </c:pt>
              <c:pt idx="12">
                <c:v>0.5</c:v>
              </c:pt>
              <c:pt idx="13">
                <c:v>0.54166666666666696</c:v>
              </c:pt>
              <c:pt idx="14">
                <c:v>0.58333333333333304</c:v>
              </c:pt>
              <c:pt idx="15">
                <c:v>0.625</c:v>
              </c:pt>
              <c:pt idx="16">
                <c:v>0.66666666666666696</c:v>
              </c:pt>
              <c:pt idx="17">
                <c:v>0.70833333333333304</c:v>
              </c:pt>
              <c:pt idx="18">
                <c:v>0.75</c:v>
              </c:pt>
              <c:pt idx="19">
                <c:v>0.79166666666666696</c:v>
              </c:pt>
              <c:pt idx="20">
                <c:v>0.83333333333333304</c:v>
              </c:pt>
              <c:pt idx="21">
                <c:v>0.875</c:v>
              </c:pt>
              <c:pt idx="22">
                <c:v>0.91666666666666696</c:v>
              </c:pt>
              <c:pt idx="23">
                <c:v>0.95833333333333304</c:v>
              </c:pt>
            </c:numLit>
          </c:cat>
          <c:val>
            <c:numRef>
              <c:f>'9.4'!$K$54:$K$149</c:f>
              <c:numCache>
                <c:formatCode>#,##0</c:formatCode>
                <c:ptCount val="96"/>
                <c:pt idx="0">
                  <c:v>-200.749</c:v>
                </c:pt>
                <c:pt idx="1">
                  <c:v>-246.36699999999999</c:v>
                </c:pt>
                <c:pt idx="2">
                  <c:v>-324.79899999999998</c:v>
                </c:pt>
                <c:pt idx="3">
                  <c:v>-433.34399999999999</c:v>
                </c:pt>
                <c:pt idx="4">
                  <c:v>-754.06200000000001</c:v>
                </c:pt>
                <c:pt idx="5">
                  <c:v>-754.60799999999995</c:v>
                </c:pt>
                <c:pt idx="6">
                  <c:v>-753.56399999999996</c:v>
                </c:pt>
                <c:pt idx="7">
                  <c:v>-753.77200000000005</c:v>
                </c:pt>
                <c:pt idx="8">
                  <c:v>-750.95</c:v>
                </c:pt>
                <c:pt idx="9">
                  <c:v>-751.68799999999999</c:v>
                </c:pt>
                <c:pt idx="10">
                  <c:v>-751.49699999999996</c:v>
                </c:pt>
                <c:pt idx="11">
                  <c:v>-750.18399999999997</c:v>
                </c:pt>
                <c:pt idx="12">
                  <c:v>-748.22</c:v>
                </c:pt>
                <c:pt idx="13">
                  <c:v>-747.57600000000002</c:v>
                </c:pt>
                <c:pt idx="14">
                  <c:v>-747.13</c:v>
                </c:pt>
                <c:pt idx="15">
                  <c:v>-745.74400000000003</c:v>
                </c:pt>
                <c:pt idx="16">
                  <c:v>-744.67600000000004</c:v>
                </c:pt>
                <c:pt idx="17">
                  <c:v>-761.726</c:v>
                </c:pt>
                <c:pt idx="18">
                  <c:v>-793.85699999999997</c:v>
                </c:pt>
                <c:pt idx="19">
                  <c:v>-792.50199999999995</c:v>
                </c:pt>
                <c:pt idx="20">
                  <c:v>-791.86500000000001</c:v>
                </c:pt>
                <c:pt idx="21">
                  <c:v>-789.56299999999999</c:v>
                </c:pt>
                <c:pt idx="22">
                  <c:v>-735.63400000000001</c:v>
                </c:pt>
                <c:pt idx="23">
                  <c:v>-615.32000000000005</c:v>
                </c:pt>
                <c:pt idx="24">
                  <c:v>-34.091000000000001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-75.501999999999995</c:v>
                </c:pt>
                <c:pt idx="37">
                  <c:v>-22.651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-73.484999999999999</c:v>
                </c:pt>
                <c:pt idx="85">
                  <c:v>-112.1</c:v>
                </c:pt>
                <c:pt idx="86">
                  <c:v>-112.033</c:v>
                </c:pt>
                <c:pt idx="87">
                  <c:v>-111.992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-171.64500000000001</c:v>
                </c:pt>
                <c:pt idx="93">
                  <c:v>-316.40300000000002</c:v>
                </c:pt>
                <c:pt idx="94">
                  <c:v>-316.08600000000001</c:v>
                </c:pt>
                <c:pt idx="95">
                  <c:v>-315.74400000000003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FAE-4B70-A8D0-055829CFFD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9784448"/>
        <c:axId val="169774464"/>
      </c:areaChart>
      <c:catAx>
        <c:axId val="169771392"/>
        <c:scaling>
          <c:orientation val="minMax"/>
        </c:scaling>
        <c:delete val="0"/>
        <c:axPos val="b"/>
        <c:numFmt formatCode="h:mm;@" sourceLinked="1"/>
        <c:majorTickMark val="none"/>
        <c:minorTickMark val="none"/>
        <c:tickLblPos val="low"/>
        <c:txPr>
          <a:bodyPr rot="-5400000" vert="horz"/>
          <a:lstStyle/>
          <a:p>
            <a:pPr>
              <a:defRPr sz="900"/>
            </a:pPr>
            <a:endParaRPr lang="cs-CZ"/>
          </a:p>
        </c:txPr>
        <c:crossAx val="169772928"/>
        <c:crosses val="autoZero"/>
        <c:auto val="1"/>
        <c:lblAlgn val="ctr"/>
        <c:lblOffset val="100"/>
        <c:tickLblSkip val="4"/>
        <c:tickMarkSkip val="4"/>
        <c:noMultiLvlLbl val="0"/>
      </c:catAx>
      <c:valAx>
        <c:axId val="169772928"/>
        <c:scaling>
          <c:orientation val="minMax"/>
          <c:max val="12000"/>
          <c:min val="-2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9771392"/>
        <c:crosses val="autoZero"/>
        <c:crossBetween val="midCat"/>
        <c:majorUnit val="2000"/>
      </c:valAx>
      <c:valAx>
        <c:axId val="169774464"/>
        <c:scaling>
          <c:orientation val="minMax"/>
          <c:max val="10000"/>
          <c:min val="-2000"/>
        </c:scaling>
        <c:delete val="1"/>
        <c:axPos val="r"/>
        <c:numFmt formatCode="#,##0" sourceLinked="1"/>
        <c:majorTickMark val="out"/>
        <c:minorTickMark val="none"/>
        <c:tickLblPos val="nextTo"/>
        <c:crossAx val="169784448"/>
        <c:crosses val="max"/>
        <c:crossBetween val="midCat"/>
      </c:valAx>
      <c:catAx>
        <c:axId val="169784448"/>
        <c:scaling>
          <c:orientation val="minMax"/>
        </c:scaling>
        <c:delete val="1"/>
        <c:axPos val="b"/>
        <c:numFmt formatCode="h:mm;@" sourceLinked="1"/>
        <c:majorTickMark val="out"/>
        <c:minorTickMark val="none"/>
        <c:tickLblPos val="nextTo"/>
        <c:crossAx val="169774464"/>
        <c:crosses val="autoZero"/>
        <c:auto val="1"/>
        <c:lblAlgn val="ctr"/>
        <c:lblOffset val="100"/>
        <c:noMultiLvlLbl val="0"/>
      </c:catAx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80159367260598136"/>
          <c:y val="0.12205482514980769"/>
          <c:w val="0.19840632739401867"/>
          <c:h val="0.71897504695465508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zero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en-US" sz="1000">
                <a:solidFill>
                  <a:srgbClr val="233060"/>
                </a:solidFill>
              </a:rPr>
              <a:t>Zatížení brutto ve dni m</a:t>
            </a:r>
            <a:r>
              <a:rPr lang="cs-CZ" sz="1000">
                <a:solidFill>
                  <a:srgbClr val="233060"/>
                </a:solidFill>
              </a:rPr>
              <a:t>in</a:t>
            </a:r>
            <a:r>
              <a:rPr lang="en-US" sz="1000">
                <a:solidFill>
                  <a:srgbClr val="233060"/>
                </a:solidFill>
              </a:rPr>
              <a:t>ima</a:t>
            </a:r>
            <a:r>
              <a:rPr lang="cs-CZ" sz="1000">
                <a:solidFill>
                  <a:srgbClr val="233060"/>
                </a:solidFill>
              </a:rPr>
              <a:t> (MW)</a:t>
            </a:r>
            <a:endParaRPr lang="en-US" sz="1000">
              <a:solidFill>
                <a:srgbClr val="233060"/>
              </a:solidFill>
            </a:endParaRPr>
          </a:p>
        </c:rich>
      </c:tx>
      <c:layout>
        <c:manualLayout>
          <c:xMode val="edge"/>
          <c:yMode val="edge"/>
          <c:x val="1.2713524870985378E-3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7775777103176827E-2"/>
          <c:y val="0.12478478002378121"/>
          <c:w val="0.71371310811430433"/>
          <c:h val="0.68870103923501391"/>
        </c:manualLayout>
      </c:layout>
      <c:areaChart>
        <c:grouping val="stacked"/>
        <c:varyColors val="0"/>
        <c:ser>
          <c:idx val="0"/>
          <c:order val="0"/>
          <c:tx>
            <c:strRef>
              <c:f>'9.4'!$T$52</c:f>
              <c:strCache>
                <c:ptCount val="1"/>
                <c:pt idx="0">
                  <c:v>JE</c:v>
                </c:pt>
              </c:strCache>
            </c:strRef>
          </c:tx>
          <c:spPr>
            <a:solidFill>
              <a:schemeClr val="accent1"/>
            </a:solidFill>
          </c:spPr>
          <c:cat>
            <c:numRef>
              <c:f>'9.4'!$S$54:$S$149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'9.4'!$T$54:$T$149</c:f>
              <c:numCache>
                <c:formatCode>#,##0</c:formatCode>
                <c:ptCount val="96"/>
                <c:pt idx="0">
                  <c:v>3722.0210000000002</c:v>
                </c:pt>
                <c:pt idx="1">
                  <c:v>3725.2040000000002</c:v>
                </c:pt>
                <c:pt idx="2">
                  <c:v>3726.6120000000001</c:v>
                </c:pt>
                <c:pt idx="3">
                  <c:v>3728.6970000000001</c:v>
                </c:pt>
                <c:pt idx="4">
                  <c:v>3728.3440000000001</c:v>
                </c:pt>
                <c:pt idx="5">
                  <c:v>3728.4110000000001</c:v>
                </c:pt>
                <c:pt idx="6">
                  <c:v>3726.83</c:v>
                </c:pt>
                <c:pt idx="7">
                  <c:v>3726.6869999999999</c:v>
                </c:pt>
                <c:pt idx="8">
                  <c:v>3725.75</c:v>
                </c:pt>
                <c:pt idx="9">
                  <c:v>3726.4180000000001</c:v>
                </c:pt>
                <c:pt idx="10">
                  <c:v>3727.261</c:v>
                </c:pt>
                <c:pt idx="11">
                  <c:v>3725.721</c:v>
                </c:pt>
                <c:pt idx="12">
                  <c:v>3725.779</c:v>
                </c:pt>
                <c:pt idx="13">
                  <c:v>3726.8649999999998</c:v>
                </c:pt>
                <c:pt idx="14">
                  <c:v>3727.2950000000001</c:v>
                </c:pt>
                <c:pt idx="15">
                  <c:v>3728.8409999999999</c:v>
                </c:pt>
                <c:pt idx="16">
                  <c:v>3729.0720000000001</c:v>
                </c:pt>
                <c:pt idx="17">
                  <c:v>3728.9960000000001</c:v>
                </c:pt>
                <c:pt idx="18">
                  <c:v>3727.7260000000001</c:v>
                </c:pt>
                <c:pt idx="19">
                  <c:v>3727.2710000000002</c:v>
                </c:pt>
                <c:pt idx="20">
                  <c:v>3726.5729999999999</c:v>
                </c:pt>
                <c:pt idx="21">
                  <c:v>3727.6680000000001</c:v>
                </c:pt>
                <c:pt idx="22">
                  <c:v>3727.1880000000001</c:v>
                </c:pt>
                <c:pt idx="23">
                  <c:v>3725.82</c:v>
                </c:pt>
                <c:pt idx="24">
                  <c:v>3725.4969999999998</c:v>
                </c:pt>
                <c:pt idx="25">
                  <c:v>3724.73</c:v>
                </c:pt>
                <c:pt idx="26">
                  <c:v>3724.63</c:v>
                </c:pt>
                <c:pt idx="27">
                  <c:v>3725.4580000000001</c:v>
                </c:pt>
                <c:pt idx="28">
                  <c:v>3725.1309999999999</c:v>
                </c:pt>
                <c:pt idx="29">
                  <c:v>3725.9879999999998</c:v>
                </c:pt>
                <c:pt idx="30">
                  <c:v>3725.5360000000001</c:v>
                </c:pt>
                <c:pt idx="31">
                  <c:v>3724.8339999999998</c:v>
                </c:pt>
                <c:pt idx="32">
                  <c:v>3726.1880000000001</c:v>
                </c:pt>
                <c:pt idx="33">
                  <c:v>3727.1970000000001</c:v>
                </c:pt>
                <c:pt idx="34">
                  <c:v>3726.9949999999999</c:v>
                </c:pt>
                <c:pt idx="35">
                  <c:v>3726.201</c:v>
                </c:pt>
                <c:pt idx="36">
                  <c:v>3725.3670000000002</c:v>
                </c:pt>
                <c:pt idx="37">
                  <c:v>3726.4560000000001</c:v>
                </c:pt>
                <c:pt idx="38">
                  <c:v>3725.8139999999999</c:v>
                </c:pt>
                <c:pt idx="39">
                  <c:v>3724.127</c:v>
                </c:pt>
                <c:pt idx="40">
                  <c:v>3723.13</c:v>
                </c:pt>
                <c:pt idx="41">
                  <c:v>3723.087</c:v>
                </c:pt>
                <c:pt idx="42">
                  <c:v>3723.6750000000002</c:v>
                </c:pt>
                <c:pt idx="43">
                  <c:v>3724.348</c:v>
                </c:pt>
                <c:pt idx="44">
                  <c:v>3723.6869999999999</c:v>
                </c:pt>
                <c:pt idx="45">
                  <c:v>3724.1089999999999</c:v>
                </c:pt>
                <c:pt idx="46">
                  <c:v>3723.2350000000001</c:v>
                </c:pt>
                <c:pt idx="47">
                  <c:v>3721.8780000000002</c:v>
                </c:pt>
                <c:pt idx="48">
                  <c:v>3722.2469999999998</c:v>
                </c:pt>
                <c:pt idx="49">
                  <c:v>3724.5430000000001</c:v>
                </c:pt>
                <c:pt idx="50">
                  <c:v>3725.0929999999998</c:v>
                </c:pt>
                <c:pt idx="51">
                  <c:v>3725.422</c:v>
                </c:pt>
                <c:pt idx="52">
                  <c:v>3723.0279999999998</c:v>
                </c:pt>
                <c:pt idx="53">
                  <c:v>3720.5619999999999</c:v>
                </c:pt>
                <c:pt idx="54">
                  <c:v>3719.721</c:v>
                </c:pt>
                <c:pt idx="55">
                  <c:v>3720.096</c:v>
                </c:pt>
                <c:pt idx="56">
                  <c:v>3720.4650000000001</c:v>
                </c:pt>
                <c:pt idx="57">
                  <c:v>3720.0239999999999</c:v>
                </c:pt>
                <c:pt idx="58">
                  <c:v>3719.0279999999998</c:v>
                </c:pt>
                <c:pt idx="59">
                  <c:v>3718.1759999999999</c:v>
                </c:pt>
                <c:pt idx="60">
                  <c:v>3713.471</c:v>
                </c:pt>
                <c:pt idx="61">
                  <c:v>3712.8040000000001</c:v>
                </c:pt>
                <c:pt idx="62">
                  <c:v>3714.2040000000002</c:v>
                </c:pt>
                <c:pt idx="63">
                  <c:v>3713.8780000000002</c:v>
                </c:pt>
                <c:pt idx="64">
                  <c:v>3712.556</c:v>
                </c:pt>
                <c:pt idx="65">
                  <c:v>3710.0070000000001</c:v>
                </c:pt>
                <c:pt idx="66">
                  <c:v>3709.8409999999999</c:v>
                </c:pt>
                <c:pt idx="67">
                  <c:v>3709.306</c:v>
                </c:pt>
                <c:pt idx="68">
                  <c:v>3715.87</c:v>
                </c:pt>
                <c:pt idx="69">
                  <c:v>3719.529</c:v>
                </c:pt>
                <c:pt idx="70">
                  <c:v>3718.212</c:v>
                </c:pt>
                <c:pt idx="71">
                  <c:v>3717.6329999999998</c:v>
                </c:pt>
                <c:pt idx="72">
                  <c:v>3717.2420000000002</c:v>
                </c:pt>
                <c:pt idx="73">
                  <c:v>3717.2449999999999</c:v>
                </c:pt>
                <c:pt idx="74">
                  <c:v>3718.8009999999999</c:v>
                </c:pt>
                <c:pt idx="75">
                  <c:v>3719.9740000000002</c:v>
                </c:pt>
                <c:pt idx="76">
                  <c:v>3721.3029999999999</c:v>
                </c:pt>
                <c:pt idx="77">
                  <c:v>3720.3530000000001</c:v>
                </c:pt>
                <c:pt idx="78">
                  <c:v>3718.873</c:v>
                </c:pt>
                <c:pt idx="79">
                  <c:v>3718.72</c:v>
                </c:pt>
                <c:pt idx="80">
                  <c:v>3720.261</c:v>
                </c:pt>
                <c:pt idx="81">
                  <c:v>3723.547</c:v>
                </c:pt>
                <c:pt idx="82">
                  <c:v>3723.1170000000002</c:v>
                </c:pt>
                <c:pt idx="83">
                  <c:v>3723.8270000000002</c:v>
                </c:pt>
                <c:pt idx="84">
                  <c:v>3723.9540000000002</c:v>
                </c:pt>
                <c:pt idx="85">
                  <c:v>3723.12</c:v>
                </c:pt>
                <c:pt idx="86">
                  <c:v>3723.1770000000001</c:v>
                </c:pt>
                <c:pt idx="87">
                  <c:v>3725.2750000000001</c:v>
                </c:pt>
                <c:pt idx="88">
                  <c:v>3724.38</c:v>
                </c:pt>
                <c:pt idx="89">
                  <c:v>3726.7350000000001</c:v>
                </c:pt>
                <c:pt idx="90">
                  <c:v>3726.433</c:v>
                </c:pt>
                <c:pt idx="91">
                  <c:v>3725.913</c:v>
                </c:pt>
                <c:pt idx="92">
                  <c:v>3727.1089999999999</c:v>
                </c:pt>
                <c:pt idx="93">
                  <c:v>3728.1590000000001</c:v>
                </c:pt>
                <c:pt idx="94">
                  <c:v>3728.5329999999999</c:v>
                </c:pt>
                <c:pt idx="95">
                  <c:v>3729.9659999999999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726-423B-8FF5-479E9A846F50}"/>
            </c:ext>
          </c:extLst>
        </c:ser>
        <c:ser>
          <c:idx val="1"/>
          <c:order val="1"/>
          <c:tx>
            <c:strRef>
              <c:f>'9.4'!$U$52</c:f>
              <c:strCache>
                <c:ptCount val="1"/>
                <c:pt idx="0">
                  <c:v>PE</c:v>
                </c:pt>
              </c:strCache>
            </c:strRef>
          </c:tx>
          <c:spPr>
            <a:solidFill>
              <a:schemeClr val="accent5"/>
            </a:solidFill>
          </c:spPr>
          <c:cat>
            <c:numRef>
              <c:f>'9.4'!$S$54:$S$149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'9.4'!$U$54:$U$149</c:f>
              <c:numCache>
                <c:formatCode>#,##0</c:formatCode>
                <c:ptCount val="96"/>
                <c:pt idx="0">
                  <c:v>4806.2719999999999</c:v>
                </c:pt>
                <c:pt idx="1">
                  <c:v>4797.4390000000003</c:v>
                </c:pt>
                <c:pt idx="2">
                  <c:v>4771.817</c:v>
                </c:pt>
                <c:pt idx="3">
                  <c:v>4723.3739999999998</c:v>
                </c:pt>
                <c:pt idx="4">
                  <c:v>4765.6880000000001</c:v>
                </c:pt>
                <c:pt idx="5">
                  <c:v>4775.634</c:v>
                </c:pt>
                <c:pt idx="6">
                  <c:v>4796.5020000000004</c:v>
                </c:pt>
                <c:pt idx="7">
                  <c:v>4765.5029999999997</c:v>
                </c:pt>
                <c:pt idx="8">
                  <c:v>4738.6620000000003</c:v>
                </c:pt>
                <c:pt idx="9">
                  <c:v>4707.0659999999998</c:v>
                </c:pt>
                <c:pt idx="10">
                  <c:v>4694.6040000000003</c:v>
                </c:pt>
                <c:pt idx="11">
                  <c:v>4681.6779999999999</c:v>
                </c:pt>
                <c:pt idx="12">
                  <c:v>4709.2950000000001</c:v>
                </c:pt>
                <c:pt idx="13">
                  <c:v>4692.4889999999996</c:v>
                </c:pt>
                <c:pt idx="14">
                  <c:v>4690.3289999999997</c:v>
                </c:pt>
                <c:pt idx="15">
                  <c:v>4707.7359999999999</c:v>
                </c:pt>
                <c:pt idx="16">
                  <c:v>4856.46</c:v>
                </c:pt>
                <c:pt idx="17">
                  <c:v>4884.9380000000001</c:v>
                </c:pt>
                <c:pt idx="18">
                  <c:v>4892.4620000000004</c:v>
                </c:pt>
                <c:pt idx="19">
                  <c:v>4868.2950000000001</c:v>
                </c:pt>
                <c:pt idx="20">
                  <c:v>4938.1149999999998</c:v>
                </c:pt>
                <c:pt idx="21">
                  <c:v>4943.6229999999996</c:v>
                </c:pt>
                <c:pt idx="22">
                  <c:v>4936.473</c:v>
                </c:pt>
                <c:pt idx="23">
                  <c:v>4956.5479999999998</c:v>
                </c:pt>
                <c:pt idx="24">
                  <c:v>5139.5010000000002</c:v>
                </c:pt>
                <c:pt idx="25">
                  <c:v>5184.884</c:v>
                </c:pt>
                <c:pt idx="26">
                  <c:v>5180.6499999999996</c:v>
                </c:pt>
                <c:pt idx="27">
                  <c:v>5195.9979999999996</c:v>
                </c:pt>
                <c:pt idx="28">
                  <c:v>5196.085</c:v>
                </c:pt>
                <c:pt idx="29">
                  <c:v>5198.0540000000001</c:v>
                </c:pt>
                <c:pt idx="30">
                  <c:v>5112.1719999999996</c:v>
                </c:pt>
                <c:pt idx="31">
                  <c:v>4983.7929999999997</c:v>
                </c:pt>
                <c:pt idx="32">
                  <c:v>4951.3149999999996</c:v>
                </c:pt>
                <c:pt idx="33">
                  <c:v>4940.9759999999997</c:v>
                </c:pt>
                <c:pt idx="34">
                  <c:v>4945.107</c:v>
                </c:pt>
                <c:pt idx="35">
                  <c:v>4943.2129999999997</c:v>
                </c:pt>
                <c:pt idx="36">
                  <c:v>4861.0290000000005</c:v>
                </c:pt>
                <c:pt idx="37">
                  <c:v>4836.9870000000001</c:v>
                </c:pt>
                <c:pt idx="38">
                  <c:v>4767.3710000000001</c:v>
                </c:pt>
                <c:pt idx="39">
                  <c:v>4728.424</c:v>
                </c:pt>
                <c:pt idx="40">
                  <c:v>4541.0659999999998</c:v>
                </c:pt>
                <c:pt idx="41">
                  <c:v>4605.9669999999996</c:v>
                </c:pt>
                <c:pt idx="42">
                  <c:v>4550.8429999999998</c:v>
                </c:pt>
                <c:pt idx="43">
                  <c:v>4583.8040000000001</c:v>
                </c:pt>
                <c:pt idx="44">
                  <c:v>4639.9880000000003</c:v>
                </c:pt>
                <c:pt idx="45">
                  <c:v>4678.9949999999999</c:v>
                </c:pt>
                <c:pt idx="46">
                  <c:v>4600.9629999999997</c:v>
                </c:pt>
                <c:pt idx="47">
                  <c:v>4537.174</c:v>
                </c:pt>
                <c:pt idx="48">
                  <c:v>4424.8909999999996</c:v>
                </c:pt>
                <c:pt idx="49">
                  <c:v>4414.8249999999998</c:v>
                </c:pt>
                <c:pt idx="50">
                  <c:v>4383.3990000000003</c:v>
                </c:pt>
                <c:pt idx="51">
                  <c:v>4376.2209999999995</c:v>
                </c:pt>
                <c:pt idx="52">
                  <c:v>4490.6409999999996</c:v>
                </c:pt>
                <c:pt idx="53">
                  <c:v>4539.5990000000002</c:v>
                </c:pt>
                <c:pt idx="54">
                  <c:v>4535.2809999999999</c:v>
                </c:pt>
                <c:pt idx="55">
                  <c:v>4524.1610000000001</c:v>
                </c:pt>
                <c:pt idx="56">
                  <c:v>4477.7489999999998</c:v>
                </c:pt>
                <c:pt idx="57">
                  <c:v>4507.058</c:v>
                </c:pt>
                <c:pt idx="58">
                  <c:v>4551.4170000000004</c:v>
                </c:pt>
                <c:pt idx="59">
                  <c:v>4547.6210000000001</c:v>
                </c:pt>
                <c:pt idx="60">
                  <c:v>4709.8220000000001</c:v>
                </c:pt>
                <c:pt idx="61">
                  <c:v>4899.6570000000002</c:v>
                </c:pt>
                <c:pt idx="62">
                  <c:v>4957.0929999999998</c:v>
                </c:pt>
                <c:pt idx="63">
                  <c:v>5008.3289999999997</c:v>
                </c:pt>
                <c:pt idx="64">
                  <c:v>5008.87</c:v>
                </c:pt>
                <c:pt idx="65">
                  <c:v>5080.8990000000003</c:v>
                </c:pt>
                <c:pt idx="66">
                  <c:v>5126.6549999999997</c:v>
                </c:pt>
                <c:pt idx="67">
                  <c:v>5115.26</c:v>
                </c:pt>
                <c:pt idx="68">
                  <c:v>5117.491</c:v>
                </c:pt>
                <c:pt idx="69">
                  <c:v>5107.6949999999997</c:v>
                </c:pt>
                <c:pt idx="70">
                  <c:v>5170.2790000000005</c:v>
                </c:pt>
                <c:pt idx="71">
                  <c:v>5171.5309999999999</c:v>
                </c:pt>
                <c:pt idx="72">
                  <c:v>5162.1189999999997</c:v>
                </c:pt>
                <c:pt idx="73">
                  <c:v>5210.1480000000001</c:v>
                </c:pt>
                <c:pt idx="74">
                  <c:v>5207.3819999999996</c:v>
                </c:pt>
                <c:pt idx="75">
                  <c:v>5175.51</c:v>
                </c:pt>
                <c:pt idx="76">
                  <c:v>5197.7879999999996</c:v>
                </c:pt>
                <c:pt idx="77">
                  <c:v>5191.54</c:v>
                </c:pt>
                <c:pt idx="78">
                  <c:v>5190.25</c:v>
                </c:pt>
                <c:pt idx="79">
                  <c:v>5190.67</c:v>
                </c:pt>
                <c:pt idx="80">
                  <c:v>5206.9889999999996</c:v>
                </c:pt>
                <c:pt idx="81">
                  <c:v>5195.1329999999998</c:v>
                </c:pt>
                <c:pt idx="82">
                  <c:v>5213.4759999999997</c:v>
                </c:pt>
                <c:pt idx="83">
                  <c:v>5190.17</c:v>
                </c:pt>
                <c:pt idx="84">
                  <c:v>5160.46</c:v>
                </c:pt>
                <c:pt idx="85">
                  <c:v>5183.2290000000003</c:v>
                </c:pt>
                <c:pt idx="86">
                  <c:v>5183.8379999999997</c:v>
                </c:pt>
                <c:pt idx="87">
                  <c:v>5154.0240000000003</c:v>
                </c:pt>
                <c:pt idx="88">
                  <c:v>5161.308</c:v>
                </c:pt>
                <c:pt idx="89">
                  <c:v>5173.7150000000001</c:v>
                </c:pt>
                <c:pt idx="90">
                  <c:v>5190.9129999999996</c:v>
                </c:pt>
                <c:pt idx="91">
                  <c:v>5199.2120000000004</c:v>
                </c:pt>
                <c:pt idx="92">
                  <c:v>5147.5360000000001</c:v>
                </c:pt>
                <c:pt idx="93">
                  <c:v>5154.2579999999998</c:v>
                </c:pt>
                <c:pt idx="94">
                  <c:v>5152.5290000000005</c:v>
                </c:pt>
                <c:pt idx="95">
                  <c:v>5103.7209999999995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726-423B-8FF5-479E9A846F50}"/>
            </c:ext>
          </c:extLst>
        </c:ser>
        <c:ser>
          <c:idx val="2"/>
          <c:order val="2"/>
          <c:tx>
            <c:strRef>
              <c:f>'9.4'!$V$52</c:f>
              <c:strCache>
                <c:ptCount val="1"/>
                <c:pt idx="0">
                  <c:v>PPE</c:v>
                </c:pt>
              </c:strCache>
            </c:strRef>
          </c:tx>
          <c:spPr>
            <a:solidFill>
              <a:schemeClr val="accent2"/>
            </a:solidFill>
          </c:spPr>
          <c:cat>
            <c:numRef>
              <c:f>'9.4'!$S$54:$S$149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'9.4'!$V$54:$V$149</c:f>
              <c:numCache>
                <c:formatCode>#,##0</c:formatCode>
                <c:ptCount val="96"/>
                <c:pt idx="0">
                  <c:v>66.173000000000002</c:v>
                </c:pt>
                <c:pt idx="1">
                  <c:v>66.213999999999999</c:v>
                </c:pt>
                <c:pt idx="2">
                  <c:v>66.2</c:v>
                </c:pt>
                <c:pt idx="3">
                  <c:v>66.227000000000004</c:v>
                </c:pt>
                <c:pt idx="4">
                  <c:v>66.266999999999996</c:v>
                </c:pt>
                <c:pt idx="5">
                  <c:v>66.260000000000005</c:v>
                </c:pt>
                <c:pt idx="6">
                  <c:v>66.260000000000005</c:v>
                </c:pt>
                <c:pt idx="7">
                  <c:v>66.28</c:v>
                </c:pt>
                <c:pt idx="8">
                  <c:v>66.233999999999995</c:v>
                </c:pt>
                <c:pt idx="9">
                  <c:v>66.173000000000002</c:v>
                </c:pt>
                <c:pt idx="10">
                  <c:v>66.22</c:v>
                </c:pt>
                <c:pt idx="11">
                  <c:v>66.22</c:v>
                </c:pt>
                <c:pt idx="12">
                  <c:v>66.227000000000004</c:v>
                </c:pt>
                <c:pt idx="13">
                  <c:v>66.254000000000005</c:v>
                </c:pt>
                <c:pt idx="14">
                  <c:v>66.213999999999999</c:v>
                </c:pt>
                <c:pt idx="15">
                  <c:v>66.22</c:v>
                </c:pt>
                <c:pt idx="16">
                  <c:v>66.213999999999999</c:v>
                </c:pt>
                <c:pt idx="17">
                  <c:v>66.227000000000004</c:v>
                </c:pt>
                <c:pt idx="18">
                  <c:v>66.266999999999996</c:v>
                </c:pt>
                <c:pt idx="19">
                  <c:v>66.495000000000005</c:v>
                </c:pt>
                <c:pt idx="20">
                  <c:v>69.838999999999999</c:v>
                </c:pt>
                <c:pt idx="21">
                  <c:v>70.233999999999995</c:v>
                </c:pt>
                <c:pt idx="22">
                  <c:v>70.16</c:v>
                </c:pt>
                <c:pt idx="23">
                  <c:v>70.227000000000004</c:v>
                </c:pt>
                <c:pt idx="24">
                  <c:v>70.274000000000001</c:v>
                </c:pt>
                <c:pt idx="25">
                  <c:v>70.213999999999999</c:v>
                </c:pt>
                <c:pt idx="26">
                  <c:v>70.227000000000004</c:v>
                </c:pt>
                <c:pt idx="27">
                  <c:v>70.194000000000003</c:v>
                </c:pt>
                <c:pt idx="28">
                  <c:v>70.266999999999996</c:v>
                </c:pt>
                <c:pt idx="29">
                  <c:v>70.233999999999995</c:v>
                </c:pt>
                <c:pt idx="30">
                  <c:v>70.200999999999993</c:v>
                </c:pt>
                <c:pt idx="31">
                  <c:v>70.153999999999996</c:v>
                </c:pt>
                <c:pt idx="32">
                  <c:v>70.200999999999993</c:v>
                </c:pt>
                <c:pt idx="33">
                  <c:v>70.274000000000001</c:v>
                </c:pt>
                <c:pt idx="34">
                  <c:v>70.254000000000005</c:v>
                </c:pt>
                <c:pt idx="35">
                  <c:v>70.281000000000006</c:v>
                </c:pt>
                <c:pt idx="36">
                  <c:v>70.221000000000004</c:v>
                </c:pt>
                <c:pt idx="37">
                  <c:v>70.221000000000004</c:v>
                </c:pt>
                <c:pt idx="38">
                  <c:v>70.167000000000002</c:v>
                </c:pt>
                <c:pt idx="39">
                  <c:v>70.206999999999994</c:v>
                </c:pt>
                <c:pt idx="40">
                  <c:v>70.274000000000001</c:v>
                </c:pt>
                <c:pt idx="41">
                  <c:v>70.227000000000004</c:v>
                </c:pt>
                <c:pt idx="42">
                  <c:v>70.186999999999998</c:v>
                </c:pt>
                <c:pt idx="43">
                  <c:v>70.281000000000006</c:v>
                </c:pt>
                <c:pt idx="44">
                  <c:v>70.186999999999998</c:v>
                </c:pt>
                <c:pt idx="45">
                  <c:v>70.254000000000005</c:v>
                </c:pt>
                <c:pt idx="46">
                  <c:v>70.247</c:v>
                </c:pt>
                <c:pt idx="47">
                  <c:v>70.293999999999997</c:v>
                </c:pt>
                <c:pt idx="48">
                  <c:v>70.16</c:v>
                </c:pt>
                <c:pt idx="49">
                  <c:v>70.247</c:v>
                </c:pt>
                <c:pt idx="50">
                  <c:v>70.254000000000005</c:v>
                </c:pt>
                <c:pt idx="51">
                  <c:v>69.759</c:v>
                </c:pt>
                <c:pt idx="52">
                  <c:v>70.013000000000005</c:v>
                </c:pt>
                <c:pt idx="53">
                  <c:v>70.254000000000005</c:v>
                </c:pt>
                <c:pt idx="54">
                  <c:v>70.221000000000004</c:v>
                </c:pt>
                <c:pt idx="55">
                  <c:v>70.227000000000004</c:v>
                </c:pt>
                <c:pt idx="56">
                  <c:v>70.200999999999993</c:v>
                </c:pt>
                <c:pt idx="57">
                  <c:v>70.274000000000001</c:v>
                </c:pt>
                <c:pt idx="58">
                  <c:v>70.241</c:v>
                </c:pt>
                <c:pt idx="59">
                  <c:v>70.167000000000002</c:v>
                </c:pt>
                <c:pt idx="60">
                  <c:v>70.293999999999997</c:v>
                </c:pt>
                <c:pt idx="61">
                  <c:v>70.241</c:v>
                </c:pt>
                <c:pt idx="62">
                  <c:v>70.227000000000004</c:v>
                </c:pt>
                <c:pt idx="63">
                  <c:v>70.14</c:v>
                </c:pt>
                <c:pt idx="64">
                  <c:v>70.227000000000004</c:v>
                </c:pt>
                <c:pt idx="65">
                  <c:v>70.153999999999996</c:v>
                </c:pt>
                <c:pt idx="66">
                  <c:v>70.247</c:v>
                </c:pt>
                <c:pt idx="67">
                  <c:v>70.266999999999996</c:v>
                </c:pt>
                <c:pt idx="68">
                  <c:v>70.281000000000006</c:v>
                </c:pt>
                <c:pt idx="69">
                  <c:v>70.16</c:v>
                </c:pt>
                <c:pt idx="70">
                  <c:v>70.227000000000004</c:v>
                </c:pt>
                <c:pt idx="71">
                  <c:v>69.477999999999994</c:v>
                </c:pt>
                <c:pt idx="72">
                  <c:v>70.174000000000007</c:v>
                </c:pt>
                <c:pt idx="73">
                  <c:v>70.254000000000005</c:v>
                </c:pt>
                <c:pt idx="74">
                  <c:v>70.254000000000005</c:v>
                </c:pt>
                <c:pt idx="75">
                  <c:v>70.180999999999997</c:v>
                </c:pt>
                <c:pt idx="76">
                  <c:v>70.254000000000005</c:v>
                </c:pt>
                <c:pt idx="77">
                  <c:v>70.233999999999995</c:v>
                </c:pt>
                <c:pt idx="78">
                  <c:v>70.266999999999996</c:v>
                </c:pt>
                <c:pt idx="79">
                  <c:v>70.247</c:v>
                </c:pt>
                <c:pt idx="80">
                  <c:v>70.241</c:v>
                </c:pt>
                <c:pt idx="81">
                  <c:v>70.180999999999997</c:v>
                </c:pt>
                <c:pt idx="82">
                  <c:v>70.194000000000003</c:v>
                </c:pt>
                <c:pt idx="83">
                  <c:v>68.915999999999997</c:v>
                </c:pt>
                <c:pt idx="84">
                  <c:v>66.394000000000005</c:v>
                </c:pt>
                <c:pt idx="85">
                  <c:v>70.186999999999998</c:v>
                </c:pt>
                <c:pt idx="86">
                  <c:v>70.274000000000001</c:v>
                </c:pt>
                <c:pt idx="87">
                  <c:v>69.92</c:v>
                </c:pt>
                <c:pt idx="88">
                  <c:v>66.641999999999996</c:v>
                </c:pt>
                <c:pt idx="89">
                  <c:v>66.254000000000005</c:v>
                </c:pt>
                <c:pt idx="90">
                  <c:v>66.206999999999994</c:v>
                </c:pt>
                <c:pt idx="91">
                  <c:v>66.22</c:v>
                </c:pt>
                <c:pt idx="92">
                  <c:v>66.233999999999995</c:v>
                </c:pt>
                <c:pt idx="93">
                  <c:v>66.2</c:v>
                </c:pt>
                <c:pt idx="94">
                  <c:v>66.227000000000004</c:v>
                </c:pt>
                <c:pt idx="95">
                  <c:v>66.427999999999997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726-423B-8FF5-479E9A846F50}"/>
            </c:ext>
          </c:extLst>
        </c:ser>
        <c:ser>
          <c:idx val="3"/>
          <c:order val="3"/>
          <c:tx>
            <c:strRef>
              <c:f>'9.4'!$W$52</c:f>
              <c:strCache>
                <c:ptCount val="1"/>
                <c:pt idx="0">
                  <c:v>PSE</c:v>
                </c:pt>
              </c:strCache>
            </c:strRef>
          </c:tx>
          <c:spPr>
            <a:solidFill>
              <a:schemeClr val="accent6"/>
            </a:solidFill>
          </c:spPr>
          <c:cat>
            <c:numRef>
              <c:f>'9.4'!$S$54:$S$149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'9.4'!$W$54:$W$149</c:f>
              <c:numCache>
                <c:formatCode>#,##0</c:formatCode>
                <c:ptCount val="96"/>
                <c:pt idx="0">
                  <c:v>475.07100000000003</c:v>
                </c:pt>
                <c:pt idx="1">
                  <c:v>474.39499999999998</c:v>
                </c:pt>
                <c:pt idx="2">
                  <c:v>474.53699999999998</c:v>
                </c:pt>
                <c:pt idx="3">
                  <c:v>474.85300000000001</c:v>
                </c:pt>
                <c:pt idx="4">
                  <c:v>474.70499999999998</c:v>
                </c:pt>
                <c:pt idx="5">
                  <c:v>475.90699999999998</c:v>
                </c:pt>
                <c:pt idx="6">
                  <c:v>475.54199999999997</c:v>
                </c:pt>
                <c:pt idx="7">
                  <c:v>477.327</c:v>
                </c:pt>
                <c:pt idx="8">
                  <c:v>479.17399999999998</c:v>
                </c:pt>
                <c:pt idx="9">
                  <c:v>478.63900000000001</c:v>
                </c:pt>
                <c:pt idx="10">
                  <c:v>477.00099999999998</c:v>
                </c:pt>
                <c:pt idx="11">
                  <c:v>477.661</c:v>
                </c:pt>
                <c:pt idx="12">
                  <c:v>470.84500000000003</c:v>
                </c:pt>
                <c:pt idx="13">
                  <c:v>469.29700000000003</c:v>
                </c:pt>
                <c:pt idx="14">
                  <c:v>469.351</c:v>
                </c:pt>
                <c:pt idx="15">
                  <c:v>469.95100000000002</c:v>
                </c:pt>
                <c:pt idx="16">
                  <c:v>471.87400000000002</c:v>
                </c:pt>
                <c:pt idx="17">
                  <c:v>471.47199999999998</c:v>
                </c:pt>
                <c:pt idx="18">
                  <c:v>470.24900000000002</c:v>
                </c:pt>
                <c:pt idx="19">
                  <c:v>471.53</c:v>
                </c:pt>
                <c:pt idx="20">
                  <c:v>477.95800000000003</c:v>
                </c:pt>
                <c:pt idx="21">
                  <c:v>478.55500000000001</c:v>
                </c:pt>
                <c:pt idx="22">
                  <c:v>478.44</c:v>
                </c:pt>
                <c:pt idx="23">
                  <c:v>483.91</c:v>
                </c:pt>
                <c:pt idx="24">
                  <c:v>530.34100000000001</c:v>
                </c:pt>
                <c:pt idx="25">
                  <c:v>538.00900000000001</c:v>
                </c:pt>
                <c:pt idx="26">
                  <c:v>536.84</c:v>
                </c:pt>
                <c:pt idx="27">
                  <c:v>540.10599999999999</c:v>
                </c:pt>
                <c:pt idx="28">
                  <c:v>553.17499999999995</c:v>
                </c:pt>
                <c:pt idx="29">
                  <c:v>554.04399999999998</c:v>
                </c:pt>
                <c:pt idx="30">
                  <c:v>556.62900000000002</c:v>
                </c:pt>
                <c:pt idx="31">
                  <c:v>558.27700000000004</c:v>
                </c:pt>
                <c:pt idx="32">
                  <c:v>556.798</c:v>
                </c:pt>
                <c:pt idx="33">
                  <c:v>556.96100000000001</c:v>
                </c:pt>
                <c:pt idx="34">
                  <c:v>556.22900000000004</c:v>
                </c:pt>
                <c:pt idx="35">
                  <c:v>554.22500000000002</c:v>
                </c:pt>
                <c:pt idx="36">
                  <c:v>547.92200000000003</c:v>
                </c:pt>
                <c:pt idx="37">
                  <c:v>548.01900000000001</c:v>
                </c:pt>
                <c:pt idx="38">
                  <c:v>547.51099999999997</c:v>
                </c:pt>
                <c:pt idx="39">
                  <c:v>547.25099999999998</c:v>
                </c:pt>
                <c:pt idx="40">
                  <c:v>529.47500000000002</c:v>
                </c:pt>
                <c:pt idx="41">
                  <c:v>525.07600000000002</c:v>
                </c:pt>
                <c:pt idx="42">
                  <c:v>525.85599999999999</c:v>
                </c:pt>
                <c:pt idx="43">
                  <c:v>528.31899999999996</c:v>
                </c:pt>
                <c:pt idx="44">
                  <c:v>531.40200000000004</c:v>
                </c:pt>
                <c:pt idx="45">
                  <c:v>543.89700000000005</c:v>
                </c:pt>
                <c:pt idx="46">
                  <c:v>523.08500000000004</c:v>
                </c:pt>
                <c:pt idx="47">
                  <c:v>527.91300000000001</c:v>
                </c:pt>
                <c:pt idx="48">
                  <c:v>527.82399999999996</c:v>
                </c:pt>
                <c:pt idx="49">
                  <c:v>525.65300000000002</c:v>
                </c:pt>
                <c:pt idx="50">
                  <c:v>527.76900000000001</c:v>
                </c:pt>
                <c:pt idx="51">
                  <c:v>523.97900000000004</c:v>
                </c:pt>
                <c:pt idx="52">
                  <c:v>521.76400000000001</c:v>
                </c:pt>
                <c:pt idx="53">
                  <c:v>519.93600000000004</c:v>
                </c:pt>
                <c:pt idx="54">
                  <c:v>523.74199999999996</c:v>
                </c:pt>
                <c:pt idx="55">
                  <c:v>525.55399999999997</c:v>
                </c:pt>
                <c:pt idx="56">
                  <c:v>523.48199999999997</c:v>
                </c:pt>
                <c:pt idx="57">
                  <c:v>526.13400000000001</c:v>
                </c:pt>
                <c:pt idx="58">
                  <c:v>528.92600000000004</c:v>
                </c:pt>
                <c:pt idx="59">
                  <c:v>528.529</c:v>
                </c:pt>
                <c:pt idx="60">
                  <c:v>545.97</c:v>
                </c:pt>
                <c:pt idx="61">
                  <c:v>545.21900000000005</c:v>
                </c:pt>
                <c:pt idx="62">
                  <c:v>548.197</c:v>
                </c:pt>
                <c:pt idx="63">
                  <c:v>551.57600000000002</c:v>
                </c:pt>
                <c:pt idx="64">
                  <c:v>545.303</c:v>
                </c:pt>
                <c:pt idx="65">
                  <c:v>544.16700000000003</c:v>
                </c:pt>
                <c:pt idx="66">
                  <c:v>543.83399999999995</c:v>
                </c:pt>
                <c:pt idx="67">
                  <c:v>543.92399999999998</c:v>
                </c:pt>
                <c:pt idx="68">
                  <c:v>552.48900000000003</c:v>
                </c:pt>
                <c:pt idx="69">
                  <c:v>554.24199999999996</c:v>
                </c:pt>
                <c:pt idx="70">
                  <c:v>556.55999999999995</c:v>
                </c:pt>
                <c:pt idx="71">
                  <c:v>562.61199999999997</c:v>
                </c:pt>
                <c:pt idx="72">
                  <c:v>555.95699999999999</c:v>
                </c:pt>
                <c:pt idx="73">
                  <c:v>556.149</c:v>
                </c:pt>
                <c:pt idx="74">
                  <c:v>556.20600000000002</c:v>
                </c:pt>
                <c:pt idx="75">
                  <c:v>557.21699999999998</c:v>
                </c:pt>
                <c:pt idx="76">
                  <c:v>553.80999999999995</c:v>
                </c:pt>
                <c:pt idx="77">
                  <c:v>553.96100000000001</c:v>
                </c:pt>
                <c:pt idx="78">
                  <c:v>553.56100000000004</c:v>
                </c:pt>
                <c:pt idx="79">
                  <c:v>555.24</c:v>
                </c:pt>
                <c:pt idx="80">
                  <c:v>552.25300000000004</c:v>
                </c:pt>
                <c:pt idx="81">
                  <c:v>552.33600000000001</c:v>
                </c:pt>
                <c:pt idx="82">
                  <c:v>555.61400000000003</c:v>
                </c:pt>
                <c:pt idx="83">
                  <c:v>553.45100000000002</c:v>
                </c:pt>
                <c:pt idx="84">
                  <c:v>541.72799999999995</c:v>
                </c:pt>
                <c:pt idx="85">
                  <c:v>538.28899999999999</c:v>
                </c:pt>
                <c:pt idx="86">
                  <c:v>537.98900000000003</c:v>
                </c:pt>
                <c:pt idx="87">
                  <c:v>533.78899999999999</c:v>
                </c:pt>
                <c:pt idx="88">
                  <c:v>484.35399999999998</c:v>
                </c:pt>
                <c:pt idx="89">
                  <c:v>478.137</c:v>
                </c:pt>
                <c:pt idx="90">
                  <c:v>477.40499999999997</c:v>
                </c:pt>
                <c:pt idx="91">
                  <c:v>477.197</c:v>
                </c:pt>
                <c:pt idx="92">
                  <c:v>472.35599999999999</c:v>
                </c:pt>
                <c:pt idx="93">
                  <c:v>474.04300000000001</c:v>
                </c:pt>
                <c:pt idx="94">
                  <c:v>475.23899999999998</c:v>
                </c:pt>
                <c:pt idx="95">
                  <c:v>478.15300000000002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726-423B-8FF5-479E9A846F50}"/>
            </c:ext>
          </c:extLst>
        </c:ser>
        <c:ser>
          <c:idx val="6"/>
          <c:order val="4"/>
          <c:tx>
            <c:strRef>
              <c:f>'9.4'!$AA$52</c:f>
              <c:strCache>
                <c:ptCount val="1"/>
                <c:pt idx="0">
                  <c:v>VTE</c:v>
                </c:pt>
              </c:strCache>
            </c:strRef>
          </c:tx>
          <c:spPr>
            <a:solidFill>
              <a:schemeClr val="accent4"/>
            </a:solidFill>
          </c:spPr>
          <c:cat>
            <c:numRef>
              <c:f>'9.4'!$S$54:$S$149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'9.4'!$AA$54:$AA$149</c:f>
              <c:numCache>
                <c:formatCode>#,##0</c:formatCode>
                <c:ptCount val="96"/>
                <c:pt idx="0">
                  <c:v>107.575</c:v>
                </c:pt>
                <c:pt idx="1">
                  <c:v>106.59699999999999</c:v>
                </c:pt>
                <c:pt idx="2">
                  <c:v>105.26300000000001</c:v>
                </c:pt>
                <c:pt idx="3">
                  <c:v>107.015</c:v>
                </c:pt>
                <c:pt idx="4">
                  <c:v>104.008</c:v>
                </c:pt>
                <c:pt idx="5">
                  <c:v>101.70699999999999</c:v>
                </c:pt>
                <c:pt idx="6">
                  <c:v>100.931</c:v>
                </c:pt>
                <c:pt idx="7">
                  <c:v>98.072999999999993</c:v>
                </c:pt>
                <c:pt idx="8">
                  <c:v>103.366</c:v>
                </c:pt>
                <c:pt idx="9">
                  <c:v>101.56</c:v>
                </c:pt>
                <c:pt idx="10">
                  <c:v>95.191999999999993</c:v>
                </c:pt>
                <c:pt idx="11">
                  <c:v>88.951999999999998</c:v>
                </c:pt>
                <c:pt idx="12">
                  <c:v>84.412999999999997</c:v>
                </c:pt>
                <c:pt idx="13">
                  <c:v>82.652000000000001</c:v>
                </c:pt>
                <c:pt idx="14">
                  <c:v>81.864000000000004</c:v>
                </c:pt>
                <c:pt idx="15">
                  <c:v>81.201999999999998</c:v>
                </c:pt>
                <c:pt idx="16">
                  <c:v>80.644000000000005</c:v>
                </c:pt>
                <c:pt idx="17">
                  <c:v>78.900999999999996</c:v>
                </c:pt>
                <c:pt idx="18">
                  <c:v>76.421999999999997</c:v>
                </c:pt>
                <c:pt idx="19">
                  <c:v>74.367000000000004</c:v>
                </c:pt>
                <c:pt idx="20">
                  <c:v>74.713999999999999</c:v>
                </c:pt>
                <c:pt idx="21">
                  <c:v>77.400000000000006</c:v>
                </c:pt>
                <c:pt idx="22">
                  <c:v>76.585999999999999</c:v>
                </c:pt>
                <c:pt idx="23">
                  <c:v>71.903000000000006</c:v>
                </c:pt>
                <c:pt idx="24">
                  <c:v>69.004999999999995</c:v>
                </c:pt>
                <c:pt idx="25">
                  <c:v>70.566000000000003</c:v>
                </c:pt>
                <c:pt idx="26">
                  <c:v>75.513999999999996</c:v>
                </c:pt>
                <c:pt idx="27">
                  <c:v>77.603999999999999</c:v>
                </c:pt>
                <c:pt idx="28">
                  <c:v>75</c:v>
                </c:pt>
                <c:pt idx="29">
                  <c:v>70.097999999999999</c:v>
                </c:pt>
                <c:pt idx="30">
                  <c:v>69.501000000000005</c:v>
                </c:pt>
                <c:pt idx="31">
                  <c:v>67.623000000000005</c:v>
                </c:pt>
                <c:pt idx="32">
                  <c:v>67.266000000000005</c:v>
                </c:pt>
                <c:pt idx="33">
                  <c:v>65.459999999999994</c:v>
                </c:pt>
                <c:pt idx="34">
                  <c:v>63.561</c:v>
                </c:pt>
                <c:pt idx="35">
                  <c:v>62.673999999999999</c:v>
                </c:pt>
                <c:pt idx="36">
                  <c:v>56.872999999999998</c:v>
                </c:pt>
                <c:pt idx="37">
                  <c:v>53.37</c:v>
                </c:pt>
                <c:pt idx="38">
                  <c:v>52.256999999999998</c:v>
                </c:pt>
                <c:pt idx="39">
                  <c:v>53.21</c:v>
                </c:pt>
                <c:pt idx="40">
                  <c:v>47.307000000000002</c:v>
                </c:pt>
                <c:pt idx="41">
                  <c:v>47.585000000000001</c:v>
                </c:pt>
                <c:pt idx="42">
                  <c:v>47.08</c:v>
                </c:pt>
                <c:pt idx="43">
                  <c:v>42.36</c:v>
                </c:pt>
                <c:pt idx="44">
                  <c:v>43.08</c:v>
                </c:pt>
                <c:pt idx="45">
                  <c:v>48.555</c:v>
                </c:pt>
                <c:pt idx="46">
                  <c:v>43.134</c:v>
                </c:pt>
                <c:pt idx="47">
                  <c:v>38.951000000000001</c:v>
                </c:pt>
                <c:pt idx="48">
                  <c:v>33.598999999999997</c:v>
                </c:pt>
                <c:pt idx="49">
                  <c:v>26.521000000000001</c:v>
                </c:pt>
                <c:pt idx="50">
                  <c:v>25.664000000000001</c:v>
                </c:pt>
                <c:pt idx="51">
                  <c:v>25.643000000000001</c:v>
                </c:pt>
                <c:pt idx="52">
                  <c:v>22.835000000000001</c:v>
                </c:pt>
                <c:pt idx="53">
                  <c:v>23.88</c:v>
                </c:pt>
                <c:pt idx="54">
                  <c:v>22.963999999999999</c:v>
                </c:pt>
                <c:pt idx="55">
                  <c:v>23.292999999999999</c:v>
                </c:pt>
                <c:pt idx="56">
                  <c:v>21.231000000000002</c:v>
                </c:pt>
                <c:pt idx="57">
                  <c:v>19.507999999999999</c:v>
                </c:pt>
                <c:pt idx="58">
                  <c:v>19.242999999999999</c:v>
                </c:pt>
                <c:pt idx="59">
                  <c:v>19.184999999999999</c:v>
                </c:pt>
                <c:pt idx="60">
                  <c:v>18.963999999999999</c:v>
                </c:pt>
                <c:pt idx="61">
                  <c:v>19.077000000000002</c:v>
                </c:pt>
                <c:pt idx="62">
                  <c:v>18.474</c:v>
                </c:pt>
                <c:pt idx="63">
                  <c:v>18.076000000000001</c:v>
                </c:pt>
                <c:pt idx="64">
                  <c:v>17.553000000000001</c:v>
                </c:pt>
                <c:pt idx="65">
                  <c:v>16.794</c:v>
                </c:pt>
                <c:pt idx="66">
                  <c:v>17.312999999999999</c:v>
                </c:pt>
                <c:pt idx="67">
                  <c:v>17.263999999999999</c:v>
                </c:pt>
                <c:pt idx="68">
                  <c:v>18.262</c:v>
                </c:pt>
                <c:pt idx="69">
                  <c:v>19.849</c:v>
                </c:pt>
                <c:pt idx="70">
                  <c:v>20.867999999999999</c:v>
                </c:pt>
                <c:pt idx="71">
                  <c:v>21.716000000000001</c:v>
                </c:pt>
                <c:pt idx="72">
                  <c:v>22.829000000000001</c:v>
                </c:pt>
                <c:pt idx="73">
                  <c:v>24.087</c:v>
                </c:pt>
                <c:pt idx="74">
                  <c:v>23.904</c:v>
                </c:pt>
                <c:pt idx="75">
                  <c:v>22.78</c:v>
                </c:pt>
                <c:pt idx="76">
                  <c:v>23.957000000000001</c:v>
                </c:pt>
                <c:pt idx="77">
                  <c:v>25.600999999999999</c:v>
                </c:pt>
                <c:pt idx="78">
                  <c:v>26.091999999999999</c:v>
                </c:pt>
                <c:pt idx="79">
                  <c:v>26.757999999999999</c:v>
                </c:pt>
                <c:pt idx="80">
                  <c:v>29.216000000000001</c:v>
                </c:pt>
                <c:pt idx="81">
                  <c:v>30.942</c:v>
                </c:pt>
                <c:pt idx="82">
                  <c:v>29.565000000000001</c:v>
                </c:pt>
                <c:pt idx="83">
                  <c:v>30.876999999999999</c:v>
                </c:pt>
                <c:pt idx="84">
                  <c:v>30.021999999999998</c:v>
                </c:pt>
                <c:pt idx="85">
                  <c:v>29.369</c:v>
                </c:pt>
                <c:pt idx="86">
                  <c:v>31.335000000000001</c:v>
                </c:pt>
                <c:pt idx="87">
                  <c:v>32.965000000000003</c:v>
                </c:pt>
                <c:pt idx="88">
                  <c:v>34.905000000000001</c:v>
                </c:pt>
                <c:pt idx="89">
                  <c:v>35.218000000000004</c:v>
                </c:pt>
                <c:pt idx="90">
                  <c:v>34.429000000000002</c:v>
                </c:pt>
                <c:pt idx="91">
                  <c:v>31.413</c:v>
                </c:pt>
                <c:pt idx="92">
                  <c:v>28.760999999999999</c:v>
                </c:pt>
                <c:pt idx="93">
                  <c:v>28.858000000000001</c:v>
                </c:pt>
                <c:pt idx="94">
                  <c:v>26.312999999999999</c:v>
                </c:pt>
                <c:pt idx="95">
                  <c:v>26.638000000000002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726-423B-8FF5-479E9A846F50}"/>
            </c:ext>
          </c:extLst>
        </c:ser>
        <c:ser>
          <c:idx val="7"/>
          <c:order val="5"/>
          <c:tx>
            <c:strRef>
              <c:f>'9.4'!$Z$52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7C9C7"/>
            </a:solidFill>
            <a:ln w="25400">
              <a:noFill/>
            </a:ln>
          </c:spPr>
          <c:cat>
            <c:numRef>
              <c:f>'9.4'!$S$54:$S$149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'9.4'!$Z$54:$Z$149</c:f>
              <c:numCache>
                <c:formatCode>#,##0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18.795000000000002</c:v>
                </c:pt>
                <c:pt idx="27">
                  <c:v>25.591999999999999</c:v>
                </c:pt>
                <c:pt idx="28">
                  <c:v>25.564</c:v>
                </c:pt>
                <c:pt idx="29">
                  <c:v>27.875</c:v>
                </c:pt>
                <c:pt idx="30">
                  <c:v>45.033999999999999</c:v>
                </c:pt>
                <c:pt idx="31">
                  <c:v>96.021000000000001</c:v>
                </c:pt>
                <c:pt idx="32">
                  <c:v>165.46600000000001</c:v>
                </c:pt>
                <c:pt idx="33">
                  <c:v>282.81099999999998</c:v>
                </c:pt>
                <c:pt idx="34">
                  <c:v>411.28800000000001</c:v>
                </c:pt>
                <c:pt idx="35">
                  <c:v>567.14800000000002</c:v>
                </c:pt>
                <c:pt idx="36">
                  <c:v>731.71900000000005</c:v>
                </c:pt>
                <c:pt idx="37">
                  <c:v>890.49599999999998</c:v>
                </c:pt>
                <c:pt idx="38">
                  <c:v>1047.4290000000001</c:v>
                </c:pt>
                <c:pt idx="39">
                  <c:v>1178.492</c:v>
                </c:pt>
                <c:pt idx="40">
                  <c:v>1286.615</c:v>
                </c:pt>
                <c:pt idx="41">
                  <c:v>1393.383</c:v>
                </c:pt>
                <c:pt idx="42">
                  <c:v>1485.4680000000001</c:v>
                </c:pt>
                <c:pt idx="43">
                  <c:v>1565.3019999999999</c:v>
                </c:pt>
                <c:pt idx="44">
                  <c:v>1640.0329999999999</c:v>
                </c:pt>
                <c:pt idx="45">
                  <c:v>1703.6579999999999</c:v>
                </c:pt>
                <c:pt idx="46">
                  <c:v>1755.479</c:v>
                </c:pt>
                <c:pt idx="47">
                  <c:v>1809.1790000000001</c:v>
                </c:pt>
                <c:pt idx="48">
                  <c:v>1833.61</c:v>
                </c:pt>
                <c:pt idx="49">
                  <c:v>1837.451</c:v>
                </c:pt>
                <c:pt idx="50">
                  <c:v>1821.3969999999999</c:v>
                </c:pt>
                <c:pt idx="51">
                  <c:v>1803.277</c:v>
                </c:pt>
                <c:pt idx="52">
                  <c:v>1770.0050000000001</c:v>
                </c:pt>
                <c:pt idx="53">
                  <c:v>1741.4570000000001</c:v>
                </c:pt>
                <c:pt idx="54">
                  <c:v>1694.1690000000001</c:v>
                </c:pt>
                <c:pt idx="55">
                  <c:v>1615.5730000000001</c:v>
                </c:pt>
                <c:pt idx="56">
                  <c:v>1530.173</c:v>
                </c:pt>
                <c:pt idx="57">
                  <c:v>1416.5</c:v>
                </c:pt>
                <c:pt idx="58">
                  <c:v>1279.0129999999999</c:v>
                </c:pt>
                <c:pt idx="59">
                  <c:v>1129.414</c:v>
                </c:pt>
                <c:pt idx="60">
                  <c:v>971.31399999999996</c:v>
                </c:pt>
                <c:pt idx="61">
                  <c:v>808.66200000000003</c:v>
                </c:pt>
                <c:pt idx="62">
                  <c:v>648.01499999999999</c:v>
                </c:pt>
                <c:pt idx="63">
                  <c:v>490.34800000000001</c:v>
                </c:pt>
                <c:pt idx="64">
                  <c:v>341.99</c:v>
                </c:pt>
                <c:pt idx="65">
                  <c:v>208.768</c:v>
                </c:pt>
                <c:pt idx="66">
                  <c:v>110.01900000000001</c:v>
                </c:pt>
                <c:pt idx="67">
                  <c:v>51.875999999999998</c:v>
                </c:pt>
                <c:pt idx="68">
                  <c:v>31.164999999999999</c:v>
                </c:pt>
                <c:pt idx="69">
                  <c:v>27.422999999999998</c:v>
                </c:pt>
                <c:pt idx="70">
                  <c:v>27.611999999999998</c:v>
                </c:pt>
                <c:pt idx="71">
                  <c:v>9.2460000000000004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726-423B-8FF5-479E9A846F50}"/>
            </c:ext>
          </c:extLst>
        </c:ser>
        <c:ser>
          <c:idx val="4"/>
          <c:order val="6"/>
          <c:tx>
            <c:strRef>
              <c:f>'9.4'!$X$52</c:f>
              <c:strCache>
                <c:ptCount val="1"/>
                <c:pt idx="0">
                  <c:v>VE</c:v>
                </c:pt>
              </c:strCache>
            </c:strRef>
          </c:tx>
          <c:spPr>
            <a:solidFill>
              <a:schemeClr val="accent3"/>
            </a:solidFill>
          </c:spPr>
          <c:cat>
            <c:numRef>
              <c:f>'9.4'!$S$54:$S$149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'9.4'!$X$54:$X$149</c:f>
              <c:numCache>
                <c:formatCode>#,##0</c:formatCode>
                <c:ptCount val="96"/>
                <c:pt idx="0">
                  <c:v>186.38399999999999</c:v>
                </c:pt>
                <c:pt idx="1">
                  <c:v>186.048</c:v>
                </c:pt>
                <c:pt idx="2">
                  <c:v>186.03200000000001</c:v>
                </c:pt>
                <c:pt idx="3">
                  <c:v>186.02</c:v>
                </c:pt>
                <c:pt idx="4">
                  <c:v>182.583</c:v>
                </c:pt>
                <c:pt idx="5">
                  <c:v>182.36099999999999</c:v>
                </c:pt>
                <c:pt idx="6">
                  <c:v>182.35400000000001</c:v>
                </c:pt>
                <c:pt idx="7">
                  <c:v>182.334</c:v>
                </c:pt>
                <c:pt idx="8">
                  <c:v>182.32400000000001</c:v>
                </c:pt>
                <c:pt idx="9">
                  <c:v>182.33</c:v>
                </c:pt>
                <c:pt idx="10">
                  <c:v>182.328</c:v>
                </c:pt>
                <c:pt idx="11">
                  <c:v>182.316</c:v>
                </c:pt>
                <c:pt idx="12">
                  <c:v>182.30500000000001</c:v>
                </c:pt>
                <c:pt idx="13">
                  <c:v>182.304</c:v>
                </c:pt>
                <c:pt idx="14">
                  <c:v>182.34299999999999</c:v>
                </c:pt>
                <c:pt idx="15">
                  <c:v>182.34100000000001</c:v>
                </c:pt>
                <c:pt idx="16">
                  <c:v>182.33199999999999</c:v>
                </c:pt>
                <c:pt idx="17">
                  <c:v>182.32300000000001</c:v>
                </c:pt>
                <c:pt idx="18">
                  <c:v>182.316</c:v>
                </c:pt>
                <c:pt idx="19">
                  <c:v>182.315</c:v>
                </c:pt>
                <c:pt idx="20">
                  <c:v>182.30699999999999</c:v>
                </c:pt>
                <c:pt idx="21">
                  <c:v>182.285</c:v>
                </c:pt>
                <c:pt idx="22">
                  <c:v>182.27099999999999</c:v>
                </c:pt>
                <c:pt idx="23">
                  <c:v>182.27099999999999</c:v>
                </c:pt>
                <c:pt idx="24">
                  <c:v>176.95599999999999</c:v>
                </c:pt>
                <c:pt idx="25">
                  <c:v>176.95599999999999</c:v>
                </c:pt>
                <c:pt idx="26">
                  <c:v>176.94900000000001</c:v>
                </c:pt>
                <c:pt idx="27">
                  <c:v>177.011</c:v>
                </c:pt>
                <c:pt idx="28">
                  <c:v>188.54599999999999</c:v>
                </c:pt>
                <c:pt idx="29">
                  <c:v>188.572</c:v>
                </c:pt>
                <c:pt idx="30">
                  <c:v>188.56399999999999</c:v>
                </c:pt>
                <c:pt idx="31">
                  <c:v>188.56200000000001</c:v>
                </c:pt>
                <c:pt idx="32">
                  <c:v>189.30799999999999</c:v>
                </c:pt>
                <c:pt idx="33">
                  <c:v>189.95400000000001</c:v>
                </c:pt>
                <c:pt idx="34">
                  <c:v>189.95</c:v>
                </c:pt>
                <c:pt idx="35">
                  <c:v>189.94200000000001</c:v>
                </c:pt>
                <c:pt idx="36">
                  <c:v>186.584</c:v>
                </c:pt>
                <c:pt idx="37">
                  <c:v>186.577</c:v>
                </c:pt>
                <c:pt idx="38">
                  <c:v>186.56700000000001</c:v>
                </c:pt>
                <c:pt idx="39">
                  <c:v>186.21299999999999</c:v>
                </c:pt>
                <c:pt idx="40">
                  <c:v>127.02500000000001</c:v>
                </c:pt>
                <c:pt idx="41">
                  <c:v>119.983</c:v>
                </c:pt>
                <c:pt idx="42">
                  <c:v>119.953</c:v>
                </c:pt>
                <c:pt idx="43">
                  <c:v>119.82299999999999</c:v>
                </c:pt>
                <c:pt idx="44">
                  <c:v>118.095</c:v>
                </c:pt>
                <c:pt idx="45">
                  <c:v>118.11199999999999</c:v>
                </c:pt>
                <c:pt idx="46">
                  <c:v>118.15900000000001</c:v>
                </c:pt>
                <c:pt idx="47">
                  <c:v>118.16500000000001</c:v>
                </c:pt>
                <c:pt idx="48">
                  <c:v>119.074</c:v>
                </c:pt>
                <c:pt idx="49">
                  <c:v>118.95399999999999</c:v>
                </c:pt>
                <c:pt idx="50">
                  <c:v>119.128</c:v>
                </c:pt>
                <c:pt idx="51">
                  <c:v>119.02200000000001</c:v>
                </c:pt>
                <c:pt idx="52">
                  <c:v>119.49299999999999</c:v>
                </c:pt>
                <c:pt idx="53">
                  <c:v>119.43899999999999</c:v>
                </c:pt>
                <c:pt idx="54">
                  <c:v>119.568</c:v>
                </c:pt>
                <c:pt idx="55">
                  <c:v>119.886</c:v>
                </c:pt>
                <c:pt idx="56">
                  <c:v>123.428</c:v>
                </c:pt>
                <c:pt idx="57">
                  <c:v>123.55800000000001</c:v>
                </c:pt>
                <c:pt idx="58">
                  <c:v>180.46799999999999</c:v>
                </c:pt>
                <c:pt idx="59">
                  <c:v>180.447</c:v>
                </c:pt>
                <c:pt idx="60">
                  <c:v>179.88399999999999</c:v>
                </c:pt>
                <c:pt idx="61">
                  <c:v>179.88499999999999</c:v>
                </c:pt>
                <c:pt idx="62">
                  <c:v>179.876</c:v>
                </c:pt>
                <c:pt idx="63">
                  <c:v>179.86699999999999</c:v>
                </c:pt>
                <c:pt idx="64">
                  <c:v>181.31399999999999</c:v>
                </c:pt>
                <c:pt idx="65">
                  <c:v>181.49</c:v>
                </c:pt>
                <c:pt idx="66">
                  <c:v>181.583</c:v>
                </c:pt>
                <c:pt idx="67">
                  <c:v>190.691</c:v>
                </c:pt>
                <c:pt idx="68">
                  <c:v>281.54599999999999</c:v>
                </c:pt>
                <c:pt idx="69">
                  <c:v>291.66699999999997</c:v>
                </c:pt>
                <c:pt idx="70">
                  <c:v>291.51400000000001</c:v>
                </c:pt>
                <c:pt idx="71">
                  <c:v>296.26100000000002</c:v>
                </c:pt>
                <c:pt idx="72">
                  <c:v>344.17</c:v>
                </c:pt>
                <c:pt idx="73">
                  <c:v>350.16</c:v>
                </c:pt>
                <c:pt idx="74">
                  <c:v>349.90899999999999</c:v>
                </c:pt>
                <c:pt idx="75">
                  <c:v>345.34</c:v>
                </c:pt>
                <c:pt idx="76">
                  <c:v>287.702</c:v>
                </c:pt>
                <c:pt idx="77">
                  <c:v>280.74099999999999</c:v>
                </c:pt>
                <c:pt idx="78">
                  <c:v>280.733</c:v>
                </c:pt>
                <c:pt idx="79">
                  <c:v>275.10399999999998</c:v>
                </c:pt>
                <c:pt idx="80">
                  <c:v>206.92699999999999</c:v>
                </c:pt>
                <c:pt idx="81">
                  <c:v>200.56700000000001</c:v>
                </c:pt>
                <c:pt idx="82">
                  <c:v>200.47499999999999</c:v>
                </c:pt>
                <c:pt idx="83">
                  <c:v>200.38</c:v>
                </c:pt>
                <c:pt idx="84">
                  <c:v>188.209</c:v>
                </c:pt>
                <c:pt idx="85">
                  <c:v>187.86699999999999</c:v>
                </c:pt>
                <c:pt idx="86">
                  <c:v>187.839</c:v>
                </c:pt>
                <c:pt idx="87">
                  <c:v>187.227</c:v>
                </c:pt>
                <c:pt idx="88">
                  <c:v>184.41300000000001</c:v>
                </c:pt>
                <c:pt idx="89">
                  <c:v>184.34899999999999</c:v>
                </c:pt>
                <c:pt idx="90">
                  <c:v>184.291</c:v>
                </c:pt>
                <c:pt idx="91">
                  <c:v>184.292</c:v>
                </c:pt>
                <c:pt idx="92">
                  <c:v>180.38200000000001</c:v>
                </c:pt>
                <c:pt idx="93">
                  <c:v>180.078</c:v>
                </c:pt>
                <c:pt idx="94">
                  <c:v>180.07599999999999</c:v>
                </c:pt>
                <c:pt idx="95">
                  <c:v>180.06700000000001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726-423B-8FF5-479E9A846F50}"/>
            </c:ext>
          </c:extLst>
        </c:ser>
        <c:ser>
          <c:idx val="5"/>
          <c:order val="7"/>
          <c:tx>
            <c:strRef>
              <c:f>'9.4'!$Y$52</c:f>
              <c:strCache>
                <c:ptCount val="1"/>
                <c:pt idx="0">
                  <c:v>PVE</c:v>
                </c:pt>
              </c:strCache>
            </c:strRef>
          </c:tx>
          <c:spPr>
            <a:solidFill>
              <a:srgbClr val="F0948F"/>
            </a:solidFill>
          </c:spPr>
          <c:cat>
            <c:numRef>
              <c:f>'9.4'!$S$54:$S$149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'9.4'!$Y$54:$Y$149</c:f>
              <c:numCache>
                <c:formatCode>#,##0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29.291</c:v>
                </c:pt>
                <c:pt idx="69">
                  <c:v>73.376000000000005</c:v>
                </c:pt>
                <c:pt idx="70">
                  <c:v>89.793999999999997</c:v>
                </c:pt>
                <c:pt idx="71">
                  <c:v>222.75399999999999</c:v>
                </c:pt>
                <c:pt idx="72">
                  <c:v>322.77</c:v>
                </c:pt>
                <c:pt idx="73">
                  <c:v>334.286</c:v>
                </c:pt>
                <c:pt idx="74">
                  <c:v>340.79899999999998</c:v>
                </c:pt>
                <c:pt idx="75">
                  <c:v>340.41899999999998</c:v>
                </c:pt>
                <c:pt idx="76">
                  <c:v>401.54700000000003</c:v>
                </c:pt>
                <c:pt idx="77">
                  <c:v>386.00400000000002</c:v>
                </c:pt>
                <c:pt idx="78">
                  <c:v>412.77300000000002</c:v>
                </c:pt>
                <c:pt idx="79">
                  <c:v>397.71</c:v>
                </c:pt>
                <c:pt idx="80">
                  <c:v>410.93099999999998</c:v>
                </c:pt>
                <c:pt idx="81">
                  <c:v>416.09399999999999</c:v>
                </c:pt>
                <c:pt idx="82">
                  <c:v>381.86799999999999</c:v>
                </c:pt>
                <c:pt idx="83">
                  <c:v>425.20100000000002</c:v>
                </c:pt>
                <c:pt idx="84">
                  <c:v>195.78200000000001</c:v>
                </c:pt>
                <c:pt idx="85">
                  <c:v>95.007000000000005</c:v>
                </c:pt>
                <c:pt idx="86">
                  <c:v>80.653000000000006</c:v>
                </c:pt>
                <c:pt idx="87">
                  <c:v>89.385000000000005</c:v>
                </c:pt>
                <c:pt idx="88">
                  <c:v>283.55900000000003</c:v>
                </c:pt>
                <c:pt idx="89">
                  <c:v>258.35300000000001</c:v>
                </c:pt>
                <c:pt idx="90">
                  <c:v>259.31700000000001</c:v>
                </c:pt>
                <c:pt idx="91">
                  <c:v>273.16399999999999</c:v>
                </c:pt>
                <c:pt idx="92">
                  <c:v>47.463000000000001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726-423B-8FF5-479E9A846F50}"/>
            </c:ext>
          </c:extLst>
        </c:ser>
        <c:ser>
          <c:idx val="10"/>
          <c:order val="10"/>
          <c:tx>
            <c:strRef>
              <c:f>'9.4'!$AH$53</c:f>
              <c:strCache>
                <c:ptCount val="1"/>
                <c:pt idx="0">
                  <c:v>+</c:v>
                </c:pt>
              </c:strCache>
            </c:strRef>
          </c:tx>
          <c:spPr>
            <a:solidFill>
              <a:schemeClr val="tx1"/>
            </a:solidFill>
            <a:ln w="25400">
              <a:noFill/>
            </a:ln>
          </c:spPr>
          <c:cat>
            <c:numRef>
              <c:f>'9.4'!$S$54:$S$149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'9.4'!$AH$54:$AH$149</c:f>
              <c:numCache>
                <c:formatCode>#,##0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726-423B-8FF5-479E9A846F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9771392"/>
        <c:axId val="169772928"/>
      </c:areaChart>
      <c:areaChart>
        <c:grouping val="stacked"/>
        <c:varyColors val="0"/>
        <c:ser>
          <c:idx val="8"/>
          <c:order val="8"/>
          <c:tx>
            <c:strRef>
              <c:f>'9.4'!$AB$52</c:f>
              <c:strCache>
                <c:ptCount val="1"/>
                <c:pt idx="0">
                  <c:v>Přeshraniční saldo</c:v>
                </c:pt>
              </c:strCache>
            </c:strRef>
          </c:tx>
          <c:spPr>
            <a:solidFill>
              <a:schemeClr val="tx1"/>
            </a:solidFill>
          </c:spPr>
          <c:cat>
            <c:numLit>
              <c:formatCode>h:mm;@</c:formatCode>
              <c:ptCount val="24"/>
              <c:pt idx="0">
                <c:v>0</c:v>
              </c:pt>
              <c:pt idx="1">
                <c:v>4.1666666666666664E-2</c:v>
              </c:pt>
              <c:pt idx="2">
                <c:v>8.3333333333333301E-2</c:v>
              </c:pt>
              <c:pt idx="3">
                <c:v>0.125</c:v>
              </c:pt>
              <c:pt idx="4">
                <c:v>0.16666666666666699</c:v>
              </c:pt>
              <c:pt idx="5">
                <c:v>0.20833333333333301</c:v>
              </c:pt>
              <c:pt idx="6">
                <c:v>0.25</c:v>
              </c:pt>
              <c:pt idx="7">
                <c:v>0.29166666666666702</c:v>
              </c:pt>
              <c:pt idx="8">
                <c:v>0.33333333333333298</c:v>
              </c:pt>
              <c:pt idx="9">
                <c:v>0.375</c:v>
              </c:pt>
              <c:pt idx="10">
                <c:v>0.41666666666666702</c:v>
              </c:pt>
              <c:pt idx="11">
                <c:v>0.45833333333333298</c:v>
              </c:pt>
              <c:pt idx="12">
                <c:v>0.5</c:v>
              </c:pt>
              <c:pt idx="13">
                <c:v>0.54166666666666696</c:v>
              </c:pt>
              <c:pt idx="14">
                <c:v>0.58333333333333304</c:v>
              </c:pt>
              <c:pt idx="15">
                <c:v>0.625</c:v>
              </c:pt>
              <c:pt idx="16">
                <c:v>0.66666666666666696</c:v>
              </c:pt>
              <c:pt idx="17">
                <c:v>0.70833333333333304</c:v>
              </c:pt>
              <c:pt idx="18">
                <c:v>0.75</c:v>
              </c:pt>
              <c:pt idx="19">
                <c:v>0.79166666666666696</c:v>
              </c:pt>
              <c:pt idx="20">
                <c:v>0.83333333333333304</c:v>
              </c:pt>
              <c:pt idx="21">
                <c:v>0.875</c:v>
              </c:pt>
              <c:pt idx="22">
                <c:v>0.91666666666666696</c:v>
              </c:pt>
              <c:pt idx="23">
                <c:v>0.95833333333333304</c:v>
              </c:pt>
            </c:numLit>
          </c:cat>
          <c:val>
            <c:numRef>
              <c:f>'9.4'!$AI$54:$AI$149</c:f>
              <c:numCache>
                <c:formatCode>#,##0</c:formatCode>
                <c:ptCount val="96"/>
                <c:pt idx="0">
                  <c:v>-2207.2489999999998</c:v>
                </c:pt>
                <c:pt idx="1">
                  <c:v>-2254.7930000000001</c:v>
                </c:pt>
                <c:pt idx="2">
                  <c:v>-2260.1</c:v>
                </c:pt>
                <c:pt idx="3">
                  <c:v>-2280.89</c:v>
                </c:pt>
                <c:pt idx="4">
                  <c:v>-2280.6190000000001</c:v>
                </c:pt>
                <c:pt idx="5">
                  <c:v>-2308.77</c:v>
                </c:pt>
                <c:pt idx="6">
                  <c:v>-2366.6460000000002</c:v>
                </c:pt>
                <c:pt idx="7">
                  <c:v>-2298.7530000000002</c:v>
                </c:pt>
                <c:pt idx="8">
                  <c:v>-2220.6529999999998</c:v>
                </c:pt>
                <c:pt idx="9">
                  <c:v>-2250.7959999999998</c:v>
                </c:pt>
                <c:pt idx="10">
                  <c:v>-2214.9839999999999</c:v>
                </c:pt>
                <c:pt idx="11">
                  <c:v>-2184.3029999999999</c:v>
                </c:pt>
                <c:pt idx="12">
                  <c:v>-2196.2620000000002</c:v>
                </c:pt>
                <c:pt idx="13">
                  <c:v>-2175.3319999999999</c:v>
                </c:pt>
                <c:pt idx="14">
                  <c:v>-2194.0720000000001</c:v>
                </c:pt>
                <c:pt idx="15">
                  <c:v>-2176.567</c:v>
                </c:pt>
                <c:pt idx="16">
                  <c:v>-2220.5259999999998</c:v>
                </c:pt>
                <c:pt idx="17">
                  <c:v>-2219.0459999999998</c:v>
                </c:pt>
                <c:pt idx="18">
                  <c:v>-2240.1529999999998</c:v>
                </c:pt>
                <c:pt idx="19">
                  <c:v>-2213.326</c:v>
                </c:pt>
                <c:pt idx="20">
                  <c:v>-2242.1390000000001</c:v>
                </c:pt>
                <c:pt idx="21">
                  <c:v>-2269.1410000000001</c:v>
                </c:pt>
                <c:pt idx="22">
                  <c:v>-2221.2269999999999</c:v>
                </c:pt>
                <c:pt idx="23">
                  <c:v>-2259.2080000000001</c:v>
                </c:pt>
                <c:pt idx="24">
                  <c:v>-2397.0610000000001</c:v>
                </c:pt>
                <c:pt idx="25">
                  <c:v>-2348.634</c:v>
                </c:pt>
                <c:pt idx="26">
                  <c:v>-2277.6260000000002</c:v>
                </c:pt>
                <c:pt idx="27">
                  <c:v>-2244.71</c:v>
                </c:pt>
                <c:pt idx="28">
                  <c:v>-2181.2820000000002</c:v>
                </c:pt>
                <c:pt idx="29">
                  <c:v>-2161.5940000000001</c:v>
                </c:pt>
                <c:pt idx="30">
                  <c:v>-2008.3119999999999</c:v>
                </c:pt>
                <c:pt idx="31">
                  <c:v>-1847.171</c:v>
                </c:pt>
                <c:pt idx="32">
                  <c:v>-1788.0170000000001</c:v>
                </c:pt>
                <c:pt idx="33">
                  <c:v>-1731</c:v>
                </c:pt>
                <c:pt idx="34">
                  <c:v>-1747.2249999999999</c:v>
                </c:pt>
                <c:pt idx="35">
                  <c:v>-1723.7190000000001</c:v>
                </c:pt>
                <c:pt idx="36">
                  <c:v>-1687.309</c:v>
                </c:pt>
                <c:pt idx="37">
                  <c:v>-1672.127</c:v>
                </c:pt>
                <c:pt idx="38">
                  <c:v>-1651.9559999999999</c:v>
                </c:pt>
                <c:pt idx="39">
                  <c:v>-1600.076</c:v>
                </c:pt>
                <c:pt idx="40">
                  <c:v>-1141.0619999999999</c:v>
                </c:pt>
                <c:pt idx="41">
                  <c:v>-1186.008</c:v>
                </c:pt>
                <c:pt idx="42">
                  <c:v>-1196.0609999999999</c:v>
                </c:pt>
                <c:pt idx="43">
                  <c:v>-1078.729</c:v>
                </c:pt>
                <c:pt idx="44">
                  <c:v>-1100.3520000000001</c:v>
                </c:pt>
                <c:pt idx="45">
                  <c:v>-1143.027</c:v>
                </c:pt>
                <c:pt idx="46">
                  <c:v>-1156.673</c:v>
                </c:pt>
                <c:pt idx="47">
                  <c:v>-1159.2460000000001</c:v>
                </c:pt>
                <c:pt idx="48">
                  <c:v>-1074.971</c:v>
                </c:pt>
                <c:pt idx="49">
                  <c:v>-1051.1199999999999</c:v>
                </c:pt>
                <c:pt idx="50">
                  <c:v>-1091.702</c:v>
                </c:pt>
                <c:pt idx="51">
                  <c:v>-1054.08</c:v>
                </c:pt>
                <c:pt idx="52">
                  <c:v>-951.89099999999996</c:v>
                </c:pt>
                <c:pt idx="53">
                  <c:v>-1014.932</c:v>
                </c:pt>
                <c:pt idx="54">
                  <c:v>-1069.8409999999999</c:v>
                </c:pt>
                <c:pt idx="55">
                  <c:v>-1042.732</c:v>
                </c:pt>
                <c:pt idx="56">
                  <c:v>-1132.1099999999999</c:v>
                </c:pt>
                <c:pt idx="57">
                  <c:v>-1203.7739999999999</c:v>
                </c:pt>
                <c:pt idx="58">
                  <c:v>-1270.2539999999999</c:v>
                </c:pt>
                <c:pt idx="59">
                  <c:v>-1208.1369999999999</c:v>
                </c:pt>
                <c:pt idx="60">
                  <c:v>-1638.25</c:v>
                </c:pt>
                <c:pt idx="61">
                  <c:v>-1985.5250000000001</c:v>
                </c:pt>
                <c:pt idx="62">
                  <c:v>-1944.019</c:v>
                </c:pt>
                <c:pt idx="63">
                  <c:v>-1882.789</c:v>
                </c:pt>
                <c:pt idx="64">
                  <c:v>-1744.8140000000001</c:v>
                </c:pt>
                <c:pt idx="65">
                  <c:v>-1637.049</c:v>
                </c:pt>
                <c:pt idx="66">
                  <c:v>-1595.585</c:v>
                </c:pt>
                <c:pt idx="67">
                  <c:v>-1500.9860000000001</c:v>
                </c:pt>
                <c:pt idx="68">
                  <c:v>-1420.1210000000001</c:v>
                </c:pt>
                <c:pt idx="69">
                  <c:v>-1391.482</c:v>
                </c:pt>
                <c:pt idx="70">
                  <c:v>-1348.14</c:v>
                </c:pt>
                <c:pt idx="71">
                  <c:v>-1424.453</c:v>
                </c:pt>
                <c:pt idx="72">
                  <c:v>-1495.2</c:v>
                </c:pt>
                <c:pt idx="73">
                  <c:v>-1490.6130000000001</c:v>
                </c:pt>
                <c:pt idx="74">
                  <c:v>-1504.2719999999999</c:v>
                </c:pt>
                <c:pt idx="75">
                  <c:v>-1493.646</c:v>
                </c:pt>
                <c:pt idx="76">
                  <c:v>-1513.337</c:v>
                </c:pt>
                <c:pt idx="77">
                  <c:v>-1484.164</c:v>
                </c:pt>
                <c:pt idx="78">
                  <c:v>-1506.6890000000001</c:v>
                </c:pt>
                <c:pt idx="79">
                  <c:v>-1562.548</c:v>
                </c:pt>
                <c:pt idx="80">
                  <c:v>-1517.059</c:v>
                </c:pt>
                <c:pt idx="81">
                  <c:v>-1523.117</c:v>
                </c:pt>
                <c:pt idx="82">
                  <c:v>-1613.155</c:v>
                </c:pt>
                <c:pt idx="83">
                  <c:v>-1689.9580000000001</c:v>
                </c:pt>
                <c:pt idx="84">
                  <c:v>-1521.9880000000001</c:v>
                </c:pt>
                <c:pt idx="85">
                  <c:v>-1499.01</c:v>
                </c:pt>
                <c:pt idx="86">
                  <c:v>-1516.866</c:v>
                </c:pt>
                <c:pt idx="87">
                  <c:v>-1554.4069999999999</c:v>
                </c:pt>
                <c:pt idx="88">
                  <c:v>-1699.3589999999999</c:v>
                </c:pt>
                <c:pt idx="89">
                  <c:v>-1722.3219999999999</c:v>
                </c:pt>
                <c:pt idx="90">
                  <c:v>-1809.933</c:v>
                </c:pt>
                <c:pt idx="91">
                  <c:v>-1867.0619999999999</c:v>
                </c:pt>
                <c:pt idx="92">
                  <c:v>-1593.114</c:v>
                </c:pt>
                <c:pt idx="93">
                  <c:v>-1649.58</c:v>
                </c:pt>
                <c:pt idx="94">
                  <c:v>-1789.723</c:v>
                </c:pt>
                <c:pt idx="95">
                  <c:v>-1846.2180000000001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726-423B-8FF5-479E9A846F50}"/>
            </c:ext>
          </c:extLst>
        </c:ser>
        <c:ser>
          <c:idx val="9"/>
          <c:order val="9"/>
          <c:tx>
            <c:strRef>
              <c:f>'9.4'!$AC$52</c:f>
              <c:strCache>
                <c:ptCount val="1"/>
                <c:pt idx="0">
                  <c:v>Čerpání PVE</c:v>
                </c:pt>
              </c:strCache>
            </c:strRef>
          </c:tx>
          <c:spPr>
            <a:solidFill>
              <a:srgbClr val="646363"/>
            </a:solidFill>
            <a:ln w="25400">
              <a:noFill/>
            </a:ln>
          </c:spPr>
          <c:cat>
            <c:numLit>
              <c:formatCode>h:mm;@</c:formatCode>
              <c:ptCount val="24"/>
              <c:pt idx="0">
                <c:v>0</c:v>
              </c:pt>
              <c:pt idx="1">
                <c:v>4.1666666666666664E-2</c:v>
              </c:pt>
              <c:pt idx="2">
                <c:v>8.3333333333333301E-2</c:v>
              </c:pt>
              <c:pt idx="3">
                <c:v>0.125</c:v>
              </c:pt>
              <c:pt idx="4">
                <c:v>0.16666666666666699</c:v>
              </c:pt>
              <c:pt idx="5">
                <c:v>0.20833333333333301</c:v>
              </c:pt>
              <c:pt idx="6">
                <c:v>0.25</c:v>
              </c:pt>
              <c:pt idx="7">
                <c:v>0.29166666666666702</c:v>
              </c:pt>
              <c:pt idx="8">
                <c:v>0.33333333333333298</c:v>
              </c:pt>
              <c:pt idx="9">
                <c:v>0.375</c:v>
              </c:pt>
              <c:pt idx="10">
                <c:v>0.41666666666666702</c:v>
              </c:pt>
              <c:pt idx="11">
                <c:v>0.45833333333333298</c:v>
              </c:pt>
              <c:pt idx="12">
                <c:v>0.5</c:v>
              </c:pt>
              <c:pt idx="13">
                <c:v>0.54166666666666696</c:v>
              </c:pt>
              <c:pt idx="14">
                <c:v>0.58333333333333304</c:v>
              </c:pt>
              <c:pt idx="15">
                <c:v>0.625</c:v>
              </c:pt>
              <c:pt idx="16">
                <c:v>0.66666666666666696</c:v>
              </c:pt>
              <c:pt idx="17">
                <c:v>0.70833333333333304</c:v>
              </c:pt>
              <c:pt idx="18">
                <c:v>0.75</c:v>
              </c:pt>
              <c:pt idx="19">
                <c:v>0.79166666666666696</c:v>
              </c:pt>
              <c:pt idx="20">
                <c:v>0.83333333333333304</c:v>
              </c:pt>
              <c:pt idx="21">
                <c:v>0.875</c:v>
              </c:pt>
              <c:pt idx="22">
                <c:v>0.91666666666666696</c:v>
              </c:pt>
              <c:pt idx="23">
                <c:v>0.95833333333333304</c:v>
              </c:pt>
            </c:numLit>
          </c:cat>
          <c:val>
            <c:numRef>
              <c:f>'9.4'!$AC$54:$AC$149</c:f>
              <c:numCache>
                <c:formatCode>#,##0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-0.30399999999999999</c:v>
                </c:pt>
                <c:pt idx="40">
                  <c:v>-213.416</c:v>
                </c:pt>
                <c:pt idx="41">
                  <c:v>-362.66399999999999</c:v>
                </c:pt>
                <c:pt idx="42">
                  <c:v>-361.82900000000001</c:v>
                </c:pt>
                <c:pt idx="43">
                  <c:v>-526.399</c:v>
                </c:pt>
                <c:pt idx="44">
                  <c:v>-652.28099999999995</c:v>
                </c:pt>
                <c:pt idx="45">
                  <c:v>-691.29700000000003</c:v>
                </c:pt>
                <c:pt idx="46">
                  <c:v>-690.83799999999997</c:v>
                </c:pt>
                <c:pt idx="47">
                  <c:v>-688.99199999999996</c:v>
                </c:pt>
                <c:pt idx="48">
                  <c:v>-731.05700000000002</c:v>
                </c:pt>
                <c:pt idx="49">
                  <c:v>-794.59500000000003</c:v>
                </c:pt>
                <c:pt idx="50">
                  <c:v>-792.95500000000004</c:v>
                </c:pt>
                <c:pt idx="51">
                  <c:v>-792.57500000000005</c:v>
                </c:pt>
                <c:pt idx="52">
                  <c:v>-956.82</c:v>
                </c:pt>
                <c:pt idx="53">
                  <c:v>-987.85799999999995</c:v>
                </c:pt>
                <c:pt idx="54">
                  <c:v>-985.77499999999998</c:v>
                </c:pt>
                <c:pt idx="55">
                  <c:v>-951.48400000000004</c:v>
                </c:pt>
                <c:pt idx="56">
                  <c:v>-783.12599999999998</c:v>
                </c:pt>
                <c:pt idx="57">
                  <c:v>-780.33399999999995</c:v>
                </c:pt>
                <c:pt idx="58">
                  <c:v>-727.72</c:v>
                </c:pt>
                <c:pt idx="59">
                  <c:v>-726.15099999999995</c:v>
                </c:pt>
                <c:pt idx="60">
                  <c:v>-330.36500000000001</c:v>
                </c:pt>
                <c:pt idx="61">
                  <c:v>-27.114999999999998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726-423B-8FF5-479E9A846F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9784448"/>
        <c:axId val="169774464"/>
      </c:areaChart>
      <c:catAx>
        <c:axId val="169771392"/>
        <c:scaling>
          <c:orientation val="minMax"/>
        </c:scaling>
        <c:delete val="0"/>
        <c:axPos val="b"/>
        <c:numFmt formatCode="h:mm;@" sourceLinked="1"/>
        <c:majorTickMark val="none"/>
        <c:minorTickMark val="none"/>
        <c:tickLblPos val="low"/>
        <c:txPr>
          <a:bodyPr/>
          <a:lstStyle/>
          <a:p>
            <a:pPr>
              <a:defRPr sz="900"/>
            </a:pPr>
            <a:endParaRPr lang="cs-CZ"/>
          </a:p>
        </c:txPr>
        <c:crossAx val="169772928"/>
        <c:crosses val="autoZero"/>
        <c:auto val="1"/>
        <c:lblAlgn val="ctr"/>
        <c:lblOffset val="100"/>
        <c:tickLblSkip val="4"/>
        <c:tickMarkSkip val="4"/>
        <c:noMultiLvlLbl val="0"/>
      </c:catAx>
      <c:valAx>
        <c:axId val="169772928"/>
        <c:scaling>
          <c:orientation val="minMax"/>
          <c:max val="12000"/>
          <c:min val="-4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9771392"/>
        <c:crosses val="autoZero"/>
        <c:crossBetween val="midCat"/>
        <c:majorUnit val="2000"/>
      </c:valAx>
      <c:valAx>
        <c:axId val="169774464"/>
        <c:scaling>
          <c:orientation val="minMax"/>
          <c:max val="10000"/>
          <c:min val="-2000"/>
        </c:scaling>
        <c:delete val="1"/>
        <c:axPos val="r"/>
        <c:numFmt formatCode="#,##0" sourceLinked="1"/>
        <c:majorTickMark val="out"/>
        <c:minorTickMark val="none"/>
        <c:tickLblPos val="nextTo"/>
        <c:crossAx val="169784448"/>
        <c:crosses val="max"/>
        <c:crossBetween val="midCat"/>
      </c:valAx>
      <c:catAx>
        <c:axId val="169784448"/>
        <c:scaling>
          <c:orientation val="minMax"/>
        </c:scaling>
        <c:delete val="1"/>
        <c:axPos val="b"/>
        <c:numFmt formatCode="h:mm;@" sourceLinked="1"/>
        <c:majorTickMark val="out"/>
        <c:minorTickMark val="none"/>
        <c:tickLblPos val="nextTo"/>
        <c:crossAx val="169774464"/>
        <c:crosses val="autoZero"/>
        <c:auto val="1"/>
        <c:lblAlgn val="ctr"/>
        <c:lblOffset val="100"/>
        <c:noMultiLvlLbl val="0"/>
      </c:catAx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80159367260598136"/>
          <c:y val="0.1056569843157239"/>
          <c:w val="0.19619148835613778"/>
          <c:h val="0.72828129777475781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en-US" sz="1000">
                <a:solidFill>
                  <a:srgbClr val="233060"/>
                </a:solidFill>
              </a:rPr>
              <a:t>Zatížení brutto ve dni m</a:t>
            </a:r>
            <a:r>
              <a:rPr lang="cs-CZ" sz="1000">
                <a:solidFill>
                  <a:srgbClr val="233060"/>
                </a:solidFill>
              </a:rPr>
              <a:t>in</a:t>
            </a:r>
            <a:r>
              <a:rPr lang="en-US" sz="1000">
                <a:solidFill>
                  <a:srgbClr val="233060"/>
                </a:solidFill>
              </a:rPr>
              <a:t>ima</a:t>
            </a:r>
            <a:r>
              <a:rPr lang="cs-CZ" sz="1000">
                <a:solidFill>
                  <a:srgbClr val="233060"/>
                </a:solidFill>
              </a:rPr>
              <a:t> (MW)</a:t>
            </a:r>
            <a:endParaRPr lang="en-US" sz="1000">
              <a:solidFill>
                <a:srgbClr val="233060"/>
              </a:solidFill>
            </a:endParaRPr>
          </a:p>
        </c:rich>
      </c:tx>
      <c:layout>
        <c:manualLayout>
          <c:xMode val="edge"/>
          <c:yMode val="edge"/>
          <c:x val="7.8853690244400532E-4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7775777103176827E-2"/>
          <c:y val="0.11906098182435876"/>
          <c:w val="0.71371310811430433"/>
          <c:h val="0.705795141837948"/>
        </c:manualLayout>
      </c:layout>
      <c:areaChart>
        <c:grouping val="stacked"/>
        <c:varyColors val="0"/>
        <c:ser>
          <c:idx val="0"/>
          <c:order val="0"/>
          <c:tx>
            <c:strRef>
              <c:f>'9.4'!$AL$52</c:f>
              <c:strCache>
                <c:ptCount val="1"/>
                <c:pt idx="0">
                  <c:v>JE</c:v>
                </c:pt>
              </c:strCache>
            </c:strRef>
          </c:tx>
          <c:spPr>
            <a:solidFill>
              <a:schemeClr val="accent1"/>
            </a:solidFill>
          </c:spPr>
          <c:cat>
            <c:numRef>
              <c:f>'9.4'!$AK$54:$AK$149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5.2083333333333336E-2</c:v>
                </c:pt>
                <c:pt idx="6">
                  <c:v>6.25E-2</c:v>
                </c:pt>
                <c:pt idx="7">
                  <c:v>7.2916666666666671E-2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'9.4'!$AL$54:$AL$149</c:f>
              <c:numCache>
                <c:formatCode>#,##0</c:formatCode>
                <c:ptCount val="96"/>
                <c:pt idx="0">
                  <c:v>3200.1460000000002</c:v>
                </c:pt>
                <c:pt idx="1">
                  <c:v>3199.2310000000002</c:v>
                </c:pt>
                <c:pt idx="2">
                  <c:v>3198.1179999999999</c:v>
                </c:pt>
                <c:pt idx="3">
                  <c:v>3199.1570000000002</c:v>
                </c:pt>
                <c:pt idx="4">
                  <c:v>3200.4789999999998</c:v>
                </c:pt>
                <c:pt idx="5">
                  <c:v>3203.127</c:v>
                </c:pt>
                <c:pt idx="6">
                  <c:v>3202.6219999999998</c:v>
                </c:pt>
                <c:pt idx="7">
                  <c:v>3201.752</c:v>
                </c:pt>
                <c:pt idx="8">
                  <c:v>3200.355</c:v>
                </c:pt>
                <c:pt idx="9">
                  <c:v>3200.9769999999999</c:v>
                </c:pt>
                <c:pt idx="10">
                  <c:v>3202.4540000000002</c:v>
                </c:pt>
                <c:pt idx="11">
                  <c:v>3205.0590000000002</c:v>
                </c:pt>
                <c:pt idx="12">
                  <c:v>3204.038</c:v>
                </c:pt>
                <c:pt idx="13">
                  <c:v>3203.2379999999998</c:v>
                </c:pt>
                <c:pt idx="14">
                  <c:v>3202.2460000000001</c:v>
                </c:pt>
                <c:pt idx="15">
                  <c:v>3201.71</c:v>
                </c:pt>
                <c:pt idx="16">
                  <c:v>3201.5810000000001</c:v>
                </c:pt>
                <c:pt idx="17">
                  <c:v>3203.5079999999998</c:v>
                </c:pt>
                <c:pt idx="18">
                  <c:v>3203.7429999999999</c:v>
                </c:pt>
                <c:pt idx="19">
                  <c:v>3202.587</c:v>
                </c:pt>
                <c:pt idx="20">
                  <c:v>3201.7620000000002</c:v>
                </c:pt>
                <c:pt idx="21">
                  <c:v>3200.1570000000002</c:v>
                </c:pt>
                <c:pt idx="22">
                  <c:v>3198.9769999999999</c:v>
                </c:pt>
                <c:pt idx="23">
                  <c:v>3199.1610000000001</c:v>
                </c:pt>
                <c:pt idx="24">
                  <c:v>3200.4650000000001</c:v>
                </c:pt>
                <c:pt idx="25">
                  <c:v>3202.1129999999998</c:v>
                </c:pt>
                <c:pt idx="26">
                  <c:v>3203.3110000000001</c:v>
                </c:pt>
                <c:pt idx="27">
                  <c:v>3201.3380000000002</c:v>
                </c:pt>
                <c:pt idx="28">
                  <c:v>3200.9850000000001</c:v>
                </c:pt>
                <c:pt idx="29">
                  <c:v>3202.0659999999998</c:v>
                </c:pt>
                <c:pt idx="30">
                  <c:v>3202.337</c:v>
                </c:pt>
                <c:pt idx="31">
                  <c:v>3202.8679999999999</c:v>
                </c:pt>
                <c:pt idx="32">
                  <c:v>3202.6460000000002</c:v>
                </c:pt>
                <c:pt idx="33">
                  <c:v>3201.3890000000001</c:v>
                </c:pt>
                <c:pt idx="34">
                  <c:v>3203.9</c:v>
                </c:pt>
                <c:pt idx="35">
                  <c:v>3203.308</c:v>
                </c:pt>
                <c:pt idx="36">
                  <c:v>3202.7649999999999</c:v>
                </c:pt>
                <c:pt idx="37">
                  <c:v>3202.78</c:v>
                </c:pt>
                <c:pt idx="38">
                  <c:v>3202.84</c:v>
                </c:pt>
                <c:pt idx="39">
                  <c:v>3203.4279999999999</c:v>
                </c:pt>
                <c:pt idx="40">
                  <c:v>3202.873</c:v>
                </c:pt>
                <c:pt idx="41">
                  <c:v>3202.1080000000002</c:v>
                </c:pt>
                <c:pt idx="42">
                  <c:v>3201.9229999999998</c:v>
                </c:pt>
                <c:pt idx="43">
                  <c:v>3199.174</c:v>
                </c:pt>
                <c:pt idx="44">
                  <c:v>3199.5430000000001</c:v>
                </c:pt>
                <c:pt idx="45">
                  <c:v>3199.6779999999999</c:v>
                </c:pt>
                <c:pt idx="46">
                  <c:v>3198.8760000000002</c:v>
                </c:pt>
                <c:pt idx="47">
                  <c:v>3198.6039999999998</c:v>
                </c:pt>
                <c:pt idx="48">
                  <c:v>3197.5279999999998</c:v>
                </c:pt>
                <c:pt idx="49">
                  <c:v>3196.0619999999999</c:v>
                </c:pt>
                <c:pt idx="50">
                  <c:v>3193.2829999999999</c:v>
                </c:pt>
                <c:pt idx="51">
                  <c:v>3192.7350000000001</c:v>
                </c:pt>
                <c:pt idx="52">
                  <c:v>3193.009</c:v>
                </c:pt>
                <c:pt idx="53">
                  <c:v>3193.6010000000001</c:v>
                </c:pt>
                <c:pt idx="54">
                  <c:v>3193.29</c:v>
                </c:pt>
                <c:pt idx="55">
                  <c:v>3191.2939999999999</c:v>
                </c:pt>
                <c:pt idx="56">
                  <c:v>3189.752</c:v>
                </c:pt>
                <c:pt idx="57">
                  <c:v>3188.2260000000001</c:v>
                </c:pt>
                <c:pt idx="58">
                  <c:v>3189.2109999999998</c:v>
                </c:pt>
                <c:pt idx="59">
                  <c:v>3188.7359999999999</c:v>
                </c:pt>
                <c:pt idx="60">
                  <c:v>3187.5859999999998</c:v>
                </c:pt>
                <c:pt idx="61">
                  <c:v>3186.98</c:v>
                </c:pt>
                <c:pt idx="62">
                  <c:v>3186.1689999999999</c:v>
                </c:pt>
                <c:pt idx="63">
                  <c:v>3186.53</c:v>
                </c:pt>
                <c:pt idx="64">
                  <c:v>3187.6289999999999</c:v>
                </c:pt>
                <c:pt idx="65">
                  <c:v>3189.9949999999999</c:v>
                </c:pt>
                <c:pt idx="66">
                  <c:v>3189.1709999999998</c:v>
                </c:pt>
                <c:pt idx="67">
                  <c:v>3187.654</c:v>
                </c:pt>
                <c:pt idx="68">
                  <c:v>3189.261</c:v>
                </c:pt>
                <c:pt idx="69">
                  <c:v>3189.1190000000001</c:v>
                </c:pt>
                <c:pt idx="70">
                  <c:v>3190.2510000000002</c:v>
                </c:pt>
                <c:pt idx="71">
                  <c:v>3189.5149999999999</c:v>
                </c:pt>
                <c:pt idx="72">
                  <c:v>3190.1280000000002</c:v>
                </c:pt>
                <c:pt idx="73">
                  <c:v>3188.069</c:v>
                </c:pt>
                <c:pt idx="74">
                  <c:v>3187.2260000000001</c:v>
                </c:pt>
                <c:pt idx="75">
                  <c:v>3186.5230000000001</c:v>
                </c:pt>
                <c:pt idx="76">
                  <c:v>3187.9940000000001</c:v>
                </c:pt>
                <c:pt idx="77">
                  <c:v>3190.8649999999998</c:v>
                </c:pt>
                <c:pt idx="78">
                  <c:v>3191.1219999999998</c:v>
                </c:pt>
                <c:pt idx="79">
                  <c:v>3189.5529999999999</c:v>
                </c:pt>
                <c:pt idx="80">
                  <c:v>3189.5549999999998</c:v>
                </c:pt>
                <c:pt idx="81">
                  <c:v>3189.0230000000001</c:v>
                </c:pt>
                <c:pt idx="82">
                  <c:v>3189.9259999999999</c:v>
                </c:pt>
                <c:pt idx="83">
                  <c:v>3191.6959999999999</c:v>
                </c:pt>
                <c:pt idx="84">
                  <c:v>3192.9740000000002</c:v>
                </c:pt>
                <c:pt idx="85">
                  <c:v>3193.893</c:v>
                </c:pt>
                <c:pt idx="86">
                  <c:v>3191.623</c:v>
                </c:pt>
                <c:pt idx="87">
                  <c:v>3192.413</c:v>
                </c:pt>
                <c:pt idx="88">
                  <c:v>3192.8139999999999</c:v>
                </c:pt>
                <c:pt idx="89">
                  <c:v>3195.3180000000002</c:v>
                </c:pt>
                <c:pt idx="90">
                  <c:v>3197.252</c:v>
                </c:pt>
                <c:pt idx="91">
                  <c:v>3198.5419999999999</c:v>
                </c:pt>
                <c:pt idx="92">
                  <c:v>3196.4569999999999</c:v>
                </c:pt>
                <c:pt idx="93">
                  <c:v>3197.7310000000002</c:v>
                </c:pt>
                <c:pt idx="94">
                  <c:v>3198.8229999999999</c:v>
                </c:pt>
                <c:pt idx="95">
                  <c:v>3201.3739999999998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BD-4B3F-BB53-20F0E35DE697}"/>
            </c:ext>
          </c:extLst>
        </c:ser>
        <c:ser>
          <c:idx val="1"/>
          <c:order val="1"/>
          <c:tx>
            <c:strRef>
              <c:f>'9.4'!$AM$52</c:f>
              <c:strCache>
                <c:ptCount val="1"/>
                <c:pt idx="0">
                  <c:v>PE</c:v>
                </c:pt>
              </c:strCache>
            </c:strRef>
          </c:tx>
          <c:spPr>
            <a:solidFill>
              <a:schemeClr val="accent5"/>
            </a:solidFill>
          </c:spPr>
          <c:cat>
            <c:numRef>
              <c:f>'9.4'!$AK$54:$AK$149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5.2083333333333336E-2</c:v>
                </c:pt>
                <c:pt idx="6">
                  <c:v>6.25E-2</c:v>
                </c:pt>
                <c:pt idx="7">
                  <c:v>7.2916666666666671E-2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'9.4'!$AM$54:$AM$149</c:f>
              <c:numCache>
                <c:formatCode>#,##0</c:formatCode>
                <c:ptCount val="96"/>
                <c:pt idx="0">
                  <c:v>1848.662</c:v>
                </c:pt>
                <c:pt idx="1">
                  <c:v>1823.029</c:v>
                </c:pt>
                <c:pt idx="2">
                  <c:v>1777.528</c:v>
                </c:pt>
                <c:pt idx="3">
                  <c:v>1808.81</c:v>
                </c:pt>
                <c:pt idx="4">
                  <c:v>1810.0440000000001</c:v>
                </c:pt>
                <c:pt idx="5">
                  <c:v>1811.1959999999999</c:v>
                </c:pt>
                <c:pt idx="6">
                  <c:v>1814.5070000000001</c:v>
                </c:pt>
                <c:pt idx="7">
                  <c:v>1820.405</c:v>
                </c:pt>
                <c:pt idx="8">
                  <c:v>1875.5350000000001</c:v>
                </c:pt>
                <c:pt idx="9">
                  <c:v>1857.424</c:v>
                </c:pt>
                <c:pt idx="10">
                  <c:v>1821.1110000000001</c:v>
                </c:pt>
                <c:pt idx="11">
                  <c:v>1809.0160000000001</c:v>
                </c:pt>
                <c:pt idx="12">
                  <c:v>1830.5029999999999</c:v>
                </c:pt>
                <c:pt idx="13">
                  <c:v>1813.451</c:v>
                </c:pt>
                <c:pt idx="14">
                  <c:v>1791.2180000000001</c:v>
                </c:pt>
                <c:pt idx="15">
                  <c:v>1806.0909999999999</c:v>
                </c:pt>
                <c:pt idx="16">
                  <c:v>1824.8109999999999</c:v>
                </c:pt>
                <c:pt idx="17">
                  <c:v>1826.6030000000001</c:v>
                </c:pt>
                <c:pt idx="18">
                  <c:v>1817.6479999999999</c:v>
                </c:pt>
                <c:pt idx="19">
                  <c:v>1822.749</c:v>
                </c:pt>
                <c:pt idx="20">
                  <c:v>1842.8589999999999</c:v>
                </c:pt>
                <c:pt idx="21">
                  <c:v>1825.2650000000001</c:v>
                </c:pt>
                <c:pt idx="22">
                  <c:v>1797.873</c:v>
                </c:pt>
                <c:pt idx="23">
                  <c:v>1823.9880000000001</c:v>
                </c:pt>
                <c:pt idx="24">
                  <c:v>1819.867</c:v>
                </c:pt>
                <c:pt idx="25">
                  <c:v>1805.4839999999999</c:v>
                </c:pt>
                <c:pt idx="26">
                  <c:v>1793.9829999999999</c:v>
                </c:pt>
                <c:pt idx="27">
                  <c:v>1819.9390000000001</c:v>
                </c:pt>
                <c:pt idx="28">
                  <c:v>1863.5920000000001</c:v>
                </c:pt>
                <c:pt idx="29">
                  <c:v>1870.559</c:v>
                </c:pt>
                <c:pt idx="30">
                  <c:v>1879.8610000000001</c:v>
                </c:pt>
                <c:pt idx="31">
                  <c:v>1881.768</c:v>
                </c:pt>
                <c:pt idx="32">
                  <c:v>1895.5039999999999</c:v>
                </c:pt>
                <c:pt idx="33">
                  <c:v>1859.99</c:v>
                </c:pt>
                <c:pt idx="34">
                  <c:v>1879.3320000000001</c:v>
                </c:pt>
                <c:pt idx="35">
                  <c:v>1906.097</c:v>
                </c:pt>
                <c:pt idx="36">
                  <c:v>1975.4760000000001</c:v>
                </c:pt>
                <c:pt idx="37">
                  <c:v>1921.431</c:v>
                </c:pt>
                <c:pt idx="38">
                  <c:v>1915.04</c:v>
                </c:pt>
                <c:pt idx="39">
                  <c:v>1895.4549999999999</c:v>
                </c:pt>
                <c:pt idx="40">
                  <c:v>1927.4690000000001</c:v>
                </c:pt>
                <c:pt idx="41">
                  <c:v>1940.576</c:v>
                </c:pt>
                <c:pt idx="42">
                  <c:v>1966.028</c:v>
                </c:pt>
                <c:pt idx="43">
                  <c:v>2008.279</c:v>
                </c:pt>
                <c:pt idx="44">
                  <c:v>2033.9079999999999</c:v>
                </c:pt>
                <c:pt idx="45">
                  <c:v>1975.404</c:v>
                </c:pt>
                <c:pt idx="46">
                  <c:v>1966.34</c:v>
                </c:pt>
                <c:pt idx="47">
                  <c:v>1957.6110000000001</c:v>
                </c:pt>
                <c:pt idx="48">
                  <c:v>1855.7550000000001</c:v>
                </c:pt>
                <c:pt idx="49">
                  <c:v>1820.8889999999999</c:v>
                </c:pt>
                <c:pt idx="50">
                  <c:v>1829.43</c:v>
                </c:pt>
                <c:pt idx="51">
                  <c:v>1814.989</c:v>
                </c:pt>
                <c:pt idx="52">
                  <c:v>1984.5609999999999</c:v>
                </c:pt>
                <c:pt idx="53">
                  <c:v>2039.788</c:v>
                </c:pt>
                <c:pt idx="54">
                  <c:v>1987.9269999999999</c:v>
                </c:pt>
                <c:pt idx="55">
                  <c:v>2011.729</c:v>
                </c:pt>
                <c:pt idx="56">
                  <c:v>2099.65</c:v>
                </c:pt>
                <c:pt idx="57">
                  <c:v>2112.567</c:v>
                </c:pt>
                <c:pt idx="58">
                  <c:v>2107.232</c:v>
                </c:pt>
                <c:pt idx="59">
                  <c:v>2086.0479999999998</c:v>
                </c:pt>
                <c:pt idx="60">
                  <c:v>2038.5170000000001</c:v>
                </c:pt>
                <c:pt idx="61">
                  <c:v>2074.096</c:v>
                </c:pt>
                <c:pt idx="62">
                  <c:v>2130.893</c:v>
                </c:pt>
                <c:pt idx="63">
                  <c:v>2230.0329999999999</c:v>
                </c:pt>
                <c:pt idx="64">
                  <c:v>2343.62</c:v>
                </c:pt>
                <c:pt idx="65">
                  <c:v>2466.8049999999998</c:v>
                </c:pt>
                <c:pt idx="66">
                  <c:v>2579.346</c:v>
                </c:pt>
                <c:pt idx="67">
                  <c:v>2613.904</c:v>
                </c:pt>
                <c:pt idx="68">
                  <c:v>2730.9090000000001</c:v>
                </c:pt>
                <c:pt idx="69">
                  <c:v>2731.8589999999999</c:v>
                </c:pt>
                <c:pt idx="70">
                  <c:v>2812.5540000000001</c:v>
                </c:pt>
                <c:pt idx="71">
                  <c:v>2907.2890000000002</c:v>
                </c:pt>
                <c:pt idx="72">
                  <c:v>3086.8789999999999</c:v>
                </c:pt>
                <c:pt idx="73">
                  <c:v>3188.6480000000001</c:v>
                </c:pt>
                <c:pt idx="74">
                  <c:v>3249.9409999999998</c:v>
                </c:pt>
                <c:pt idx="75">
                  <c:v>3267.9009999999998</c:v>
                </c:pt>
                <c:pt idx="76">
                  <c:v>3324.4290000000001</c:v>
                </c:pt>
                <c:pt idx="77">
                  <c:v>3357.317</c:v>
                </c:pt>
                <c:pt idx="78">
                  <c:v>3429.069</c:v>
                </c:pt>
                <c:pt idx="79">
                  <c:v>3452.6260000000002</c:v>
                </c:pt>
                <c:pt idx="80">
                  <c:v>3504.3150000000001</c:v>
                </c:pt>
                <c:pt idx="81">
                  <c:v>3535.174</c:v>
                </c:pt>
                <c:pt idx="82">
                  <c:v>3545.2910000000002</c:v>
                </c:pt>
                <c:pt idx="83">
                  <c:v>3568.7640000000001</c:v>
                </c:pt>
                <c:pt idx="84">
                  <c:v>3604.627</c:v>
                </c:pt>
                <c:pt idx="85">
                  <c:v>3623.3130000000001</c:v>
                </c:pt>
                <c:pt idx="86">
                  <c:v>3693.6750000000002</c:v>
                </c:pt>
                <c:pt idx="87">
                  <c:v>3671.7130000000002</c:v>
                </c:pt>
                <c:pt idx="88">
                  <c:v>3696.0230000000001</c:v>
                </c:pt>
                <c:pt idx="89">
                  <c:v>3652.5430000000001</c:v>
                </c:pt>
                <c:pt idx="90">
                  <c:v>3479.7739999999999</c:v>
                </c:pt>
                <c:pt idx="91">
                  <c:v>3481.7440000000001</c:v>
                </c:pt>
                <c:pt idx="92">
                  <c:v>3496.8780000000002</c:v>
                </c:pt>
                <c:pt idx="93">
                  <c:v>3463.433</c:v>
                </c:pt>
                <c:pt idx="94">
                  <c:v>3460.9349999999999</c:v>
                </c:pt>
                <c:pt idx="95">
                  <c:v>3512.623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BBD-4B3F-BB53-20F0E35DE697}"/>
            </c:ext>
          </c:extLst>
        </c:ser>
        <c:ser>
          <c:idx val="2"/>
          <c:order val="2"/>
          <c:tx>
            <c:strRef>
              <c:f>'9.4'!$AN$52</c:f>
              <c:strCache>
                <c:ptCount val="1"/>
                <c:pt idx="0">
                  <c:v>PPE</c:v>
                </c:pt>
              </c:strCache>
            </c:strRef>
          </c:tx>
          <c:spPr>
            <a:solidFill>
              <a:schemeClr val="accent2"/>
            </a:solidFill>
          </c:spPr>
          <c:cat>
            <c:numRef>
              <c:f>'9.4'!$AK$54:$AK$149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5.2083333333333336E-2</c:v>
                </c:pt>
                <c:pt idx="6">
                  <c:v>6.25E-2</c:v>
                </c:pt>
                <c:pt idx="7">
                  <c:v>7.2916666666666671E-2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'9.4'!$AN$54:$AN$149</c:f>
              <c:numCache>
                <c:formatCode>#,##0</c:formatCode>
                <c:ptCount val="96"/>
                <c:pt idx="0">
                  <c:v>55.734999999999999</c:v>
                </c:pt>
                <c:pt idx="1">
                  <c:v>55.18</c:v>
                </c:pt>
                <c:pt idx="2">
                  <c:v>50.457000000000001</c:v>
                </c:pt>
                <c:pt idx="3">
                  <c:v>48.750999999999998</c:v>
                </c:pt>
                <c:pt idx="4">
                  <c:v>54.624000000000002</c:v>
                </c:pt>
                <c:pt idx="5">
                  <c:v>54.162999999999997</c:v>
                </c:pt>
                <c:pt idx="6">
                  <c:v>52.825000000000003</c:v>
                </c:pt>
                <c:pt idx="7">
                  <c:v>54.865000000000002</c:v>
                </c:pt>
                <c:pt idx="8">
                  <c:v>55.125999999999998</c:v>
                </c:pt>
                <c:pt idx="9">
                  <c:v>55.24</c:v>
                </c:pt>
                <c:pt idx="10">
                  <c:v>55.119</c:v>
                </c:pt>
                <c:pt idx="11">
                  <c:v>55.133000000000003</c:v>
                </c:pt>
                <c:pt idx="12">
                  <c:v>55.192999999999998</c:v>
                </c:pt>
                <c:pt idx="13">
                  <c:v>51.48</c:v>
                </c:pt>
                <c:pt idx="14">
                  <c:v>47.72</c:v>
                </c:pt>
                <c:pt idx="15">
                  <c:v>47.058</c:v>
                </c:pt>
                <c:pt idx="16">
                  <c:v>53.581000000000003</c:v>
                </c:pt>
                <c:pt idx="17">
                  <c:v>55.173000000000002</c:v>
                </c:pt>
                <c:pt idx="18">
                  <c:v>55.253</c:v>
                </c:pt>
                <c:pt idx="19">
                  <c:v>55.192999999999998</c:v>
                </c:pt>
                <c:pt idx="20">
                  <c:v>55.152999999999999</c:v>
                </c:pt>
                <c:pt idx="21">
                  <c:v>55.173000000000002</c:v>
                </c:pt>
                <c:pt idx="22">
                  <c:v>48.911000000000001</c:v>
                </c:pt>
                <c:pt idx="23">
                  <c:v>51.927999999999997</c:v>
                </c:pt>
                <c:pt idx="24">
                  <c:v>55.186</c:v>
                </c:pt>
                <c:pt idx="25">
                  <c:v>50.637</c:v>
                </c:pt>
                <c:pt idx="26">
                  <c:v>46.863999999999997</c:v>
                </c:pt>
                <c:pt idx="27">
                  <c:v>51.125999999999998</c:v>
                </c:pt>
                <c:pt idx="28">
                  <c:v>53.587000000000003</c:v>
                </c:pt>
                <c:pt idx="29">
                  <c:v>55.152999999999999</c:v>
                </c:pt>
                <c:pt idx="30">
                  <c:v>55.16</c:v>
                </c:pt>
                <c:pt idx="31">
                  <c:v>54.511000000000003</c:v>
                </c:pt>
                <c:pt idx="32">
                  <c:v>46.215000000000003</c:v>
                </c:pt>
                <c:pt idx="33">
                  <c:v>45.225000000000001</c:v>
                </c:pt>
                <c:pt idx="34">
                  <c:v>45.191000000000003</c:v>
                </c:pt>
                <c:pt idx="35">
                  <c:v>45.185000000000002</c:v>
                </c:pt>
                <c:pt idx="36">
                  <c:v>45.177999999999997</c:v>
                </c:pt>
                <c:pt idx="37">
                  <c:v>45.185000000000002</c:v>
                </c:pt>
                <c:pt idx="38">
                  <c:v>45.118000000000002</c:v>
                </c:pt>
                <c:pt idx="39">
                  <c:v>45.091000000000001</c:v>
                </c:pt>
                <c:pt idx="40">
                  <c:v>45.131</c:v>
                </c:pt>
                <c:pt idx="41">
                  <c:v>45.164999999999999</c:v>
                </c:pt>
                <c:pt idx="42">
                  <c:v>45.204999999999998</c:v>
                </c:pt>
                <c:pt idx="43">
                  <c:v>45.097999999999999</c:v>
                </c:pt>
                <c:pt idx="44">
                  <c:v>45.552999999999997</c:v>
                </c:pt>
                <c:pt idx="45">
                  <c:v>45.145000000000003</c:v>
                </c:pt>
                <c:pt idx="46">
                  <c:v>45.125</c:v>
                </c:pt>
                <c:pt idx="47">
                  <c:v>45.118000000000002</c:v>
                </c:pt>
                <c:pt idx="48">
                  <c:v>45.185000000000002</c:v>
                </c:pt>
                <c:pt idx="49">
                  <c:v>45.145000000000003</c:v>
                </c:pt>
                <c:pt idx="50">
                  <c:v>45.170999999999999</c:v>
                </c:pt>
                <c:pt idx="51">
                  <c:v>45.164999999999999</c:v>
                </c:pt>
                <c:pt idx="52">
                  <c:v>45.151000000000003</c:v>
                </c:pt>
                <c:pt idx="53">
                  <c:v>45.238</c:v>
                </c:pt>
                <c:pt idx="54">
                  <c:v>45.185000000000002</c:v>
                </c:pt>
                <c:pt idx="55">
                  <c:v>45.191000000000003</c:v>
                </c:pt>
                <c:pt idx="56">
                  <c:v>45.191000000000003</c:v>
                </c:pt>
                <c:pt idx="57">
                  <c:v>45.198</c:v>
                </c:pt>
                <c:pt idx="58">
                  <c:v>45.145000000000003</c:v>
                </c:pt>
                <c:pt idx="59">
                  <c:v>45.210999999999999</c:v>
                </c:pt>
                <c:pt idx="60">
                  <c:v>45.118000000000002</c:v>
                </c:pt>
                <c:pt idx="61">
                  <c:v>45.131</c:v>
                </c:pt>
                <c:pt idx="62">
                  <c:v>45.158000000000001</c:v>
                </c:pt>
                <c:pt idx="63">
                  <c:v>44.143999999999998</c:v>
                </c:pt>
                <c:pt idx="64">
                  <c:v>86.29</c:v>
                </c:pt>
                <c:pt idx="65">
                  <c:v>105.19199999999999</c:v>
                </c:pt>
                <c:pt idx="66">
                  <c:v>184.52199999999999</c:v>
                </c:pt>
                <c:pt idx="67">
                  <c:v>321.00599999999997</c:v>
                </c:pt>
                <c:pt idx="68">
                  <c:v>453.63499999999999</c:v>
                </c:pt>
                <c:pt idx="69">
                  <c:v>738.41700000000003</c:v>
                </c:pt>
                <c:pt idx="70">
                  <c:v>820.05799999999999</c:v>
                </c:pt>
                <c:pt idx="71">
                  <c:v>877.73500000000001</c:v>
                </c:pt>
                <c:pt idx="72">
                  <c:v>867.08299999999997</c:v>
                </c:pt>
                <c:pt idx="73">
                  <c:v>881.31700000000001</c:v>
                </c:pt>
                <c:pt idx="74">
                  <c:v>882.94200000000001</c:v>
                </c:pt>
                <c:pt idx="75">
                  <c:v>882.98099999999999</c:v>
                </c:pt>
                <c:pt idx="76">
                  <c:v>889.66600000000005</c:v>
                </c:pt>
                <c:pt idx="77">
                  <c:v>891.15200000000004</c:v>
                </c:pt>
                <c:pt idx="78">
                  <c:v>890.79899999999998</c:v>
                </c:pt>
                <c:pt idx="79">
                  <c:v>890.90300000000002</c:v>
                </c:pt>
                <c:pt idx="80">
                  <c:v>892.46500000000003</c:v>
                </c:pt>
                <c:pt idx="81">
                  <c:v>892.74099999999999</c:v>
                </c:pt>
                <c:pt idx="82">
                  <c:v>875.029</c:v>
                </c:pt>
                <c:pt idx="83">
                  <c:v>867.173</c:v>
                </c:pt>
                <c:pt idx="84">
                  <c:v>888.56399999999996</c:v>
                </c:pt>
                <c:pt idx="85">
                  <c:v>894.86300000000006</c:v>
                </c:pt>
                <c:pt idx="86">
                  <c:v>894.66300000000001</c:v>
                </c:pt>
                <c:pt idx="87">
                  <c:v>894.74400000000003</c:v>
                </c:pt>
                <c:pt idx="88">
                  <c:v>898.25699999999995</c:v>
                </c:pt>
                <c:pt idx="89">
                  <c:v>889.43499999999995</c:v>
                </c:pt>
                <c:pt idx="90">
                  <c:v>898.52700000000004</c:v>
                </c:pt>
                <c:pt idx="91">
                  <c:v>886.27700000000004</c:v>
                </c:pt>
                <c:pt idx="92">
                  <c:v>897.76900000000001</c:v>
                </c:pt>
                <c:pt idx="93">
                  <c:v>891.697</c:v>
                </c:pt>
                <c:pt idx="94">
                  <c:v>865.66800000000001</c:v>
                </c:pt>
                <c:pt idx="95">
                  <c:v>665.73800000000006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BBD-4B3F-BB53-20F0E35DE697}"/>
            </c:ext>
          </c:extLst>
        </c:ser>
        <c:ser>
          <c:idx val="3"/>
          <c:order val="3"/>
          <c:tx>
            <c:strRef>
              <c:f>'9.4'!$AO$52</c:f>
              <c:strCache>
                <c:ptCount val="1"/>
                <c:pt idx="0">
                  <c:v>PSE</c:v>
                </c:pt>
              </c:strCache>
            </c:strRef>
          </c:tx>
          <c:spPr>
            <a:solidFill>
              <a:schemeClr val="accent6"/>
            </a:solidFill>
          </c:spPr>
          <c:cat>
            <c:numRef>
              <c:f>'9.4'!$AK$54:$AK$149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5.2083333333333336E-2</c:v>
                </c:pt>
                <c:pt idx="6">
                  <c:v>6.25E-2</c:v>
                </c:pt>
                <c:pt idx="7">
                  <c:v>7.2916666666666671E-2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'9.4'!$AO$54:$AO$149</c:f>
              <c:numCache>
                <c:formatCode>#,##0</c:formatCode>
                <c:ptCount val="96"/>
                <c:pt idx="0">
                  <c:v>444.92899999999997</c:v>
                </c:pt>
                <c:pt idx="1">
                  <c:v>445.12099999999998</c:v>
                </c:pt>
                <c:pt idx="2">
                  <c:v>444.11599999999999</c:v>
                </c:pt>
                <c:pt idx="3">
                  <c:v>444.34399999999999</c:v>
                </c:pt>
                <c:pt idx="4">
                  <c:v>443.51</c:v>
                </c:pt>
                <c:pt idx="5">
                  <c:v>444.58699999999999</c:v>
                </c:pt>
                <c:pt idx="6">
                  <c:v>444.36900000000003</c:v>
                </c:pt>
                <c:pt idx="7">
                  <c:v>444.03699999999998</c:v>
                </c:pt>
                <c:pt idx="8">
                  <c:v>445.64100000000002</c:v>
                </c:pt>
                <c:pt idx="9">
                  <c:v>448.04700000000003</c:v>
                </c:pt>
                <c:pt idx="10">
                  <c:v>448.38400000000001</c:v>
                </c:pt>
                <c:pt idx="11">
                  <c:v>447.63799999999998</c:v>
                </c:pt>
                <c:pt idx="12">
                  <c:v>448.04</c:v>
                </c:pt>
                <c:pt idx="13">
                  <c:v>447.92099999999999</c:v>
                </c:pt>
                <c:pt idx="14">
                  <c:v>446.69600000000003</c:v>
                </c:pt>
                <c:pt idx="15">
                  <c:v>446.84100000000001</c:v>
                </c:pt>
                <c:pt idx="16">
                  <c:v>448.28300000000002</c:v>
                </c:pt>
                <c:pt idx="17">
                  <c:v>448.46100000000001</c:v>
                </c:pt>
                <c:pt idx="18">
                  <c:v>447.80399999999997</c:v>
                </c:pt>
                <c:pt idx="19">
                  <c:v>449.99200000000002</c:v>
                </c:pt>
                <c:pt idx="20">
                  <c:v>454.39</c:v>
                </c:pt>
                <c:pt idx="21">
                  <c:v>455.81099999999998</c:v>
                </c:pt>
                <c:pt idx="22">
                  <c:v>455.25700000000001</c:v>
                </c:pt>
                <c:pt idx="23">
                  <c:v>461.839</c:v>
                </c:pt>
                <c:pt idx="24">
                  <c:v>506.613</c:v>
                </c:pt>
                <c:pt idx="25">
                  <c:v>511.05599999999998</c:v>
                </c:pt>
                <c:pt idx="26">
                  <c:v>508.577</c:v>
                </c:pt>
                <c:pt idx="27">
                  <c:v>509.00200000000001</c:v>
                </c:pt>
                <c:pt idx="28">
                  <c:v>507.81</c:v>
                </c:pt>
                <c:pt idx="29">
                  <c:v>506.56299999999999</c:v>
                </c:pt>
                <c:pt idx="30">
                  <c:v>504.51299999999998</c:v>
                </c:pt>
                <c:pt idx="31">
                  <c:v>506.98</c:v>
                </c:pt>
                <c:pt idx="32">
                  <c:v>513.57899999999995</c:v>
                </c:pt>
                <c:pt idx="33">
                  <c:v>504.714</c:v>
                </c:pt>
                <c:pt idx="34">
                  <c:v>505.59800000000001</c:v>
                </c:pt>
                <c:pt idx="35">
                  <c:v>512.15099999999995</c:v>
                </c:pt>
                <c:pt idx="36">
                  <c:v>520.17999999999995</c:v>
                </c:pt>
                <c:pt idx="37">
                  <c:v>496.64299999999997</c:v>
                </c:pt>
                <c:pt idx="38">
                  <c:v>496.22399999999999</c:v>
                </c:pt>
                <c:pt idx="39">
                  <c:v>489.88299999999998</c:v>
                </c:pt>
                <c:pt idx="40">
                  <c:v>482.16800000000001</c:v>
                </c:pt>
                <c:pt idx="41">
                  <c:v>484.64</c:v>
                </c:pt>
                <c:pt idx="42">
                  <c:v>509.839</c:v>
                </c:pt>
                <c:pt idx="43">
                  <c:v>526.27</c:v>
                </c:pt>
                <c:pt idx="44">
                  <c:v>515.721</c:v>
                </c:pt>
                <c:pt idx="45">
                  <c:v>489.06200000000001</c:v>
                </c:pt>
                <c:pt idx="46">
                  <c:v>480.95800000000003</c:v>
                </c:pt>
                <c:pt idx="47">
                  <c:v>480.73500000000001</c:v>
                </c:pt>
                <c:pt idx="48">
                  <c:v>463.87799999999999</c:v>
                </c:pt>
                <c:pt idx="49">
                  <c:v>457.80599999999998</c:v>
                </c:pt>
                <c:pt idx="50">
                  <c:v>454.899</c:v>
                </c:pt>
                <c:pt idx="51">
                  <c:v>457.935</c:v>
                </c:pt>
                <c:pt idx="52">
                  <c:v>465.61700000000002</c:v>
                </c:pt>
                <c:pt idx="53">
                  <c:v>469.01</c:v>
                </c:pt>
                <c:pt idx="54">
                  <c:v>461.33699999999999</c:v>
                </c:pt>
                <c:pt idx="55">
                  <c:v>455.74700000000001</c:v>
                </c:pt>
                <c:pt idx="56">
                  <c:v>468.779</c:v>
                </c:pt>
                <c:pt idx="57">
                  <c:v>461.83699999999999</c:v>
                </c:pt>
                <c:pt idx="58">
                  <c:v>460.11500000000001</c:v>
                </c:pt>
                <c:pt idx="59">
                  <c:v>463.54</c:v>
                </c:pt>
                <c:pt idx="60">
                  <c:v>471.72199999999998</c:v>
                </c:pt>
                <c:pt idx="61">
                  <c:v>469.74</c:v>
                </c:pt>
                <c:pt idx="62">
                  <c:v>468.71899999999999</c:v>
                </c:pt>
                <c:pt idx="63">
                  <c:v>467.50700000000001</c:v>
                </c:pt>
                <c:pt idx="64">
                  <c:v>485.834</c:v>
                </c:pt>
                <c:pt idx="65">
                  <c:v>489.18400000000003</c:v>
                </c:pt>
                <c:pt idx="66">
                  <c:v>488.04199999999997</c:v>
                </c:pt>
                <c:pt idx="67">
                  <c:v>489.52800000000002</c:v>
                </c:pt>
                <c:pt idx="68">
                  <c:v>503.57600000000002</c:v>
                </c:pt>
                <c:pt idx="69">
                  <c:v>511.43400000000003</c:v>
                </c:pt>
                <c:pt idx="70">
                  <c:v>517.05399999999997</c:v>
                </c:pt>
                <c:pt idx="71">
                  <c:v>517.88499999999999</c:v>
                </c:pt>
                <c:pt idx="72">
                  <c:v>515.36099999999999</c:v>
                </c:pt>
                <c:pt idx="73">
                  <c:v>517.78599999999994</c:v>
                </c:pt>
                <c:pt idx="74">
                  <c:v>508.89</c:v>
                </c:pt>
                <c:pt idx="75">
                  <c:v>508.529</c:v>
                </c:pt>
                <c:pt idx="76">
                  <c:v>509.28699999999998</c:v>
                </c:pt>
                <c:pt idx="77">
                  <c:v>511.18</c:v>
                </c:pt>
                <c:pt idx="78">
                  <c:v>511.34199999999998</c:v>
                </c:pt>
                <c:pt idx="79">
                  <c:v>512.28800000000001</c:v>
                </c:pt>
                <c:pt idx="80">
                  <c:v>516.31299999999999</c:v>
                </c:pt>
                <c:pt idx="81">
                  <c:v>518.73199999999997</c:v>
                </c:pt>
                <c:pt idx="82">
                  <c:v>517.48800000000006</c:v>
                </c:pt>
                <c:pt idx="83">
                  <c:v>517.21299999999997</c:v>
                </c:pt>
                <c:pt idx="84">
                  <c:v>505.00900000000001</c:v>
                </c:pt>
                <c:pt idx="85">
                  <c:v>505.74799999999999</c:v>
                </c:pt>
                <c:pt idx="86">
                  <c:v>508.62</c:v>
                </c:pt>
                <c:pt idx="87">
                  <c:v>505.81900000000002</c:v>
                </c:pt>
                <c:pt idx="88">
                  <c:v>461.63200000000001</c:v>
                </c:pt>
                <c:pt idx="89">
                  <c:v>465.50099999999998</c:v>
                </c:pt>
                <c:pt idx="90">
                  <c:v>462.93299999999999</c:v>
                </c:pt>
                <c:pt idx="91">
                  <c:v>465.18599999999998</c:v>
                </c:pt>
                <c:pt idx="92">
                  <c:v>460.36799999999999</c:v>
                </c:pt>
                <c:pt idx="93">
                  <c:v>460.279</c:v>
                </c:pt>
                <c:pt idx="94">
                  <c:v>456.90800000000002</c:v>
                </c:pt>
                <c:pt idx="95">
                  <c:v>458.75299999999999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BBD-4B3F-BB53-20F0E35DE697}"/>
            </c:ext>
          </c:extLst>
        </c:ser>
        <c:ser>
          <c:idx val="6"/>
          <c:order val="4"/>
          <c:tx>
            <c:strRef>
              <c:f>'9.4'!$AS$52</c:f>
              <c:strCache>
                <c:ptCount val="1"/>
                <c:pt idx="0">
                  <c:v>VTE</c:v>
                </c:pt>
              </c:strCache>
            </c:strRef>
          </c:tx>
          <c:spPr>
            <a:solidFill>
              <a:schemeClr val="accent4"/>
            </a:solidFill>
          </c:spPr>
          <c:cat>
            <c:numRef>
              <c:f>'9.4'!$AK$54:$AK$149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5.2083333333333336E-2</c:v>
                </c:pt>
                <c:pt idx="6">
                  <c:v>6.25E-2</c:v>
                </c:pt>
                <c:pt idx="7">
                  <c:v>7.2916666666666671E-2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'9.4'!$AS$54:$AS$149</c:f>
              <c:numCache>
                <c:formatCode>#,##0</c:formatCode>
                <c:ptCount val="96"/>
                <c:pt idx="0">
                  <c:v>157.63</c:v>
                </c:pt>
                <c:pt idx="1">
                  <c:v>158.07900000000001</c:v>
                </c:pt>
                <c:pt idx="2">
                  <c:v>150.38499999999999</c:v>
                </c:pt>
                <c:pt idx="3">
                  <c:v>142.52600000000001</c:v>
                </c:pt>
                <c:pt idx="4">
                  <c:v>137.02199999999999</c:v>
                </c:pt>
                <c:pt idx="5">
                  <c:v>141.97499999999999</c:v>
                </c:pt>
                <c:pt idx="6">
                  <c:v>134.422</c:v>
                </c:pt>
                <c:pt idx="7">
                  <c:v>137.86600000000001</c:v>
                </c:pt>
                <c:pt idx="8">
                  <c:v>136.172</c:v>
                </c:pt>
                <c:pt idx="9">
                  <c:v>132.756</c:v>
                </c:pt>
                <c:pt idx="10">
                  <c:v>129.553</c:v>
                </c:pt>
                <c:pt idx="11">
                  <c:v>122.379</c:v>
                </c:pt>
                <c:pt idx="12">
                  <c:v>119.643</c:v>
                </c:pt>
                <c:pt idx="13">
                  <c:v>121.339</c:v>
                </c:pt>
                <c:pt idx="14">
                  <c:v>120.69199999999999</c:v>
                </c:pt>
                <c:pt idx="15">
                  <c:v>124.648</c:v>
                </c:pt>
                <c:pt idx="16">
                  <c:v>112.277</c:v>
                </c:pt>
                <c:pt idx="17">
                  <c:v>110.211</c:v>
                </c:pt>
                <c:pt idx="18">
                  <c:v>109.6</c:v>
                </c:pt>
                <c:pt idx="19">
                  <c:v>112.149</c:v>
                </c:pt>
                <c:pt idx="20">
                  <c:v>120.06</c:v>
                </c:pt>
                <c:pt idx="21">
                  <c:v>124.66500000000001</c:v>
                </c:pt>
                <c:pt idx="22">
                  <c:v>117.304</c:v>
                </c:pt>
                <c:pt idx="23">
                  <c:v>122.828</c:v>
                </c:pt>
                <c:pt idx="24">
                  <c:v>119.354</c:v>
                </c:pt>
                <c:pt idx="25">
                  <c:v>114.47799999999999</c:v>
                </c:pt>
                <c:pt idx="26">
                  <c:v>114.40900000000001</c:v>
                </c:pt>
                <c:pt idx="27">
                  <c:v>111.61199999999999</c:v>
                </c:pt>
                <c:pt idx="28">
                  <c:v>111.871</c:v>
                </c:pt>
                <c:pt idx="29">
                  <c:v>115.413</c:v>
                </c:pt>
                <c:pt idx="30">
                  <c:v>115.131</c:v>
                </c:pt>
                <c:pt idx="31">
                  <c:v>108.779</c:v>
                </c:pt>
                <c:pt idx="32">
                  <c:v>98.858999999999995</c:v>
                </c:pt>
                <c:pt idx="33">
                  <c:v>91.686999999999998</c:v>
                </c:pt>
                <c:pt idx="34">
                  <c:v>97.369</c:v>
                </c:pt>
                <c:pt idx="35">
                  <c:v>97.576999999999998</c:v>
                </c:pt>
                <c:pt idx="36">
                  <c:v>90.355999999999995</c:v>
                </c:pt>
                <c:pt idx="37">
                  <c:v>93.441000000000003</c:v>
                </c:pt>
                <c:pt idx="38">
                  <c:v>89.853999999999999</c:v>
                </c:pt>
                <c:pt idx="39">
                  <c:v>86.296999999999997</c:v>
                </c:pt>
                <c:pt idx="40">
                  <c:v>81.674999999999997</c:v>
                </c:pt>
                <c:pt idx="41">
                  <c:v>86.876000000000005</c:v>
                </c:pt>
                <c:pt idx="42">
                  <c:v>86.741</c:v>
                </c:pt>
                <c:pt idx="43">
                  <c:v>89.561000000000007</c:v>
                </c:pt>
                <c:pt idx="44">
                  <c:v>88.402000000000001</c:v>
                </c:pt>
                <c:pt idx="45">
                  <c:v>83.084999999999994</c:v>
                </c:pt>
                <c:pt idx="46">
                  <c:v>72.213999999999999</c:v>
                </c:pt>
                <c:pt idx="47">
                  <c:v>67.239999999999995</c:v>
                </c:pt>
                <c:pt idx="48">
                  <c:v>57.856000000000002</c:v>
                </c:pt>
                <c:pt idx="49">
                  <c:v>57.886000000000003</c:v>
                </c:pt>
                <c:pt idx="50">
                  <c:v>51.326999999999998</c:v>
                </c:pt>
                <c:pt idx="51">
                  <c:v>47.082000000000001</c:v>
                </c:pt>
                <c:pt idx="52">
                  <c:v>44.738</c:v>
                </c:pt>
                <c:pt idx="53">
                  <c:v>41.046999999999997</c:v>
                </c:pt>
                <c:pt idx="54">
                  <c:v>45.177</c:v>
                </c:pt>
                <c:pt idx="55">
                  <c:v>44.027999999999999</c:v>
                </c:pt>
                <c:pt idx="56">
                  <c:v>41.841000000000001</c:v>
                </c:pt>
                <c:pt idx="57">
                  <c:v>35.613999999999997</c:v>
                </c:pt>
                <c:pt idx="58">
                  <c:v>36.405999999999999</c:v>
                </c:pt>
                <c:pt idx="59">
                  <c:v>35.359000000000002</c:v>
                </c:pt>
                <c:pt idx="60">
                  <c:v>34.167000000000002</c:v>
                </c:pt>
                <c:pt idx="61">
                  <c:v>34.070999999999998</c:v>
                </c:pt>
                <c:pt idx="62">
                  <c:v>30.673999999999999</c:v>
                </c:pt>
                <c:pt idx="63">
                  <c:v>32.984000000000002</c:v>
                </c:pt>
                <c:pt idx="64">
                  <c:v>31.265000000000001</c:v>
                </c:pt>
                <c:pt idx="65">
                  <c:v>29.148</c:v>
                </c:pt>
                <c:pt idx="66">
                  <c:v>30.356999999999999</c:v>
                </c:pt>
                <c:pt idx="67">
                  <c:v>33.265000000000001</c:v>
                </c:pt>
                <c:pt idx="68">
                  <c:v>32.767000000000003</c:v>
                </c:pt>
                <c:pt idx="69">
                  <c:v>30.539000000000001</c:v>
                </c:pt>
                <c:pt idx="70">
                  <c:v>30.446999999999999</c:v>
                </c:pt>
                <c:pt idx="71">
                  <c:v>23.504999999999999</c:v>
                </c:pt>
                <c:pt idx="72">
                  <c:v>20.92</c:v>
                </c:pt>
                <c:pt idx="73">
                  <c:v>22.658000000000001</c:v>
                </c:pt>
                <c:pt idx="74">
                  <c:v>25.262</c:v>
                </c:pt>
                <c:pt idx="75">
                  <c:v>29.01</c:v>
                </c:pt>
                <c:pt idx="76">
                  <c:v>20.757000000000001</c:v>
                </c:pt>
                <c:pt idx="77">
                  <c:v>21.178999999999998</c:v>
                </c:pt>
                <c:pt idx="78">
                  <c:v>24.048999999999999</c:v>
                </c:pt>
                <c:pt idx="79">
                  <c:v>22.98</c:v>
                </c:pt>
                <c:pt idx="80">
                  <c:v>22.337</c:v>
                </c:pt>
                <c:pt idx="81">
                  <c:v>26.68</c:v>
                </c:pt>
                <c:pt idx="82">
                  <c:v>27.248000000000001</c:v>
                </c:pt>
                <c:pt idx="83">
                  <c:v>25.143999999999998</c:v>
                </c:pt>
                <c:pt idx="84">
                  <c:v>24.547999999999998</c:v>
                </c:pt>
                <c:pt idx="85">
                  <c:v>29.088999999999999</c:v>
                </c:pt>
                <c:pt idx="86">
                  <c:v>34.167999999999999</c:v>
                </c:pt>
                <c:pt idx="87">
                  <c:v>33.497999999999998</c:v>
                </c:pt>
                <c:pt idx="88">
                  <c:v>37.686999999999998</c:v>
                </c:pt>
                <c:pt idx="89">
                  <c:v>43.014000000000003</c:v>
                </c:pt>
                <c:pt idx="90">
                  <c:v>49.886000000000003</c:v>
                </c:pt>
                <c:pt idx="91">
                  <c:v>55.134999999999998</c:v>
                </c:pt>
                <c:pt idx="92">
                  <c:v>53.722999999999999</c:v>
                </c:pt>
                <c:pt idx="93">
                  <c:v>54.281999999999996</c:v>
                </c:pt>
                <c:pt idx="94">
                  <c:v>52.119</c:v>
                </c:pt>
                <c:pt idx="95">
                  <c:v>50.158000000000001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BBD-4B3F-BB53-20F0E35DE697}"/>
            </c:ext>
          </c:extLst>
        </c:ser>
        <c:ser>
          <c:idx val="7"/>
          <c:order val="5"/>
          <c:tx>
            <c:strRef>
              <c:f>'9.4'!$AR$52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7C9C7"/>
            </a:solidFill>
            <a:ln w="25400">
              <a:noFill/>
            </a:ln>
          </c:spPr>
          <c:cat>
            <c:numRef>
              <c:f>'9.4'!$AK$54:$AK$149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5.2083333333333336E-2</c:v>
                </c:pt>
                <c:pt idx="6">
                  <c:v>6.25E-2</c:v>
                </c:pt>
                <c:pt idx="7">
                  <c:v>7.2916666666666671E-2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'9.4'!$AR$54:$AR$149</c:f>
              <c:numCache>
                <c:formatCode>#,##0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14.99</c:v>
                </c:pt>
                <c:pt idx="21">
                  <c:v>44.933999999999997</c:v>
                </c:pt>
                <c:pt idx="22">
                  <c:v>44.856999999999999</c:v>
                </c:pt>
                <c:pt idx="23">
                  <c:v>44.896999999999998</c:v>
                </c:pt>
                <c:pt idx="24">
                  <c:v>46.026000000000003</c:v>
                </c:pt>
                <c:pt idx="25">
                  <c:v>51.825000000000003</c:v>
                </c:pt>
                <c:pt idx="26">
                  <c:v>65.543000000000006</c:v>
                </c:pt>
                <c:pt idx="27">
                  <c:v>83.058999999999997</c:v>
                </c:pt>
                <c:pt idx="28">
                  <c:v>106.003</c:v>
                </c:pt>
                <c:pt idx="29">
                  <c:v>130.09899999999999</c:v>
                </c:pt>
                <c:pt idx="30">
                  <c:v>154.74199999999999</c:v>
                </c:pt>
                <c:pt idx="31">
                  <c:v>186.267</c:v>
                </c:pt>
                <c:pt idx="32">
                  <c:v>225.58600000000001</c:v>
                </c:pt>
                <c:pt idx="33">
                  <c:v>249.749</c:v>
                </c:pt>
                <c:pt idx="34">
                  <c:v>269.18099999999998</c:v>
                </c:pt>
                <c:pt idx="35">
                  <c:v>290.517</c:v>
                </c:pt>
                <c:pt idx="36">
                  <c:v>306.28399999999999</c:v>
                </c:pt>
                <c:pt idx="37">
                  <c:v>331.50700000000001</c:v>
                </c:pt>
                <c:pt idx="38">
                  <c:v>383.77</c:v>
                </c:pt>
                <c:pt idx="39">
                  <c:v>422.82</c:v>
                </c:pt>
                <c:pt idx="40">
                  <c:v>469.25700000000001</c:v>
                </c:pt>
                <c:pt idx="41">
                  <c:v>494.67899999999997</c:v>
                </c:pt>
                <c:pt idx="42">
                  <c:v>529.61300000000006</c:v>
                </c:pt>
                <c:pt idx="43">
                  <c:v>581.48199999999997</c:v>
                </c:pt>
                <c:pt idx="44">
                  <c:v>635.51199999999994</c:v>
                </c:pt>
                <c:pt idx="45">
                  <c:v>704.12699999999995</c:v>
                </c:pt>
                <c:pt idx="46">
                  <c:v>786.846</c:v>
                </c:pt>
                <c:pt idx="47">
                  <c:v>830.17499999999995</c:v>
                </c:pt>
                <c:pt idx="48">
                  <c:v>893.37900000000002</c:v>
                </c:pt>
                <c:pt idx="49">
                  <c:v>936.58</c:v>
                </c:pt>
                <c:pt idx="50">
                  <c:v>973.22299999999996</c:v>
                </c:pt>
                <c:pt idx="51">
                  <c:v>1063.538</c:v>
                </c:pt>
                <c:pt idx="52">
                  <c:v>1075.894</c:v>
                </c:pt>
                <c:pt idx="53">
                  <c:v>1110.9870000000001</c:v>
                </c:pt>
                <c:pt idx="54">
                  <c:v>1076.4079999999999</c:v>
                </c:pt>
                <c:pt idx="55">
                  <c:v>1042.1510000000001</c:v>
                </c:pt>
                <c:pt idx="56">
                  <c:v>1047.569</c:v>
                </c:pt>
                <c:pt idx="57">
                  <c:v>1045.4839999999999</c:v>
                </c:pt>
                <c:pt idx="58">
                  <c:v>981.06399999999996</c:v>
                </c:pt>
                <c:pt idx="59">
                  <c:v>891.91099999999994</c:v>
                </c:pt>
                <c:pt idx="60">
                  <c:v>812.76700000000005</c:v>
                </c:pt>
                <c:pt idx="61">
                  <c:v>729.66499999999996</c:v>
                </c:pt>
                <c:pt idx="62">
                  <c:v>648.13</c:v>
                </c:pt>
                <c:pt idx="63">
                  <c:v>576.94299999999998</c:v>
                </c:pt>
                <c:pt idx="64">
                  <c:v>511.78899999999999</c:v>
                </c:pt>
                <c:pt idx="65">
                  <c:v>471.529</c:v>
                </c:pt>
                <c:pt idx="66">
                  <c:v>381.93099999999998</c:v>
                </c:pt>
                <c:pt idx="67">
                  <c:v>296.75599999999997</c:v>
                </c:pt>
                <c:pt idx="68">
                  <c:v>218.95400000000001</c:v>
                </c:pt>
                <c:pt idx="69">
                  <c:v>153.922</c:v>
                </c:pt>
                <c:pt idx="70">
                  <c:v>105.52200000000001</c:v>
                </c:pt>
                <c:pt idx="71">
                  <c:v>72.772000000000006</c:v>
                </c:pt>
                <c:pt idx="72">
                  <c:v>52.228000000000002</c:v>
                </c:pt>
                <c:pt idx="73">
                  <c:v>46.542000000000002</c:v>
                </c:pt>
                <c:pt idx="74">
                  <c:v>46.622</c:v>
                </c:pt>
                <c:pt idx="75">
                  <c:v>43.613999999999997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BBD-4B3F-BB53-20F0E35DE697}"/>
            </c:ext>
          </c:extLst>
        </c:ser>
        <c:ser>
          <c:idx val="4"/>
          <c:order val="6"/>
          <c:tx>
            <c:strRef>
              <c:f>'9.4'!$AP$52</c:f>
              <c:strCache>
                <c:ptCount val="1"/>
                <c:pt idx="0">
                  <c:v>VE</c:v>
                </c:pt>
              </c:strCache>
            </c:strRef>
          </c:tx>
          <c:spPr>
            <a:solidFill>
              <a:schemeClr val="accent3"/>
            </a:solidFill>
          </c:spPr>
          <c:cat>
            <c:numRef>
              <c:f>'9.4'!$AK$54:$AK$149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5.2083333333333336E-2</c:v>
                </c:pt>
                <c:pt idx="6">
                  <c:v>6.25E-2</c:v>
                </c:pt>
                <c:pt idx="7">
                  <c:v>7.2916666666666671E-2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'9.4'!$AP$54:$AP$149</c:f>
              <c:numCache>
                <c:formatCode>#,##0</c:formatCode>
                <c:ptCount val="96"/>
                <c:pt idx="0">
                  <c:v>151.184</c:v>
                </c:pt>
                <c:pt idx="1">
                  <c:v>151.06</c:v>
                </c:pt>
                <c:pt idx="2">
                  <c:v>151.05799999999999</c:v>
                </c:pt>
                <c:pt idx="3">
                  <c:v>150.75700000000001</c:v>
                </c:pt>
                <c:pt idx="4">
                  <c:v>101.035</c:v>
                </c:pt>
                <c:pt idx="5">
                  <c:v>93.867999999999995</c:v>
                </c:pt>
                <c:pt idx="6">
                  <c:v>93.933999999999997</c:v>
                </c:pt>
                <c:pt idx="7">
                  <c:v>94.027000000000001</c:v>
                </c:pt>
                <c:pt idx="8">
                  <c:v>93.218000000000004</c:v>
                </c:pt>
                <c:pt idx="9">
                  <c:v>93.247</c:v>
                </c:pt>
                <c:pt idx="10">
                  <c:v>93.286000000000001</c:v>
                </c:pt>
                <c:pt idx="11">
                  <c:v>93.245999999999995</c:v>
                </c:pt>
                <c:pt idx="12">
                  <c:v>151.863</c:v>
                </c:pt>
                <c:pt idx="13">
                  <c:v>151.828</c:v>
                </c:pt>
                <c:pt idx="14">
                  <c:v>151.69800000000001</c:v>
                </c:pt>
                <c:pt idx="15">
                  <c:v>151.916</c:v>
                </c:pt>
                <c:pt idx="16">
                  <c:v>162.36199999999999</c:v>
                </c:pt>
                <c:pt idx="17">
                  <c:v>162.73400000000001</c:v>
                </c:pt>
                <c:pt idx="18">
                  <c:v>162.64500000000001</c:v>
                </c:pt>
                <c:pt idx="19">
                  <c:v>162.648</c:v>
                </c:pt>
                <c:pt idx="20">
                  <c:v>163.65100000000001</c:v>
                </c:pt>
                <c:pt idx="21">
                  <c:v>163.79900000000001</c:v>
                </c:pt>
                <c:pt idx="22">
                  <c:v>163.49100000000001</c:v>
                </c:pt>
                <c:pt idx="23">
                  <c:v>163.61099999999999</c:v>
                </c:pt>
                <c:pt idx="24">
                  <c:v>155.97800000000001</c:v>
                </c:pt>
                <c:pt idx="25">
                  <c:v>155.59800000000001</c:v>
                </c:pt>
                <c:pt idx="26">
                  <c:v>155.60599999999999</c:v>
                </c:pt>
                <c:pt idx="27">
                  <c:v>155.59</c:v>
                </c:pt>
                <c:pt idx="28">
                  <c:v>163.64400000000001</c:v>
                </c:pt>
                <c:pt idx="29">
                  <c:v>163.64599999999999</c:v>
                </c:pt>
                <c:pt idx="30">
                  <c:v>164.73</c:v>
                </c:pt>
                <c:pt idx="31">
                  <c:v>164.71199999999999</c:v>
                </c:pt>
                <c:pt idx="32">
                  <c:v>156.87700000000001</c:v>
                </c:pt>
                <c:pt idx="33">
                  <c:v>156.81700000000001</c:v>
                </c:pt>
                <c:pt idx="34">
                  <c:v>156.61799999999999</c:v>
                </c:pt>
                <c:pt idx="35">
                  <c:v>156.334</c:v>
                </c:pt>
                <c:pt idx="36">
                  <c:v>151.01400000000001</c:v>
                </c:pt>
                <c:pt idx="37">
                  <c:v>150.91499999999999</c:v>
                </c:pt>
                <c:pt idx="38">
                  <c:v>150.898</c:v>
                </c:pt>
                <c:pt idx="39">
                  <c:v>150.61000000000001</c:v>
                </c:pt>
                <c:pt idx="40">
                  <c:v>100.17</c:v>
                </c:pt>
                <c:pt idx="41">
                  <c:v>93.105999999999995</c:v>
                </c:pt>
                <c:pt idx="42">
                  <c:v>93.075000000000003</c:v>
                </c:pt>
                <c:pt idx="43">
                  <c:v>93.07</c:v>
                </c:pt>
                <c:pt idx="44">
                  <c:v>93.23</c:v>
                </c:pt>
                <c:pt idx="45">
                  <c:v>93.319000000000003</c:v>
                </c:pt>
                <c:pt idx="46">
                  <c:v>93.331999999999994</c:v>
                </c:pt>
                <c:pt idx="47">
                  <c:v>93.213999999999999</c:v>
                </c:pt>
                <c:pt idx="48">
                  <c:v>98.558999999999997</c:v>
                </c:pt>
                <c:pt idx="49">
                  <c:v>98.81</c:v>
                </c:pt>
                <c:pt idx="50">
                  <c:v>99.197000000000003</c:v>
                </c:pt>
                <c:pt idx="51">
                  <c:v>120.075</c:v>
                </c:pt>
                <c:pt idx="52">
                  <c:v>186.20599999999999</c:v>
                </c:pt>
                <c:pt idx="53">
                  <c:v>156.16399999999999</c:v>
                </c:pt>
                <c:pt idx="54">
                  <c:v>152.374</c:v>
                </c:pt>
                <c:pt idx="55">
                  <c:v>152.35900000000001</c:v>
                </c:pt>
                <c:pt idx="56">
                  <c:v>156.62899999999999</c:v>
                </c:pt>
                <c:pt idx="57">
                  <c:v>156.893</c:v>
                </c:pt>
                <c:pt idx="58">
                  <c:v>156.82599999999999</c:v>
                </c:pt>
                <c:pt idx="59">
                  <c:v>156.82400000000001</c:v>
                </c:pt>
                <c:pt idx="60">
                  <c:v>155.97</c:v>
                </c:pt>
                <c:pt idx="61">
                  <c:v>155.92500000000001</c:v>
                </c:pt>
                <c:pt idx="62">
                  <c:v>155.89400000000001</c:v>
                </c:pt>
                <c:pt idx="63">
                  <c:v>155.82499999999999</c:v>
                </c:pt>
                <c:pt idx="64">
                  <c:v>150.852</c:v>
                </c:pt>
                <c:pt idx="65">
                  <c:v>150.578</c:v>
                </c:pt>
                <c:pt idx="66">
                  <c:v>150.548</c:v>
                </c:pt>
                <c:pt idx="67">
                  <c:v>150.535</c:v>
                </c:pt>
                <c:pt idx="68">
                  <c:v>150.71</c:v>
                </c:pt>
                <c:pt idx="69">
                  <c:v>150.51</c:v>
                </c:pt>
                <c:pt idx="70">
                  <c:v>198.68</c:v>
                </c:pt>
                <c:pt idx="71">
                  <c:v>200.03700000000001</c:v>
                </c:pt>
                <c:pt idx="72">
                  <c:v>201.262</c:v>
                </c:pt>
                <c:pt idx="73">
                  <c:v>201.52500000000001</c:v>
                </c:pt>
                <c:pt idx="74">
                  <c:v>201.38200000000001</c:v>
                </c:pt>
                <c:pt idx="75">
                  <c:v>217.90100000000001</c:v>
                </c:pt>
                <c:pt idx="76">
                  <c:v>443.40800000000002</c:v>
                </c:pt>
                <c:pt idx="77">
                  <c:v>470.03199999999998</c:v>
                </c:pt>
                <c:pt idx="78">
                  <c:v>470.03100000000001</c:v>
                </c:pt>
                <c:pt idx="79">
                  <c:v>453.375</c:v>
                </c:pt>
                <c:pt idx="80">
                  <c:v>217.77699999999999</c:v>
                </c:pt>
                <c:pt idx="81">
                  <c:v>203.011</c:v>
                </c:pt>
                <c:pt idx="82">
                  <c:v>156.054</c:v>
                </c:pt>
                <c:pt idx="83">
                  <c:v>155.11500000000001</c:v>
                </c:pt>
                <c:pt idx="84">
                  <c:v>151.48699999999999</c:v>
                </c:pt>
                <c:pt idx="85">
                  <c:v>151.43199999999999</c:v>
                </c:pt>
                <c:pt idx="86">
                  <c:v>151.40899999999999</c:v>
                </c:pt>
                <c:pt idx="87">
                  <c:v>151.40899999999999</c:v>
                </c:pt>
                <c:pt idx="88">
                  <c:v>158.124</c:v>
                </c:pt>
                <c:pt idx="89">
                  <c:v>158.45500000000001</c:v>
                </c:pt>
                <c:pt idx="90">
                  <c:v>158.4</c:v>
                </c:pt>
                <c:pt idx="91">
                  <c:v>158.273</c:v>
                </c:pt>
                <c:pt idx="92">
                  <c:v>155.816</c:v>
                </c:pt>
                <c:pt idx="93">
                  <c:v>155.38999999999999</c:v>
                </c:pt>
                <c:pt idx="94">
                  <c:v>155.36099999999999</c:v>
                </c:pt>
                <c:pt idx="95">
                  <c:v>159.54400000000001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BBD-4B3F-BB53-20F0E35DE697}"/>
            </c:ext>
          </c:extLst>
        </c:ser>
        <c:ser>
          <c:idx val="5"/>
          <c:order val="7"/>
          <c:tx>
            <c:strRef>
              <c:f>'9.4'!$AQ$52</c:f>
              <c:strCache>
                <c:ptCount val="1"/>
                <c:pt idx="0">
                  <c:v>PVE</c:v>
                </c:pt>
              </c:strCache>
            </c:strRef>
          </c:tx>
          <c:spPr>
            <a:solidFill>
              <a:srgbClr val="F0948F"/>
            </a:solidFill>
          </c:spPr>
          <c:cat>
            <c:numRef>
              <c:f>'9.4'!$AK$54:$AK$149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5.2083333333333336E-2</c:v>
                </c:pt>
                <c:pt idx="6">
                  <c:v>6.25E-2</c:v>
                </c:pt>
                <c:pt idx="7">
                  <c:v>7.2916666666666671E-2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'9.4'!$AQ$54:$AQ$149</c:f>
              <c:numCache>
                <c:formatCode>#,##0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2.1000000000000001E-2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36.445999999999998</c:v>
                </c:pt>
                <c:pt idx="69">
                  <c:v>83.105999999999995</c:v>
                </c:pt>
                <c:pt idx="70">
                  <c:v>397.279</c:v>
                </c:pt>
                <c:pt idx="71">
                  <c:v>412.62700000000001</c:v>
                </c:pt>
                <c:pt idx="72">
                  <c:v>473.47399999999999</c:v>
                </c:pt>
                <c:pt idx="73">
                  <c:v>494.20600000000002</c:v>
                </c:pt>
                <c:pt idx="74">
                  <c:v>495.92200000000003</c:v>
                </c:pt>
                <c:pt idx="75">
                  <c:v>486.911</c:v>
                </c:pt>
                <c:pt idx="76">
                  <c:v>463.315</c:v>
                </c:pt>
                <c:pt idx="77">
                  <c:v>438.09100000000001</c:v>
                </c:pt>
                <c:pt idx="78">
                  <c:v>437.27499999999998</c:v>
                </c:pt>
                <c:pt idx="79">
                  <c:v>452.846</c:v>
                </c:pt>
                <c:pt idx="80">
                  <c:v>436.08600000000001</c:v>
                </c:pt>
                <c:pt idx="81">
                  <c:v>404.72800000000001</c:v>
                </c:pt>
                <c:pt idx="82">
                  <c:v>94.055999999999997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171.53299999999999</c:v>
                </c:pt>
                <c:pt idx="91">
                  <c:v>189.29</c:v>
                </c:pt>
                <c:pt idx="92">
                  <c:v>180.41</c:v>
                </c:pt>
                <c:pt idx="93">
                  <c:v>188.797</c:v>
                </c:pt>
                <c:pt idx="94">
                  <c:v>198.328</c:v>
                </c:pt>
                <c:pt idx="95">
                  <c:v>209.482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BBD-4B3F-BB53-20F0E35DE697}"/>
            </c:ext>
          </c:extLst>
        </c:ser>
        <c:ser>
          <c:idx val="10"/>
          <c:order val="10"/>
          <c:tx>
            <c:strRef>
              <c:f>'9.4'!$AZ$53</c:f>
              <c:strCache>
                <c:ptCount val="1"/>
                <c:pt idx="0">
                  <c:v>+</c:v>
                </c:pt>
              </c:strCache>
            </c:strRef>
          </c:tx>
          <c:spPr>
            <a:solidFill>
              <a:schemeClr val="tx1"/>
            </a:solidFill>
            <a:ln w="25400">
              <a:noFill/>
            </a:ln>
          </c:spPr>
          <c:cat>
            <c:numRef>
              <c:f>'9.4'!$AK$54:$AK$149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5.2083333333333336E-2</c:v>
                </c:pt>
                <c:pt idx="6">
                  <c:v>6.25E-2</c:v>
                </c:pt>
                <c:pt idx="7">
                  <c:v>7.2916666666666671E-2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'9.4'!$AZ$54:$AZ$149</c:f>
              <c:numCache>
                <c:formatCode>#,##0</c:formatCode>
                <c:ptCount val="96"/>
                <c:pt idx="0">
                  <c:v>44.366999999999997</c:v>
                </c:pt>
                <c:pt idx="1">
                  <c:v>54.978999999999999</c:v>
                </c:pt>
                <c:pt idx="2">
                  <c:v>86.263000000000005</c:v>
                </c:pt>
                <c:pt idx="3">
                  <c:v>246.065</c:v>
                </c:pt>
                <c:pt idx="4">
                  <c:v>350.17399999999998</c:v>
                </c:pt>
                <c:pt idx="5">
                  <c:v>343.233</c:v>
                </c:pt>
                <c:pt idx="6">
                  <c:v>327.923</c:v>
                </c:pt>
                <c:pt idx="7">
                  <c:v>347.322</c:v>
                </c:pt>
                <c:pt idx="8">
                  <c:v>304.29199999999997</c:v>
                </c:pt>
                <c:pt idx="9">
                  <c:v>252.59100000000001</c:v>
                </c:pt>
                <c:pt idx="10">
                  <c:v>298.375</c:v>
                </c:pt>
                <c:pt idx="11">
                  <c:v>318.12</c:v>
                </c:pt>
                <c:pt idx="12">
                  <c:v>122.459</c:v>
                </c:pt>
                <c:pt idx="13">
                  <c:v>0</c:v>
                </c:pt>
                <c:pt idx="14">
                  <c:v>0</c:v>
                </c:pt>
                <c:pt idx="15">
                  <c:v>19.286999999999999</c:v>
                </c:pt>
                <c:pt idx="16">
                  <c:v>8.5519999999999996</c:v>
                </c:pt>
                <c:pt idx="17">
                  <c:v>28.699000000000002</c:v>
                </c:pt>
                <c:pt idx="18">
                  <c:v>16.495999999999999</c:v>
                </c:pt>
                <c:pt idx="19">
                  <c:v>0</c:v>
                </c:pt>
                <c:pt idx="20">
                  <c:v>0</c:v>
                </c:pt>
                <c:pt idx="21">
                  <c:v>43.835999999999999</c:v>
                </c:pt>
                <c:pt idx="22">
                  <c:v>62.651000000000003</c:v>
                </c:pt>
                <c:pt idx="23">
                  <c:v>0</c:v>
                </c:pt>
                <c:pt idx="24">
                  <c:v>0.89500000000000002</c:v>
                </c:pt>
                <c:pt idx="25">
                  <c:v>107.383</c:v>
                </c:pt>
                <c:pt idx="26">
                  <c:v>168.75399999999999</c:v>
                </c:pt>
                <c:pt idx="27">
                  <c:v>207.61600000000001</c:v>
                </c:pt>
                <c:pt idx="28">
                  <c:v>276.67399999999998</c:v>
                </c:pt>
                <c:pt idx="29">
                  <c:v>316.80500000000001</c:v>
                </c:pt>
                <c:pt idx="30">
                  <c:v>390.45400000000001</c:v>
                </c:pt>
                <c:pt idx="31">
                  <c:v>670.92600000000004</c:v>
                </c:pt>
                <c:pt idx="32">
                  <c:v>928.78200000000004</c:v>
                </c:pt>
                <c:pt idx="33">
                  <c:v>1054.798</c:v>
                </c:pt>
                <c:pt idx="34">
                  <c:v>1108.7380000000001</c:v>
                </c:pt>
                <c:pt idx="35">
                  <c:v>1289.57</c:v>
                </c:pt>
                <c:pt idx="36">
                  <c:v>1546.453</c:v>
                </c:pt>
                <c:pt idx="37">
                  <c:v>1690.088</c:v>
                </c:pt>
                <c:pt idx="38">
                  <c:v>1749.2139999999999</c:v>
                </c:pt>
                <c:pt idx="39">
                  <c:v>1862.4780000000001</c:v>
                </c:pt>
                <c:pt idx="40">
                  <c:v>2003.6690000000001</c:v>
                </c:pt>
                <c:pt idx="41">
                  <c:v>1991.2940000000001</c:v>
                </c:pt>
                <c:pt idx="42">
                  <c:v>1947.3430000000001</c:v>
                </c:pt>
                <c:pt idx="43">
                  <c:v>1925.527</c:v>
                </c:pt>
                <c:pt idx="44">
                  <c:v>1902.41</c:v>
                </c:pt>
                <c:pt idx="45">
                  <c:v>2015.88</c:v>
                </c:pt>
                <c:pt idx="46">
                  <c:v>1947.681</c:v>
                </c:pt>
                <c:pt idx="47">
                  <c:v>1890.847</c:v>
                </c:pt>
                <c:pt idx="48">
                  <c:v>1919.0820000000001</c:v>
                </c:pt>
                <c:pt idx="49">
                  <c:v>1916.0609999999999</c:v>
                </c:pt>
                <c:pt idx="50">
                  <c:v>1779.481</c:v>
                </c:pt>
                <c:pt idx="51">
                  <c:v>1700.5309999999999</c:v>
                </c:pt>
                <c:pt idx="52">
                  <c:v>1330.6020000000001</c:v>
                </c:pt>
                <c:pt idx="53">
                  <c:v>1253.913</c:v>
                </c:pt>
                <c:pt idx="54">
                  <c:v>1234.03</c:v>
                </c:pt>
                <c:pt idx="55">
                  <c:v>1234.9860000000001</c:v>
                </c:pt>
                <c:pt idx="56">
                  <c:v>1337.018</c:v>
                </c:pt>
                <c:pt idx="57">
                  <c:v>1245.0809999999999</c:v>
                </c:pt>
                <c:pt idx="58">
                  <c:v>1242.5709999999999</c:v>
                </c:pt>
                <c:pt idx="59">
                  <c:v>1254.779</c:v>
                </c:pt>
                <c:pt idx="60">
                  <c:v>1200.683</c:v>
                </c:pt>
                <c:pt idx="61">
                  <c:v>1235.46</c:v>
                </c:pt>
                <c:pt idx="62">
                  <c:v>1228.454</c:v>
                </c:pt>
                <c:pt idx="63">
                  <c:v>929.53</c:v>
                </c:pt>
                <c:pt idx="64">
                  <c:v>565.40300000000002</c:v>
                </c:pt>
                <c:pt idx="65">
                  <c:v>361.67700000000002</c:v>
                </c:pt>
                <c:pt idx="66">
                  <c:v>234.732</c:v>
                </c:pt>
                <c:pt idx="67">
                  <c:v>108.48399999999999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BBD-4B3F-BB53-20F0E35DE6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9771392"/>
        <c:axId val="169772928"/>
      </c:areaChart>
      <c:areaChart>
        <c:grouping val="stacked"/>
        <c:varyColors val="0"/>
        <c:ser>
          <c:idx val="8"/>
          <c:order val="8"/>
          <c:tx>
            <c:strRef>
              <c:f>'9.4'!$AT$52</c:f>
              <c:strCache>
                <c:ptCount val="1"/>
                <c:pt idx="0">
                  <c:v>Přeshraniční saldo</c:v>
                </c:pt>
              </c:strCache>
            </c:strRef>
          </c:tx>
          <c:spPr>
            <a:solidFill>
              <a:schemeClr val="tx1"/>
            </a:solidFill>
          </c:spPr>
          <c:cat>
            <c:numLit>
              <c:formatCode>h:mm;@</c:formatCode>
              <c:ptCount val="24"/>
              <c:pt idx="0">
                <c:v>0</c:v>
              </c:pt>
              <c:pt idx="1">
                <c:v>4.1666666666666664E-2</c:v>
              </c:pt>
              <c:pt idx="2">
                <c:v>8.3333333333333301E-2</c:v>
              </c:pt>
              <c:pt idx="3">
                <c:v>0.125</c:v>
              </c:pt>
              <c:pt idx="4">
                <c:v>0.16666666666666699</c:v>
              </c:pt>
              <c:pt idx="5">
                <c:v>0.20833333333333301</c:v>
              </c:pt>
              <c:pt idx="6">
                <c:v>0.25</c:v>
              </c:pt>
              <c:pt idx="7">
                <c:v>0.29166666666666702</c:v>
              </c:pt>
              <c:pt idx="8">
                <c:v>0.33333333333333298</c:v>
              </c:pt>
              <c:pt idx="9">
                <c:v>0.375</c:v>
              </c:pt>
              <c:pt idx="10">
                <c:v>0.41666666666666702</c:v>
              </c:pt>
              <c:pt idx="11">
                <c:v>0.45833333333333298</c:v>
              </c:pt>
              <c:pt idx="12">
                <c:v>0.5</c:v>
              </c:pt>
              <c:pt idx="13">
                <c:v>0.54166666666666696</c:v>
              </c:pt>
              <c:pt idx="14">
                <c:v>0.58333333333333304</c:v>
              </c:pt>
              <c:pt idx="15">
                <c:v>0.625</c:v>
              </c:pt>
              <c:pt idx="16">
                <c:v>0.66666666666666696</c:v>
              </c:pt>
              <c:pt idx="17">
                <c:v>0.70833333333333304</c:v>
              </c:pt>
              <c:pt idx="18">
                <c:v>0.75</c:v>
              </c:pt>
              <c:pt idx="19">
                <c:v>0.79166666666666696</c:v>
              </c:pt>
              <c:pt idx="20">
                <c:v>0.83333333333333304</c:v>
              </c:pt>
              <c:pt idx="21">
                <c:v>0.875</c:v>
              </c:pt>
              <c:pt idx="22">
                <c:v>0.91666666666666696</c:v>
              </c:pt>
              <c:pt idx="23">
                <c:v>0.95833333333333304</c:v>
              </c:pt>
            </c:numLit>
          </c:cat>
          <c:val>
            <c:numRef>
              <c:f>'9.4'!$BA$54:$BA$149</c:f>
              <c:numCache>
                <c:formatCode>#,##0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-10.569000000000001</c:v>
                </c:pt>
                <c:pt idx="14">
                  <c:v>-5.3979999999999997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-20.481000000000002</c:v>
                </c:pt>
                <c:pt idx="20">
                  <c:v>-0.53900000000000003</c:v>
                </c:pt>
                <c:pt idx="21">
                  <c:v>0</c:v>
                </c:pt>
                <c:pt idx="22">
                  <c:v>0</c:v>
                </c:pt>
                <c:pt idx="23">
                  <c:v>-2.8980000000000001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-66.647000000000006</c:v>
                </c:pt>
                <c:pt idx="69">
                  <c:v>-344.459</c:v>
                </c:pt>
                <c:pt idx="70">
                  <c:v>-763.40800000000002</c:v>
                </c:pt>
                <c:pt idx="71">
                  <c:v>-869.68</c:v>
                </c:pt>
                <c:pt idx="72">
                  <c:v>-917.73599999999999</c:v>
                </c:pt>
                <c:pt idx="73">
                  <c:v>-893.822</c:v>
                </c:pt>
                <c:pt idx="74">
                  <c:v>-827.86900000000003</c:v>
                </c:pt>
                <c:pt idx="75">
                  <c:v>-765.30799999999999</c:v>
                </c:pt>
                <c:pt idx="76">
                  <c:v>-982.30700000000002</c:v>
                </c:pt>
                <c:pt idx="77">
                  <c:v>-1014.495</c:v>
                </c:pt>
                <c:pt idx="78">
                  <c:v>-1096.498</c:v>
                </c:pt>
                <c:pt idx="79">
                  <c:v>-1166.1890000000001</c:v>
                </c:pt>
                <c:pt idx="80">
                  <c:v>-1014.042</c:v>
                </c:pt>
                <c:pt idx="81">
                  <c:v>-1058.9100000000001</c:v>
                </c:pt>
                <c:pt idx="82">
                  <c:v>-877.15099999999995</c:v>
                </c:pt>
                <c:pt idx="83">
                  <c:v>-863.19100000000003</c:v>
                </c:pt>
                <c:pt idx="84">
                  <c:v>-1022.543</c:v>
                </c:pt>
                <c:pt idx="85">
                  <c:v>-1093.5250000000001</c:v>
                </c:pt>
                <c:pt idx="86">
                  <c:v>-1233.645</c:v>
                </c:pt>
                <c:pt idx="87">
                  <c:v>-1279.5899999999999</c:v>
                </c:pt>
                <c:pt idx="88">
                  <c:v>-1233.8030000000001</c:v>
                </c:pt>
                <c:pt idx="89">
                  <c:v>-1222.3150000000001</c:v>
                </c:pt>
                <c:pt idx="90">
                  <c:v>-1305.951</c:v>
                </c:pt>
                <c:pt idx="91">
                  <c:v>-1375.98</c:v>
                </c:pt>
                <c:pt idx="92">
                  <c:v>-1431.3340000000001</c:v>
                </c:pt>
                <c:pt idx="93">
                  <c:v>-1504.636</c:v>
                </c:pt>
                <c:pt idx="94">
                  <c:v>-1638.7370000000001</c:v>
                </c:pt>
                <c:pt idx="95">
                  <c:v>-1611.809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3BBD-4B3F-BB53-20F0E35DE697}"/>
            </c:ext>
          </c:extLst>
        </c:ser>
        <c:ser>
          <c:idx val="9"/>
          <c:order val="9"/>
          <c:tx>
            <c:strRef>
              <c:f>'9.4'!$AU$52</c:f>
              <c:strCache>
                <c:ptCount val="1"/>
                <c:pt idx="0">
                  <c:v>Čerpání PVE</c:v>
                </c:pt>
              </c:strCache>
            </c:strRef>
          </c:tx>
          <c:spPr>
            <a:solidFill>
              <a:srgbClr val="646363"/>
            </a:solidFill>
            <a:ln w="25400">
              <a:noFill/>
            </a:ln>
          </c:spPr>
          <c:cat>
            <c:numLit>
              <c:formatCode>h:mm;@</c:formatCode>
              <c:ptCount val="24"/>
              <c:pt idx="0">
                <c:v>0</c:v>
              </c:pt>
              <c:pt idx="1">
                <c:v>4.1666666666666664E-2</c:v>
              </c:pt>
              <c:pt idx="2">
                <c:v>8.3333333333333301E-2</c:v>
              </c:pt>
              <c:pt idx="3">
                <c:v>0.125</c:v>
              </c:pt>
              <c:pt idx="4">
                <c:v>0.16666666666666699</c:v>
              </c:pt>
              <c:pt idx="5">
                <c:v>0.20833333333333301</c:v>
              </c:pt>
              <c:pt idx="6">
                <c:v>0.25</c:v>
              </c:pt>
              <c:pt idx="7">
                <c:v>0.29166666666666702</c:v>
              </c:pt>
              <c:pt idx="8">
                <c:v>0.33333333333333298</c:v>
              </c:pt>
              <c:pt idx="9">
                <c:v>0.375</c:v>
              </c:pt>
              <c:pt idx="10">
                <c:v>0.41666666666666702</c:v>
              </c:pt>
              <c:pt idx="11">
                <c:v>0.45833333333333298</c:v>
              </c:pt>
              <c:pt idx="12">
                <c:v>0.5</c:v>
              </c:pt>
              <c:pt idx="13">
                <c:v>0.54166666666666696</c:v>
              </c:pt>
              <c:pt idx="14">
                <c:v>0.58333333333333304</c:v>
              </c:pt>
              <c:pt idx="15">
                <c:v>0.625</c:v>
              </c:pt>
              <c:pt idx="16">
                <c:v>0.66666666666666696</c:v>
              </c:pt>
              <c:pt idx="17">
                <c:v>0.70833333333333304</c:v>
              </c:pt>
              <c:pt idx="18">
                <c:v>0.75</c:v>
              </c:pt>
              <c:pt idx="19">
                <c:v>0.79166666666666696</c:v>
              </c:pt>
              <c:pt idx="20">
                <c:v>0.83333333333333304</c:v>
              </c:pt>
              <c:pt idx="21">
                <c:v>0.875</c:v>
              </c:pt>
              <c:pt idx="22">
                <c:v>0.91666666666666696</c:v>
              </c:pt>
              <c:pt idx="23">
                <c:v>0.95833333333333304</c:v>
              </c:pt>
            </c:numLit>
          </c:cat>
          <c:val>
            <c:numRef>
              <c:f>'9.4'!$AU$54:$AU$149</c:f>
              <c:numCache>
                <c:formatCode>#,##0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-234.506</c:v>
                </c:pt>
                <c:pt idx="4">
                  <c:v>-360.084</c:v>
                </c:pt>
                <c:pt idx="5">
                  <c:v>-366.81299999999999</c:v>
                </c:pt>
                <c:pt idx="6">
                  <c:v>-366.33100000000002</c:v>
                </c:pt>
                <c:pt idx="7">
                  <c:v>-365.76799999999997</c:v>
                </c:pt>
                <c:pt idx="8">
                  <c:v>-365.11399999999998</c:v>
                </c:pt>
                <c:pt idx="9">
                  <c:v>-365.60500000000002</c:v>
                </c:pt>
                <c:pt idx="10">
                  <c:v>-364.46</c:v>
                </c:pt>
                <c:pt idx="11">
                  <c:v>-364.24400000000003</c:v>
                </c:pt>
                <c:pt idx="12">
                  <c:v>-166.42400000000001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-190.399</c:v>
                </c:pt>
                <c:pt idx="32">
                  <c:v>-311.54399999999998</c:v>
                </c:pt>
                <c:pt idx="33">
                  <c:v>-311.48899999999998</c:v>
                </c:pt>
                <c:pt idx="34">
                  <c:v>-311.536</c:v>
                </c:pt>
                <c:pt idx="35">
                  <c:v>-420.51299999999998</c:v>
                </c:pt>
                <c:pt idx="36">
                  <c:v>-642.02499999999998</c:v>
                </c:pt>
                <c:pt idx="37">
                  <c:v>-643.04100000000005</c:v>
                </c:pt>
                <c:pt idx="38">
                  <c:v>-642.64499999999998</c:v>
                </c:pt>
                <c:pt idx="39">
                  <c:v>-642.90300000000002</c:v>
                </c:pt>
                <c:pt idx="40">
                  <c:v>-687.125</c:v>
                </c:pt>
                <c:pt idx="41">
                  <c:v>-691.71600000000001</c:v>
                </c:pt>
                <c:pt idx="42">
                  <c:v>-691.67</c:v>
                </c:pt>
                <c:pt idx="43">
                  <c:v>-691.52499999999998</c:v>
                </c:pt>
                <c:pt idx="44">
                  <c:v>-688.42899999999997</c:v>
                </c:pt>
                <c:pt idx="45">
                  <c:v>-688.88900000000001</c:v>
                </c:pt>
                <c:pt idx="46">
                  <c:v>-687.47199999999998</c:v>
                </c:pt>
                <c:pt idx="47">
                  <c:v>-686.03</c:v>
                </c:pt>
                <c:pt idx="48">
                  <c:v>-687.26</c:v>
                </c:pt>
                <c:pt idx="49">
                  <c:v>-684.88400000000001</c:v>
                </c:pt>
                <c:pt idx="50">
                  <c:v>-683.21600000000001</c:v>
                </c:pt>
                <c:pt idx="51">
                  <c:v>-651.77499999999998</c:v>
                </c:pt>
                <c:pt idx="52">
                  <c:v>-408.11399999999998</c:v>
                </c:pt>
                <c:pt idx="53">
                  <c:v>-408.37200000000001</c:v>
                </c:pt>
                <c:pt idx="54">
                  <c:v>-408.125</c:v>
                </c:pt>
                <c:pt idx="55">
                  <c:v>-430.18400000000003</c:v>
                </c:pt>
                <c:pt idx="56">
                  <c:v>-622.48900000000003</c:v>
                </c:pt>
                <c:pt idx="57">
                  <c:v>-628.16200000000003</c:v>
                </c:pt>
                <c:pt idx="58">
                  <c:v>-626.96100000000001</c:v>
                </c:pt>
                <c:pt idx="59">
                  <c:v>-626.22</c:v>
                </c:pt>
                <c:pt idx="60">
                  <c:v>-517.48400000000004</c:v>
                </c:pt>
                <c:pt idx="61">
                  <c:v>-516.15099999999995</c:v>
                </c:pt>
                <c:pt idx="62">
                  <c:v>-514.51499999999999</c:v>
                </c:pt>
                <c:pt idx="63">
                  <c:v>-298.78899999999999</c:v>
                </c:pt>
                <c:pt idx="64">
                  <c:v>-119.849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BBD-4B3F-BB53-20F0E35DE6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9784448"/>
        <c:axId val="169774464"/>
      </c:areaChart>
      <c:catAx>
        <c:axId val="169771392"/>
        <c:scaling>
          <c:orientation val="minMax"/>
        </c:scaling>
        <c:delete val="0"/>
        <c:axPos val="b"/>
        <c:numFmt formatCode="h:mm;@" sourceLinked="1"/>
        <c:majorTickMark val="none"/>
        <c:minorTickMark val="none"/>
        <c:tickLblPos val="low"/>
        <c:txPr>
          <a:bodyPr rot="-5400000" vert="horz"/>
          <a:lstStyle/>
          <a:p>
            <a:pPr>
              <a:defRPr sz="900"/>
            </a:pPr>
            <a:endParaRPr lang="cs-CZ"/>
          </a:p>
        </c:txPr>
        <c:crossAx val="169772928"/>
        <c:crosses val="autoZero"/>
        <c:auto val="1"/>
        <c:lblAlgn val="ctr"/>
        <c:lblOffset val="100"/>
        <c:tickLblSkip val="4"/>
        <c:tickMarkSkip val="4"/>
        <c:noMultiLvlLbl val="0"/>
      </c:catAx>
      <c:valAx>
        <c:axId val="169772928"/>
        <c:scaling>
          <c:orientation val="minMax"/>
          <c:max val="10000"/>
          <c:min val="-2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9771392"/>
        <c:crosses val="autoZero"/>
        <c:crossBetween val="midCat"/>
        <c:majorUnit val="2000"/>
      </c:valAx>
      <c:valAx>
        <c:axId val="169774464"/>
        <c:scaling>
          <c:orientation val="minMax"/>
          <c:max val="10000"/>
          <c:min val="-2000"/>
        </c:scaling>
        <c:delete val="1"/>
        <c:axPos val="r"/>
        <c:numFmt formatCode="#,##0" sourceLinked="1"/>
        <c:majorTickMark val="out"/>
        <c:minorTickMark val="none"/>
        <c:tickLblPos val="nextTo"/>
        <c:crossAx val="169784448"/>
        <c:crosses val="max"/>
        <c:crossBetween val="midCat"/>
      </c:valAx>
      <c:catAx>
        <c:axId val="169784448"/>
        <c:scaling>
          <c:orientation val="minMax"/>
        </c:scaling>
        <c:delete val="1"/>
        <c:axPos val="b"/>
        <c:numFmt formatCode="h:mm;@" sourceLinked="1"/>
        <c:majorTickMark val="out"/>
        <c:minorTickMark val="none"/>
        <c:tickLblPos val="nextTo"/>
        <c:crossAx val="169774464"/>
        <c:crosses val="autoZero"/>
        <c:auto val="1"/>
        <c:lblAlgn val="ctr"/>
        <c:lblOffset val="100"/>
        <c:noMultiLvlLbl val="0"/>
      </c:catAx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80284533601559338"/>
          <c:y val="0.10304059792763716"/>
          <c:w val="0.19715466398440673"/>
          <c:h val="0.72776128192061607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Struktura</a:t>
            </a:r>
            <a:r>
              <a:rPr lang="en-US" sz="1000">
                <a:solidFill>
                  <a:srgbClr val="233060"/>
                </a:solidFill>
              </a:rPr>
              <a:t> paliv na výrobě elektřiny brutto</a:t>
            </a:r>
            <a:r>
              <a:rPr lang="cs-CZ" sz="1000">
                <a:solidFill>
                  <a:srgbClr val="233060"/>
                </a:solidFill>
              </a:rPr>
              <a:t> </a:t>
            </a:r>
            <a:r>
              <a:rPr lang="en-US" sz="1000">
                <a:solidFill>
                  <a:srgbClr val="233060"/>
                </a:solidFill>
              </a:rPr>
              <a:t>(GWh)</a:t>
            </a:r>
          </a:p>
        </c:rich>
      </c:tx>
      <c:layout>
        <c:manualLayout>
          <c:xMode val="edge"/>
          <c:yMode val="edge"/>
          <c:x val="2.1559829059829063E-4"/>
          <c:y val="0"/>
        </c:manualLayout>
      </c:layout>
      <c:overlay val="0"/>
      <c:spPr>
        <a:solidFill>
          <a:sysClr val="window" lastClr="FFFFFF"/>
        </a:solidFill>
      </c:spPr>
    </c:title>
    <c:autoTitleDeleted val="0"/>
    <c:plotArea>
      <c:layout>
        <c:manualLayout>
          <c:layoutTarget val="inner"/>
          <c:xMode val="edge"/>
          <c:yMode val="edge"/>
          <c:x val="8.1164516129032263E-2"/>
          <c:y val="9.3515009921593006E-2"/>
          <c:w val="0.9188354838709677"/>
          <c:h val="0.6337027682860397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'10'!$A$8</c:f>
              <c:strCache>
                <c:ptCount val="1"/>
                <c:pt idx="0">
                  <c:v>Biomasa</c:v>
                </c:pt>
              </c:strCache>
            </c:strRef>
          </c:tx>
          <c:spPr>
            <a:pattFill prst="ltUpDiag">
              <a:fgClr>
                <a:schemeClr val="accent1"/>
              </a:fgClr>
              <a:bgClr>
                <a:schemeClr val="bg1"/>
              </a:bgClr>
            </a:pattFill>
          </c:spPr>
          <c:invertIfNegative val="0"/>
          <c:cat>
            <c:strRef>
              <c:f>'10'!$B$7:$E$7</c:f>
              <c:strCache>
                <c:ptCount val="4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</c:strCache>
            </c:strRef>
          </c:cat>
          <c:val>
            <c:numRef>
              <c:f>'10'!$B$8:$E$8</c:f>
              <c:numCache>
                <c:formatCode>#\ ##0.0</c:formatCode>
                <c:ptCount val="4"/>
                <c:pt idx="1">
                  <c:v>785.39714999999978</c:v>
                </c:pt>
                <c:pt idx="2">
                  <c:v>0</c:v>
                </c:pt>
                <c:pt idx="3">
                  <c:v>0.52644900000000006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69C-4AB0-A11F-2DAFC4A27B44}"/>
            </c:ext>
          </c:extLst>
        </c:ser>
        <c:ser>
          <c:idx val="1"/>
          <c:order val="1"/>
          <c:tx>
            <c:strRef>
              <c:f>'10'!$A$9</c:f>
              <c:strCache>
                <c:ptCount val="1"/>
                <c:pt idx="0">
                  <c:v>Bioplyn</c:v>
                </c:pt>
              </c:strCache>
            </c:strRef>
          </c:tx>
          <c:spPr>
            <a:pattFill prst="ltUpDiag">
              <a:fgClr>
                <a:schemeClr val="accent5"/>
              </a:fgClr>
              <a:bgClr>
                <a:schemeClr val="bg1"/>
              </a:bgClr>
            </a:pattFill>
          </c:spPr>
          <c:invertIfNegative val="0"/>
          <c:cat>
            <c:strRef>
              <c:f>'10'!$B$7:$E$7</c:f>
              <c:strCache>
                <c:ptCount val="4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</c:strCache>
            </c:strRef>
          </c:cat>
          <c:val>
            <c:numRef>
              <c:f>'10'!$B$9:$E$9</c:f>
              <c:numCache>
                <c:formatCode>#\ ##0.0</c:formatCode>
                <c:ptCount val="4"/>
                <c:pt idx="1">
                  <c:v>2.7360579999999999</c:v>
                </c:pt>
                <c:pt idx="2">
                  <c:v>0</c:v>
                </c:pt>
                <c:pt idx="3">
                  <c:v>647.68177600000001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69C-4AB0-A11F-2DAFC4A27B44}"/>
            </c:ext>
          </c:extLst>
        </c:ser>
        <c:ser>
          <c:idx val="2"/>
          <c:order val="2"/>
          <c:tx>
            <c:strRef>
              <c:f>'10'!$A$10</c:f>
              <c:strCache>
                <c:ptCount val="1"/>
                <c:pt idx="0">
                  <c:v>Černé uhlí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strRef>
              <c:f>'10'!$B$7:$E$7</c:f>
              <c:strCache>
                <c:ptCount val="4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</c:strCache>
            </c:strRef>
          </c:cat>
          <c:val>
            <c:numRef>
              <c:f>'10'!$B$10:$E$10</c:f>
              <c:numCache>
                <c:formatCode>#\ ##0.0</c:formatCode>
                <c:ptCount val="4"/>
                <c:pt idx="1">
                  <c:v>634.79185400000006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69C-4AB0-A11F-2DAFC4A27B44}"/>
            </c:ext>
          </c:extLst>
        </c:ser>
        <c:ser>
          <c:idx val="3"/>
          <c:order val="3"/>
          <c:tx>
            <c:strRef>
              <c:f>'10'!$A$11</c:f>
              <c:strCache>
                <c:ptCount val="1"/>
                <c:pt idx="0">
                  <c:v>Hnědé uhlí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'10'!$B$7:$E$7</c:f>
              <c:strCache>
                <c:ptCount val="4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</c:strCache>
            </c:strRef>
          </c:cat>
          <c:val>
            <c:numRef>
              <c:f>'10'!$B$11:$E$11</c:f>
              <c:numCache>
                <c:formatCode>#\ ##0.0</c:formatCode>
                <c:ptCount val="4"/>
                <c:pt idx="1">
                  <c:v>8837.1963420000011</c:v>
                </c:pt>
                <c:pt idx="2">
                  <c:v>3.4937100000000001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69C-4AB0-A11F-2DAFC4A27B44}"/>
            </c:ext>
          </c:extLst>
        </c:ser>
        <c:ser>
          <c:idx val="4"/>
          <c:order val="4"/>
          <c:tx>
            <c:strRef>
              <c:f>'10'!$A$12</c:f>
              <c:strCache>
                <c:ptCount val="1"/>
                <c:pt idx="0">
                  <c:v>Koks</c:v>
                </c:pt>
              </c:strCache>
            </c:strRef>
          </c:tx>
          <c:spPr>
            <a:solidFill>
              <a:srgbClr val="D0D0D0"/>
            </a:solidFill>
          </c:spPr>
          <c:invertIfNegative val="0"/>
          <c:cat>
            <c:strRef>
              <c:f>'10'!$B$7:$E$7</c:f>
              <c:strCache>
                <c:ptCount val="4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</c:strCache>
            </c:strRef>
          </c:cat>
          <c:val>
            <c:numRef>
              <c:f>'10'!$B$12:$E$12</c:f>
              <c:numCache>
                <c:formatCode>#\ ##0.0</c:formatCode>
                <c:ptCount val="4"/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69C-4AB0-A11F-2DAFC4A27B44}"/>
            </c:ext>
          </c:extLst>
        </c:ser>
        <c:ser>
          <c:idx val="5"/>
          <c:order val="5"/>
          <c:tx>
            <c:strRef>
              <c:f>'10'!$A$13</c:f>
              <c:strCache>
                <c:ptCount val="1"/>
                <c:pt idx="0">
                  <c:v>Odpadní teplo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'10'!$B$7:$E$7</c:f>
              <c:strCache>
                <c:ptCount val="4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</c:strCache>
            </c:strRef>
          </c:cat>
          <c:val>
            <c:numRef>
              <c:f>'10'!$B$13:$E$13</c:f>
              <c:numCache>
                <c:formatCode>#\ ##0.0</c:formatCode>
                <c:ptCount val="4"/>
                <c:pt idx="1">
                  <c:v>15.49836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69C-4AB0-A11F-2DAFC4A27B44}"/>
            </c:ext>
          </c:extLst>
        </c:ser>
        <c:ser>
          <c:idx val="6"/>
          <c:order val="6"/>
          <c:tx>
            <c:strRef>
              <c:f>'10'!$A$14</c:f>
              <c:strCache>
                <c:ptCount val="1"/>
                <c:pt idx="0">
                  <c:v>Ostatní kapalná paliva</c:v>
                </c:pt>
              </c:strCache>
            </c:strRef>
          </c:tx>
          <c:spPr>
            <a:solidFill>
              <a:srgbClr val="646363"/>
            </a:solidFill>
          </c:spPr>
          <c:invertIfNegative val="0"/>
          <c:cat>
            <c:strRef>
              <c:f>'10'!$B$7:$E$7</c:f>
              <c:strCache>
                <c:ptCount val="4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</c:strCache>
            </c:strRef>
          </c:cat>
          <c:val>
            <c:numRef>
              <c:f>'10'!$B$14:$E$14</c:f>
              <c:numCache>
                <c:formatCode>#\ ##0.0</c:formatCode>
                <c:ptCount val="4"/>
                <c:pt idx="1">
                  <c:v>0.66081400000000001</c:v>
                </c:pt>
                <c:pt idx="2">
                  <c:v>0</c:v>
                </c:pt>
                <c:pt idx="3">
                  <c:v>0.45132200000000006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69C-4AB0-A11F-2DAFC4A27B44}"/>
            </c:ext>
          </c:extLst>
        </c:ser>
        <c:ser>
          <c:idx val="7"/>
          <c:order val="7"/>
          <c:tx>
            <c:strRef>
              <c:f>'10'!$A$15</c:f>
              <c:strCache>
                <c:ptCount val="1"/>
                <c:pt idx="0">
                  <c:v>Ostatní pevná paliva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'10'!$B$7:$E$7</c:f>
              <c:strCache>
                <c:ptCount val="4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</c:strCache>
            </c:strRef>
          </c:cat>
          <c:val>
            <c:numRef>
              <c:f>'10'!$B$15:$E$15</c:f>
              <c:numCache>
                <c:formatCode>#\ ##0.0</c:formatCode>
                <c:ptCount val="4"/>
                <c:pt idx="1">
                  <c:v>72.793306000000001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69C-4AB0-A11F-2DAFC4A27B44}"/>
            </c:ext>
          </c:extLst>
        </c:ser>
        <c:ser>
          <c:idx val="8"/>
          <c:order val="8"/>
          <c:tx>
            <c:strRef>
              <c:f>'10'!$A$16</c:f>
              <c:strCache>
                <c:ptCount val="1"/>
                <c:pt idx="0">
                  <c:v>Ostatní plyny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'10'!$B$7:$E$7</c:f>
              <c:strCache>
                <c:ptCount val="4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</c:strCache>
            </c:strRef>
          </c:cat>
          <c:val>
            <c:numRef>
              <c:f>'10'!$B$16:$E$16</c:f>
              <c:numCache>
                <c:formatCode>#\ ##0.0</c:formatCode>
                <c:ptCount val="4"/>
                <c:pt idx="1">
                  <c:v>103.90097000000002</c:v>
                </c:pt>
                <c:pt idx="2">
                  <c:v>0</c:v>
                </c:pt>
                <c:pt idx="3">
                  <c:v>58.905192999999997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C69C-4AB0-A11F-2DAFC4A27B44}"/>
            </c:ext>
          </c:extLst>
        </c:ser>
        <c:ser>
          <c:idx val="9"/>
          <c:order val="9"/>
          <c:tx>
            <c:strRef>
              <c:f>'10'!$A$17</c:f>
              <c:strCache>
                <c:ptCount val="1"/>
                <c:pt idx="0">
                  <c:v>Ostatní</c:v>
                </c:pt>
              </c:strCache>
            </c:strRef>
          </c:tx>
          <c:spPr>
            <a:solidFill>
              <a:srgbClr val="9D9D9C"/>
            </a:solidFill>
          </c:spPr>
          <c:invertIfNegative val="0"/>
          <c:cat>
            <c:strRef>
              <c:f>'10'!$B$7:$E$7</c:f>
              <c:strCache>
                <c:ptCount val="4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</c:strCache>
            </c:strRef>
          </c:cat>
          <c:val>
            <c:numRef>
              <c:f>'10'!$B$17:$E$17</c:f>
              <c:numCache>
                <c:formatCode>#\ ##0.0</c:formatCode>
                <c:ptCount val="4"/>
                <c:pt idx="1">
                  <c:v>0</c:v>
                </c:pt>
                <c:pt idx="2">
                  <c:v>0</c:v>
                </c:pt>
                <c:pt idx="3">
                  <c:v>0.2084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C69C-4AB0-A11F-2DAFC4A27B44}"/>
            </c:ext>
          </c:extLst>
        </c:ser>
        <c:ser>
          <c:idx val="10"/>
          <c:order val="10"/>
          <c:tx>
            <c:strRef>
              <c:f>'10'!$A$18</c:f>
              <c:strCache>
                <c:ptCount val="1"/>
                <c:pt idx="0">
                  <c:v>Topné oleje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cat>
            <c:strRef>
              <c:f>'10'!$B$7:$E$7</c:f>
              <c:strCache>
                <c:ptCount val="4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</c:strCache>
            </c:strRef>
          </c:cat>
          <c:val>
            <c:numRef>
              <c:f>'10'!$B$18:$E$18</c:f>
              <c:numCache>
                <c:formatCode>#\ ##0.0</c:formatCode>
                <c:ptCount val="4"/>
                <c:pt idx="1">
                  <c:v>2.7049380000000003</c:v>
                </c:pt>
                <c:pt idx="2">
                  <c:v>0</c:v>
                </c:pt>
                <c:pt idx="3">
                  <c:v>1.6913630000000002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C69C-4AB0-A11F-2DAFC4A27B44}"/>
            </c:ext>
          </c:extLst>
        </c:ser>
        <c:ser>
          <c:idx val="11"/>
          <c:order val="11"/>
          <c:tx>
            <c:strRef>
              <c:f>'10'!$A$19</c:f>
              <c:strCache>
                <c:ptCount val="1"/>
                <c:pt idx="0">
                  <c:v>Zemní plyn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strRef>
              <c:f>'10'!$B$7:$E$7</c:f>
              <c:strCache>
                <c:ptCount val="4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</c:strCache>
            </c:strRef>
          </c:cat>
          <c:val>
            <c:numRef>
              <c:f>'10'!$B$19:$E$19</c:f>
              <c:numCache>
                <c:formatCode>#\ ##0.0</c:formatCode>
                <c:ptCount val="4"/>
                <c:pt idx="1">
                  <c:v>181.99901799999995</c:v>
                </c:pt>
                <c:pt idx="2">
                  <c:v>777.37661800000001</c:v>
                </c:pt>
                <c:pt idx="3">
                  <c:v>391.4552299999998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C69C-4AB0-A11F-2DAFC4A27B44}"/>
            </c:ext>
          </c:extLst>
        </c:ser>
        <c:ser>
          <c:idx val="12"/>
          <c:order val="12"/>
          <c:tx>
            <c:strRef>
              <c:f>'10'!$A$20</c:f>
              <c:strCache>
                <c:ptCount val="1"/>
                <c:pt idx="0">
                  <c:v>Jaderné palivo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'10'!$B$7:$E$7</c:f>
              <c:strCache>
                <c:ptCount val="4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</c:strCache>
            </c:strRef>
          </c:cat>
          <c:val>
            <c:numRef>
              <c:f>'10'!$B$20:$E$20</c:f>
              <c:numCache>
                <c:formatCode>#\ ##0.0</c:formatCode>
                <c:ptCount val="4"/>
                <c:pt idx="0">
                  <c:v>7956.0880799999995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C69C-4AB0-A11F-2DAFC4A27B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70803584"/>
        <c:axId val="170805120"/>
      </c:barChart>
      <c:catAx>
        <c:axId val="1708035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70805120"/>
        <c:crosses val="autoZero"/>
        <c:auto val="1"/>
        <c:lblAlgn val="ctr"/>
        <c:lblOffset val="100"/>
        <c:noMultiLvlLbl val="0"/>
      </c:catAx>
      <c:valAx>
        <c:axId val="170805120"/>
        <c:scaling>
          <c:orientation val="minMax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7080358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1.9153846153846155E-3"/>
          <c:y val="0.79946907615954099"/>
          <c:w val="0.81626837606837599"/>
          <c:h val="0.20053092384045904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Čára</a:t>
            </a:r>
            <a:r>
              <a:rPr lang="cs-CZ" sz="1000" baseline="0">
                <a:solidFill>
                  <a:srgbClr val="233060"/>
                </a:solidFill>
              </a:rPr>
              <a:t> trvání zatížení brutto (MW)</a:t>
            </a:r>
            <a:endParaRPr lang="en-US" sz="1000">
              <a:solidFill>
                <a:srgbClr val="233060"/>
              </a:solidFill>
            </a:endParaRPr>
          </a:p>
        </c:rich>
      </c:tx>
      <c:layout>
        <c:manualLayout>
          <c:xMode val="edge"/>
          <c:yMode val="edge"/>
          <c:x val="6.9038461538463436E-4"/>
          <c:y val="0"/>
        </c:manualLayout>
      </c:layout>
      <c:overlay val="0"/>
      <c:spPr>
        <a:solidFill>
          <a:sysClr val="window" lastClr="FFFFFF"/>
        </a:solidFill>
      </c:spPr>
    </c:title>
    <c:autoTitleDeleted val="0"/>
    <c:plotArea>
      <c:layout>
        <c:manualLayout>
          <c:layoutTarget val="inner"/>
          <c:xMode val="edge"/>
          <c:yMode val="edge"/>
          <c:x val="0.11868817368702698"/>
          <c:y val="0.10073660147320294"/>
          <c:w val="0.83217266773692111"/>
          <c:h val="0.63961290322580644"/>
        </c:manualLayout>
      </c:layout>
      <c:scatterChart>
        <c:scatterStyle val="smoothMarker"/>
        <c:varyColors val="0"/>
        <c:ser>
          <c:idx val="0"/>
          <c:order val="0"/>
          <c:tx>
            <c:v>Zatížení</c:v>
          </c:tx>
          <c:spPr>
            <a:ln w="31750"/>
          </c:spPr>
          <c:marker>
            <c:symbol val="none"/>
          </c:marker>
          <c:xVal>
            <c:numLit>
              <c:formatCode>General</c:formatCode>
              <c:ptCount val="401"/>
              <c:pt idx="0">
                <c:v>0</c:v>
              </c:pt>
              <c:pt idx="1">
                <c:v>22</c:v>
              </c:pt>
              <c:pt idx="2">
                <c:v>43</c:v>
              </c:pt>
              <c:pt idx="3">
                <c:v>65</c:v>
              </c:pt>
              <c:pt idx="4">
                <c:v>86</c:v>
              </c:pt>
              <c:pt idx="5">
                <c:v>108</c:v>
              </c:pt>
              <c:pt idx="6">
                <c:v>130</c:v>
              </c:pt>
              <c:pt idx="7">
                <c:v>151</c:v>
              </c:pt>
              <c:pt idx="8">
                <c:v>173</c:v>
              </c:pt>
              <c:pt idx="9">
                <c:v>194</c:v>
              </c:pt>
              <c:pt idx="10">
                <c:v>216</c:v>
              </c:pt>
              <c:pt idx="11">
                <c:v>237</c:v>
              </c:pt>
              <c:pt idx="12">
                <c:v>259</c:v>
              </c:pt>
              <c:pt idx="13">
                <c:v>281</c:v>
              </c:pt>
              <c:pt idx="14">
                <c:v>302</c:v>
              </c:pt>
              <c:pt idx="15">
                <c:v>324</c:v>
              </c:pt>
              <c:pt idx="16">
                <c:v>345</c:v>
              </c:pt>
              <c:pt idx="17">
                <c:v>367</c:v>
              </c:pt>
              <c:pt idx="18">
                <c:v>389</c:v>
              </c:pt>
              <c:pt idx="19">
                <c:v>410</c:v>
              </c:pt>
              <c:pt idx="20">
                <c:v>432</c:v>
              </c:pt>
              <c:pt idx="21">
                <c:v>453</c:v>
              </c:pt>
              <c:pt idx="22">
                <c:v>475</c:v>
              </c:pt>
              <c:pt idx="23">
                <c:v>497</c:v>
              </c:pt>
              <c:pt idx="24">
                <c:v>518</c:v>
              </c:pt>
              <c:pt idx="25">
                <c:v>540</c:v>
              </c:pt>
              <c:pt idx="26">
                <c:v>561</c:v>
              </c:pt>
              <c:pt idx="27">
                <c:v>583</c:v>
              </c:pt>
              <c:pt idx="28">
                <c:v>604</c:v>
              </c:pt>
              <c:pt idx="29">
                <c:v>626</c:v>
              </c:pt>
              <c:pt idx="30">
                <c:v>648</c:v>
              </c:pt>
              <c:pt idx="31">
                <c:v>669</c:v>
              </c:pt>
              <c:pt idx="32">
                <c:v>691</c:v>
              </c:pt>
              <c:pt idx="33">
                <c:v>712</c:v>
              </c:pt>
              <c:pt idx="34">
                <c:v>734</c:v>
              </c:pt>
              <c:pt idx="35">
                <c:v>756</c:v>
              </c:pt>
              <c:pt idx="36">
                <c:v>777</c:v>
              </c:pt>
              <c:pt idx="37">
                <c:v>799</c:v>
              </c:pt>
              <c:pt idx="38">
                <c:v>820</c:v>
              </c:pt>
              <c:pt idx="39">
                <c:v>842</c:v>
              </c:pt>
              <c:pt idx="40">
                <c:v>864</c:v>
              </c:pt>
              <c:pt idx="41">
                <c:v>885</c:v>
              </c:pt>
              <c:pt idx="42">
                <c:v>907</c:v>
              </c:pt>
              <c:pt idx="43">
                <c:v>928</c:v>
              </c:pt>
              <c:pt idx="44">
                <c:v>950</c:v>
              </c:pt>
              <c:pt idx="45">
                <c:v>971</c:v>
              </c:pt>
              <c:pt idx="46">
                <c:v>993</c:v>
              </c:pt>
              <c:pt idx="47">
                <c:v>1015</c:v>
              </c:pt>
              <c:pt idx="48">
                <c:v>1036</c:v>
              </c:pt>
              <c:pt idx="49">
                <c:v>1058</c:v>
              </c:pt>
              <c:pt idx="50">
                <c:v>1079</c:v>
              </c:pt>
              <c:pt idx="51">
                <c:v>1101</c:v>
              </c:pt>
              <c:pt idx="52">
                <c:v>1123</c:v>
              </c:pt>
              <c:pt idx="53">
                <c:v>1144</c:v>
              </c:pt>
              <c:pt idx="54">
                <c:v>1166</c:v>
              </c:pt>
              <c:pt idx="55">
                <c:v>1187</c:v>
              </c:pt>
              <c:pt idx="56">
                <c:v>1209</c:v>
              </c:pt>
              <c:pt idx="57">
                <c:v>1230</c:v>
              </c:pt>
              <c:pt idx="58">
                <c:v>1252</c:v>
              </c:pt>
              <c:pt idx="59">
                <c:v>1274</c:v>
              </c:pt>
              <c:pt idx="60">
                <c:v>1295</c:v>
              </c:pt>
              <c:pt idx="61">
                <c:v>1317</c:v>
              </c:pt>
              <c:pt idx="62">
                <c:v>1338</c:v>
              </c:pt>
              <c:pt idx="63">
                <c:v>1360</c:v>
              </c:pt>
              <c:pt idx="64">
                <c:v>1382</c:v>
              </c:pt>
              <c:pt idx="65">
                <c:v>1403</c:v>
              </c:pt>
              <c:pt idx="66">
                <c:v>1425</c:v>
              </c:pt>
              <c:pt idx="67">
                <c:v>1446</c:v>
              </c:pt>
              <c:pt idx="68">
                <c:v>1468</c:v>
              </c:pt>
              <c:pt idx="69">
                <c:v>1490</c:v>
              </c:pt>
              <c:pt idx="70">
                <c:v>1511</c:v>
              </c:pt>
              <c:pt idx="71">
                <c:v>1533</c:v>
              </c:pt>
              <c:pt idx="72">
                <c:v>1554</c:v>
              </c:pt>
              <c:pt idx="73">
                <c:v>1576</c:v>
              </c:pt>
              <c:pt idx="74">
                <c:v>1597</c:v>
              </c:pt>
              <c:pt idx="75">
                <c:v>1619</c:v>
              </c:pt>
              <c:pt idx="76">
                <c:v>1641</c:v>
              </c:pt>
              <c:pt idx="77">
                <c:v>1662</c:v>
              </c:pt>
              <c:pt idx="78">
                <c:v>1684</c:v>
              </c:pt>
              <c:pt idx="79">
                <c:v>1705</c:v>
              </c:pt>
              <c:pt idx="80">
                <c:v>1727</c:v>
              </c:pt>
              <c:pt idx="81">
                <c:v>1749</c:v>
              </c:pt>
              <c:pt idx="82">
                <c:v>1770</c:v>
              </c:pt>
              <c:pt idx="83">
                <c:v>1792</c:v>
              </c:pt>
              <c:pt idx="84">
                <c:v>1813</c:v>
              </c:pt>
              <c:pt idx="85">
                <c:v>1835</c:v>
              </c:pt>
              <c:pt idx="86">
                <c:v>1857</c:v>
              </c:pt>
              <c:pt idx="87">
                <c:v>1878</c:v>
              </c:pt>
              <c:pt idx="88">
                <c:v>1900</c:v>
              </c:pt>
              <c:pt idx="89">
                <c:v>1921</c:v>
              </c:pt>
              <c:pt idx="90">
                <c:v>1943</c:v>
              </c:pt>
              <c:pt idx="91">
                <c:v>1964</c:v>
              </c:pt>
              <c:pt idx="92">
                <c:v>1986</c:v>
              </c:pt>
              <c:pt idx="93">
                <c:v>2008</c:v>
              </c:pt>
              <c:pt idx="94">
                <c:v>2029</c:v>
              </c:pt>
              <c:pt idx="95">
                <c:v>2051</c:v>
              </c:pt>
              <c:pt idx="96">
                <c:v>2072</c:v>
              </c:pt>
              <c:pt idx="97">
                <c:v>2094</c:v>
              </c:pt>
              <c:pt idx="98">
                <c:v>2116</c:v>
              </c:pt>
              <c:pt idx="99">
                <c:v>2137</c:v>
              </c:pt>
              <c:pt idx="100">
                <c:v>2159</c:v>
              </c:pt>
              <c:pt idx="101">
                <c:v>2180</c:v>
              </c:pt>
              <c:pt idx="102">
                <c:v>2202</c:v>
              </c:pt>
              <c:pt idx="103">
                <c:v>2224</c:v>
              </c:pt>
              <c:pt idx="104">
                <c:v>2245</c:v>
              </c:pt>
              <c:pt idx="105">
                <c:v>2267</c:v>
              </c:pt>
              <c:pt idx="106">
                <c:v>2288</c:v>
              </c:pt>
              <c:pt idx="107">
                <c:v>2310</c:v>
              </c:pt>
              <c:pt idx="108">
                <c:v>2331</c:v>
              </c:pt>
              <c:pt idx="109">
                <c:v>2353</c:v>
              </c:pt>
              <c:pt idx="110">
                <c:v>2375</c:v>
              </c:pt>
              <c:pt idx="111">
                <c:v>2396</c:v>
              </c:pt>
              <c:pt idx="112">
                <c:v>2418</c:v>
              </c:pt>
              <c:pt idx="113">
                <c:v>2439</c:v>
              </c:pt>
              <c:pt idx="114">
                <c:v>2461</c:v>
              </c:pt>
              <c:pt idx="115">
                <c:v>2483</c:v>
              </c:pt>
              <c:pt idx="116">
                <c:v>2504</c:v>
              </c:pt>
              <c:pt idx="117">
                <c:v>2526</c:v>
              </c:pt>
              <c:pt idx="118">
                <c:v>2547</c:v>
              </c:pt>
              <c:pt idx="119">
                <c:v>2569</c:v>
              </c:pt>
              <c:pt idx="120">
                <c:v>2590</c:v>
              </c:pt>
              <c:pt idx="121">
                <c:v>2612</c:v>
              </c:pt>
              <c:pt idx="122">
                <c:v>2634</c:v>
              </c:pt>
              <c:pt idx="123">
                <c:v>2655</c:v>
              </c:pt>
              <c:pt idx="124">
                <c:v>2677</c:v>
              </c:pt>
              <c:pt idx="125">
                <c:v>2698</c:v>
              </c:pt>
              <c:pt idx="126">
                <c:v>2720</c:v>
              </c:pt>
              <c:pt idx="127">
                <c:v>2742</c:v>
              </c:pt>
              <c:pt idx="128">
                <c:v>2763</c:v>
              </c:pt>
              <c:pt idx="129">
                <c:v>2785</c:v>
              </c:pt>
              <c:pt idx="130">
                <c:v>2806</c:v>
              </c:pt>
              <c:pt idx="131">
                <c:v>2828</c:v>
              </c:pt>
              <c:pt idx="132">
                <c:v>2850</c:v>
              </c:pt>
              <c:pt idx="133">
                <c:v>2871</c:v>
              </c:pt>
              <c:pt idx="134">
                <c:v>2893</c:v>
              </c:pt>
              <c:pt idx="135">
                <c:v>2914</c:v>
              </c:pt>
              <c:pt idx="136">
                <c:v>2936</c:v>
              </c:pt>
              <c:pt idx="137">
                <c:v>2957</c:v>
              </c:pt>
              <c:pt idx="138">
                <c:v>2979</c:v>
              </c:pt>
              <c:pt idx="139">
                <c:v>3001</c:v>
              </c:pt>
              <c:pt idx="140">
                <c:v>3022</c:v>
              </c:pt>
              <c:pt idx="141">
                <c:v>3044</c:v>
              </c:pt>
              <c:pt idx="142">
                <c:v>3065</c:v>
              </c:pt>
              <c:pt idx="143">
                <c:v>3087</c:v>
              </c:pt>
              <c:pt idx="144">
                <c:v>3109</c:v>
              </c:pt>
              <c:pt idx="145">
                <c:v>3130</c:v>
              </c:pt>
              <c:pt idx="146">
                <c:v>3152</c:v>
              </c:pt>
              <c:pt idx="147">
                <c:v>3173</c:v>
              </c:pt>
              <c:pt idx="148">
                <c:v>3195</c:v>
              </c:pt>
              <c:pt idx="149">
                <c:v>3217</c:v>
              </c:pt>
              <c:pt idx="150">
                <c:v>3238</c:v>
              </c:pt>
              <c:pt idx="151">
                <c:v>3260</c:v>
              </c:pt>
              <c:pt idx="152">
                <c:v>3281</c:v>
              </c:pt>
              <c:pt idx="153">
                <c:v>3303</c:v>
              </c:pt>
              <c:pt idx="154">
                <c:v>3324</c:v>
              </c:pt>
              <c:pt idx="155">
                <c:v>3346</c:v>
              </c:pt>
              <c:pt idx="156">
                <c:v>3368</c:v>
              </c:pt>
              <c:pt idx="157">
                <c:v>3389</c:v>
              </c:pt>
              <c:pt idx="158">
                <c:v>3411</c:v>
              </c:pt>
              <c:pt idx="159">
                <c:v>3432</c:v>
              </c:pt>
              <c:pt idx="160">
                <c:v>3454</c:v>
              </c:pt>
              <c:pt idx="161">
                <c:v>3476</c:v>
              </c:pt>
              <c:pt idx="162">
                <c:v>3497</c:v>
              </c:pt>
              <c:pt idx="163">
                <c:v>3519</c:v>
              </c:pt>
              <c:pt idx="164">
                <c:v>3540</c:v>
              </c:pt>
              <c:pt idx="165">
                <c:v>3562</c:v>
              </c:pt>
              <c:pt idx="166">
                <c:v>3584</c:v>
              </c:pt>
              <c:pt idx="167">
                <c:v>3605</c:v>
              </c:pt>
              <c:pt idx="168">
                <c:v>3627</c:v>
              </c:pt>
              <c:pt idx="169">
                <c:v>3648</c:v>
              </c:pt>
              <c:pt idx="170">
                <c:v>3670</c:v>
              </c:pt>
              <c:pt idx="171">
                <c:v>3691</c:v>
              </c:pt>
              <c:pt idx="172">
                <c:v>3713</c:v>
              </c:pt>
              <c:pt idx="173">
                <c:v>3735</c:v>
              </c:pt>
              <c:pt idx="174">
                <c:v>3756</c:v>
              </c:pt>
              <c:pt idx="175">
                <c:v>3778</c:v>
              </c:pt>
              <c:pt idx="176">
                <c:v>3799</c:v>
              </c:pt>
              <c:pt idx="177">
                <c:v>3821</c:v>
              </c:pt>
              <c:pt idx="178">
                <c:v>3843</c:v>
              </c:pt>
              <c:pt idx="179">
                <c:v>3864</c:v>
              </c:pt>
              <c:pt idx="180">
                <c:v>3886</c:v>
              </c:pt>
              <c:pt idx="181">
                <c:v>3907</c:v>
              </c:pt>
              <c:pt idx="182">
                <c:v>3929</c:v>
              </c:pt>
              <c:pt idx="183">
                <c:v>3951</c:v>
              </c:pt>
              <c:pt idx="184">
                <c:v>3972</c:v>
              </c:pt>
              <c:pt idx="185">
                <c:v>3994</c:v>
              </c:pt>
              <c:pt idx="186">
                <c:v>4015</c:v>
              </c:pt>
              <c:pt idx="187">
                <c:v>4037</c:v>
              </c:pt>
              <c:pt idx="188">
                <c:v>4058</c:v>
              </c:pt>
              <c:pt idx="189">
                <c:v>4080</c:v>
              </c:pt>
              <c:pt idx="190">
                <c:v>4102</c:v>
              </c:pt>
              <c:pt idx="191">
                <c:v>4123</c:v>
              </c:pt>
              <c:pt idx="192">
                <c:v>4145</c:v>
              </c:pt>
              <c:pt idx="193">
                <c:v>4166</c:v>
              </c:pt>
              <c:pt idx="194">
                <c:v>4188</c:v>
              </c:pt>
              <c:pt idx="195">
                <c:v>4210</c:v>
              </c:pt>
              <c:pt idx="196">
                <c:v>4231</c:v>
              </c:pt>
              <c:pt idx="197">
                <c:v>4253</c:v>
              </c:pt>
              <c:pt idx="198">
                <c:v>4274</c:v>
              </c:pt>
              <c:pt idx="199">
                <c:v>4296</c:v>
              </c:pt>
              <c:pt idx="200">
                <c:v>4318</c:v>
              </c:pt>
              <c:pt idx="201">
                <c:v>4339</c:v>
              </c:pt>
              <c:pt idx="202">
                <c:v>4361</c:v>
              </c:pt>
              <c:pt idx="203">
                <c:v>4382</c:v>
              </c:pt>
              <c:pt idx="204">
                <c:v>4404</c:v>
              </c:pt>
              <c:pt idx="205">
                <c:v>4425</c:v>
              </c:pt>
              <c:pt idx="206">
                <c:v>4447</c:v>
              </c:pt>
              <c:pt idx="207">
                <c:v>4469</c:v>
              </c:pt>
              <c:pt idx="208">
                <c:v>4490</c:v>
              </c:pt>
              <c:pt idx="209">
                <c:v>4512</c:v>
              </c:pt>
              <c:pt idx="210">
                <c:v>4533</c:v>
              </c:pt>
              <c:pt idx="211">
                <c:v>4555</c:v>
              </c:pt>
              <c:pt idx="212">
                <c:v>4577</c:v>
              </c:pt>
              <c:pt idx="213">
                <c:v>4598</c:v>
              </c:pt>
              <c:pt idx="214">
                <c:v>4620</c:v>
              </c:pt>
              <c:pt idx="215">
                <c:v>4641</c:v>
              </c:pt>
              <c:pt idx="216">
                <c:v>4663</c:v>
              </c:pt>
              <c:pt idx="217">
                <c:v>4684</c:v>
              </c:pt>
              <c:pt idx="218">
                <c:v>4706</c:v>
              </c:pt>
              <c:pt idx="219">
                <c:v>4728</c:v>
              </c:pt>
              <c:pt idx="220">
                <c:v>4749</c:v>
              </c:pt>
              <c:pt idx="221">
                <c:v>4771</c:v>
              </c:pt>
              <c:pt idx="222">
                <c:v>4792</c:v>
              </c:pt>
              <c:pt idx="223">
                <c:v>4814</c:v>
              </c:pt>
              <c:pt idx="224">
                <c:v>4836</c:v>
              </c:pt>
              <c:pt idx="225">
                <c:v>4857</c:v>
              </c:pt>
              <c:pt idx="226">
                <c:v>4879</c:v>
              </c:pt>
              <c:pt idx="227">
                <c:v>4900</c:v>
              </c:pt>
              <c:pt idx="228">
                <c:v>4922</c:v>
              </c:pt>
              <c:pt idx="229">
                <c:v>4944</c:v>
              </c:pt>
              <c:pt idx="230">
                <c:v>4965</c:v>
              </c:pt>
              <c:pt idx="231">
                <c:v>4987</c:v>
              </c:pt>
              <c:pt idx="232">
                <c:v>5008</c:v>
              </c:pt>
              <c:pt idx="233">
                <c:v>5030</c:v>
              </c:pt>
              <c:pt idx="234">
                <c:v>5051</c:v>
              </c:pt>
              <c:pt idx="235">
                <c:v>5073</c:v>
              </c:pt>
              <c:pt idx="236">
                <c:v>5095</c:v>
              </c:pt>
              <c:pt idx="237">
                <c:v>5116</c:v>
              </c:pt>
              <c:pt idx="238">
                <c:v>5138</c:v>
              </c:pt>
              <c:pt idx="239">
                <c:v>5159</c:v>
              </c:pt>
              <c:pt idx="240">
                <c:v>5181</c:v>
              </c:pt>
              <c:pt idx="241">
                <c:v>5203</c:v>
              </c:pt>
              <c:pt idx="242">
                <c:v>5224</c:v>
              </c:pt>
              <c:pt idx="243">
                <c:v>5246</c:v>
              </c:pt>
              <c:pt idx="244">
                <c:v>5267</c:v>
              </c:pt>
              <c:pt idx="245">
                <c:v>5289</c:v>
              </c:pt>
              <c:pt idx="246">
                <c:v>5311</c:v>
              </c:pt>
              <c:pt idx="247">
                <c:v>5332</c:v>
              </c:pt>
              <c:pt idx="248">
                <c:v>5354</c:v>
              </c:pt>
              <c:pt idx="249">
                <c:v>5375</c:v>
              </c:pt>
              <c:pt idx="250">
                <c:v>5397</c:v>
              </c:pt>
              <c:pt idx="251">
                <c:v>5418</c:v>
              </c:pt>
              <c:pt idx="252">
                <c:v>5440</c:v>
              </c:pt>
              <c:pt idx="253">
                <c:v>5462</c:v>
              </c:pt>
              <c:pt idx="254">
                <c:v>5483</c:v>
              </c:pt>
              <c:pt idx="255">
                <c:v>5505</c:v>
              </c:pt>
              <c:pt idx="256">
                <c:v>5526</c:v>
              </c:pt>
              <c:pt idx="257">
                <c:v>5548</c:v>
              </c:pt>
              <c:pt idx="258">
                <c:v>5570</c:v>
              </c:pt>
              <c:pt idx="259">
                <c:v>5591</c:v>
              </c:pt>
              <c:pt idx="260">
                <c:v>5613</c:v>
              </c:pt>
              <c:pt idx="261">
                <c:v>5634</c:v>
              </c:pt>
              <c:pt idx="262">
                <c:v>5656</c:v>
              </c:pt>
              <c:pt idx="263">
                <c:v>5678</c:v>
              </c:pt>
              <c:pt idx="264">
                <c:v>5699</c:v>
              </c:pt>
              <c:pt idx="265">
                <c:v>5721</c:v>
              </c:pt>
              <c:pt idx="266">
                <c:v>5742</c:v>
              </c:pt>
              <c:pt idx="267">
                <c:v>5764</c:v>
              </c:pt>
              <c:pt idx="268">
                <c:v>5785</c:v>
              </c:pt>
              <c:pt idx="269">
                <c:v>5807</c:v>
              </c:pt>
              <c:pt idx="270">
                <c:v>5829</c:v>
              </c:pt>
              <c:pt idx="271">
                <c:v>5850</c:v>
              </c:pt>
              <c:pt idx="272">
                <c:v>5872</c:v>
              </c:pt>
              <c:pt idx="273">
                <c:v>5893</c:v>
              </c:pt>
              <c:pt idx="274">
                <c:v>5915</c:v>
              </c:pt>
              <c:pt idx="275">
                <c:v>5937</c:v>
              </c:pt>
              <c:pt idx="276">
                <c:v>5958</c:v>
              </c:pt>
              <c:pt idx="277">
                <c:v>5980</c:v>
              </c:pt>
              <c:pt idx="278">
                <c:v>6001</c:v>
              </c:pt>
              <c:pt idx="279">
                <c:v>6023</c:v>
              </c:pt>
              <c:pt idx="280">
                <c:v>6044</c:v>
              </c:pt>
              <c:pt idx="281">
                <c:v>6066</c:v>
              </c:pt>
              <c:pt idx="282">
                <c:v>6088</c:v>
              </c:pt>
              <c:pt idx="283">
                <c:v>6109</c:v>
              </c:pt>
              <c:pt idx="284">
                <c:v>6131</c:v>
              </c:pt>
              <c:pt idx="285">
                <c:v>6152</c:v>
              </c:pt>
              <c:pt idx="286">
                <c:v>6174</c:v>
              </c:pt>
              <c:pt idx="287">
                <c:v>6196</c:v>
              </c:pt>
              <c:pt idx="288">
                <c:v>6217</c:v>
              </c:pt>
              <c:pt idx="289">
                <c:v>6239</c:v>
              </c:pt>
              <c:pt idx="290">
                <c:v>6260</c:v>
              </c:pt>
              <c:pt idx="291">
                <c:v>6282</c:v>
              </c:pt>
              <c:pt idx="292">
                <c:v>6304</c:v>
              </c:pt>
              <c:pt idx="293">
                <c:v>6325</c:v>
              </c:pt>
              <c:pt idx="294">
                <c:v>6347</c:v>
              </c:pt>
              <c:pt idx="295">
                <c:v>6368</c:v>
              </c:pt>
              <c:pt idx="296">
                <c:v>6390</c:v>
              </c:pt>
              <c:pt idx="297">
                <c:v>6411</c:v>
              </c:pt>
              <c:pt idx="298">
                <c:v>6433</c:v>
              </c:pt>
              <c:pt idx="299">
                <c:v>6455</c:v>
              </c:pt>
              <c:pt idx="300">
                <c:v>6476</c:v>
              </c:pt>
              <c:pt idx="301">
                <c:v>6498</c:v>
              </c:pt>
              <c:pt idx="302">
                <c:v>6519</c:v>
              </c:pt>
              <c:pt idx="303">
                <c:v>6541</c:v>
              </c:pt>
              <c:pt idx="304">
                <c:v>6563</c:v>
              </c:pt>
              <c:pt idx="305">
                <c:v>6584</c:v>
              </c:pt>
              <c:pt idx="306">
                <c:v>6606</c:v>
              </c:pt>
              <c:pt idx="307">
                <c:v>6627</c:v>
              </c:pt>
              <c:pt idx="308">
                <c:v>6649</c:v>
              </c:pt>
              <c:pt idx="309">
                <c:v>6671</c:v>
              </c:pt>
              <c:pt idx="310">
                <c:v>6692</c:v>
              </c:pt>
              <c:pt idx="311">
                <c:v>6714</c:v>
              </c:pt>
              <c:pt idx="312">
                <c:v>6735</c:v>
              </c:pt>
              <c:pt idx="313">
                <c:v>6757</c:v>
              </c:pt>
              <c:pt idx="314">
                <c:v>6778</c:v>
              </c:pt>
              <c:pt idx="315">
                <c:v>6800</c:v>
              </c:pt>
              <c:pt idx="316">
                <c:v>6822</c:v>
              </c:pt>
              <c:pt idx="317">
                <c:v>6843</c:v>
              </c:pt>
              <c:pt idx="318">
                <c:v>6865</c:v>
              </c:pt>
              <c:pt idx="319">
                <c:v>6886</c:v>
              </c:pt>
              <c:pt idx="320">
                <c:v>6908</c:v>
              </c:pt>
              <c:pt idx="321">
                <c:v>6930</c:v>
              </c:pt>
              <c:pt idx="322">
                <c:v>6951</c:v>
              </c:pt>
              <c:pt idx="323">
                <c:v>6973</c:v>
              </c:pt>
              <c:pt idx="324">
                <c:v>6994</c:v>
              </c:pt>
              <c:pt idx="325">
                <c:v>7016</c:v>
              </c:pt>
              <c:pt idx="326">
                <c:v>7038</c:v>
              </c:pt>
              <c:pt idx="327">
                <c:v>7059</c:v>
              </c:pt>
              <c:pt idx="328">
                <c:v>7081</c:v>
              </c:pt>
              <c:pt idx="329">
                <c:v>7102</c:v>
              </c:pt>
              <c:pt idx="330">
                <c:v>7124</c:v>
              </c:pt>
              <c:pt idx="331">
                <c:v>7145</c:v>
              </c:pt>
              <c:pt idx="332">
                <c:v>7167</c:v>
              </c:pt>
              <c:pt idx="333">
                <c:v>7189</c:v>
              </c:pt>
              <c:pt idx="334">
                <c:v>7210</c:v>
              </c:pt>
              <c:pt idx="335">
                <c:v>7232</c:v>
              </c:pt>
              <c:pt idx="336">
                <c:v>7253</c:v>
              </c:pt>
              <c:pt idx="337">
                <c:v>7275</c:v>
              </c:pt>
              <c:pt idx="338">
                <c:v>7297</c:v>
              </c:pt>
              <c:pt idx="339">
                <c:v>7318</c:v>
              </c:pt>
              <c:pt idx="340">
                <c:v>7340</c:v>
              </c:pt>
              <c:pt idx="341">
                <c:v>7361</c:v>
              </c:pt>
              <c:pt idx="342">
                <c:v>7383</c:v>
              </c:pt>
              <c:pt idx="343">
                <c:v>7405</c:v>
              </c:pt>
              <c:pt idx="344">
                <c:v>7426</c:v>
              </c:pt>
              <c:pt idx="345">
                <c:v>7448</c:v>
              </c:pt>
              <c:pt idx="346">
                <c:v>7469</c:v>
              </c:pt>
              <c:pt idx="347">
                <c:v>7491</c:v>
              </c:pt>
              <c:pt idx="348">
                <c:v>7512</c:v>
              </c:pt>
              <c:pt idx="349">
                <c:v>7534</c:v>
              </c:pt>
              <c:pt idx="350">
                <c:v>7556</c:v>
              </c:pt>
              <c:pt idx="351">
                <c:v>7577</c:v>
              </c:pt>
              <c:pt idx="352">
                <c:v>7599</c:v>
              </c:pt>
              <c:pt idx="353">
                <c:v>7620</c:v>
              </c:pt>
              <c:pt idx="354">
                <c:v>7642</c:v>
              </c:pt>
              <c:pt idx="355">
                <c:v>7664</c:v>
              </c:pt>
              <c:pt idx="356">
                <c:v>7685</c:v>
              </c:pt>
              <c:pt idx="357">
                <c:v>7707</c:v>
              </c:pt>
              <c:pt idx="358">
                <c:v>7728</c:v>
              </c:pt>
              <c:pt idx="359">
                <c:v>7750</c:v>
              </c:pt>
              <c:pt idx="360">
                <c:v>7772</c:v>
              </c:pt>
              <c:pt idx="361">
                <c:v>7793</c:v>
              </c:pt>
              <c:pt idx="362">
                <c:v>7815</c:v>
              </c:pt>
              <c:pt idx="363">
                <c:v>7836</c:v>
              </c:pt>
              <c:pt idx="364">
                <c:v>7858</c:v>
              </c:pt>
              <c:pt idx="365">
                <c:v>7879</c:v>
              </c:pt>
              <c:pt idx="366">
                <c:v>7901</c:v>
              </c:pt>
              <c:pt idx="367">
                <c:v>7923</c:v>
              </c:pt>
              <c:pt idx="368">
                <c:v>7944</c:v>
              </c:pt>
              <c:pt idx="369">
                <c:v>7966</c:v>
              </c:pt>
              <c:pt idx="370">
                <c:v>7987</c:v>
              </c:pt>
              <c:pt idx="371">
                <c:v>8009</c:v>
              </c:pt>
              <c:pt idx="372">
                <c:v>8031</c:v>
              </c:pt>
              <c:pt idx="373">
                <c:v>8052</c:v>
              </c:pt>
              <c:pt idx="374">
                <c:v>8074</c:v>
              </c:pt>
              <c:pt idx="375">
                <c:v>8095</c:v>
              </c:pt>
              <c:pt idx="376">
                <c:v>8117</c:v>
              </c:pt>
              <c:pt idx="377">
                <c:v>8138</c:v>
              </c:pt>
              <c:pt idx="378">
                <c:v>8160</c:v>
              </c:pt>
              <c:pt idx="379">
                <c:v>8182</c:v>
              </c:pt>
              <c:pt idx="380">
                <c:v>8203</c:v>
              </c:pt>
              <c:pt idx="381">
                <c:v>8225</c:v>
              </c:pt>
              <c:pt idx="382">
                <c:v>8246</c:v>
              </c:pt>
              <c:pt idx="383">
                <c:v>8268</c:v>
              </c:pt>
              <c:pt idx="384">
                <c:v>8290</c:v>
              </c:pt>
              <c:pt idx="385">
                <c:v>8311</c:v>
              </c:pt>
              <c:pt idx="386">
                <c:v>8333</c:v>
              </c:pt>
              <c:pt idx="387">
                <c:v>8354</c:v>
              </c:pt>
              <c:pt idx="388">
                <c:v>8376</c:v>
              </c:pt>
              <c:pt idx="389">
                <c:v>8398</c:v>
              </c:pt>
              <c:pt idx="390">
                <c:v>8419</c:v>
              </c:pt>
              <c:pt idx="391">
                <c:v>8441</c:v>
              </c:pt>
              <c:pt idx="392">
                <c:v>8462</c:v>
              </c:pt>
              <c:pt idx="393">
                <c:v>8484</c:v>
              </c:pt>
              <c:pt idx="394">
                <c:v>8505</c:v>
              </c:pt>
              <c:pt idx="395">
                <c:v>8527</c:v>
              </c:pt>
              <c:pt idx="396">
                <c:v>8549</c:v>
              </c:pt>
              <c:pt idx="397">
                <c:v>8570</c:v>
              </c:pt>
              <c:pt idx="398">
                <c:v>8592</c:v>
              </c:pt>
              <c:pt idx="399">
                <c:v>8613</c:v>
              </c:pt>
              <c:pt idx="400">
                <c:v>8635</c:v>
              </c:pt>
            </c:numLit>
          </c:xVal>
          <c:yVal>
            <c:numLit>
              <c:formatCode>General</c:formatCode>
              <c:ptCount val="401"/>
              <c:pt idx="0">
                <c:v>11718.171999999997</c:v>
              </c:pt>
              <c:pt idx="1">
                <c:v>11511.050999999999</c:v>
              </c:pt>
              <c:pt idx="2">
                <c:v>11402.821000000002</c:v>
              </c:pt>
              <c:pt idx="3">
                <c:v>11245.245999999999</c:v>
              </c:pt>
              <c:pt idx="4">
                <c:v>11178.066999999999</c:v>
              </c:pt>
              <c:pt idx="5">
                <c:v>11125.804000000002</c:v>
              </c:pt>
              <c:pt idx="6">
                <c:v>11088.275999999998</c:v>
              </c:pt>
              <c:pt idx="7">
                <c:v>11049.517000000002</c:v>
              </c:pt>
              <c:pt idx="8">
                <c:v>11015.13</c:v>
              </c:pt>
              <c:pt idx="9">
                <c:v>10981.568000000001</c:v>
              </c:pt>
              <c:pt idx="10">
                <c:v>10957.215999999999</c:v>
              </c:pt>
              <c:pt idx="11">
                <c:v>10927.116000000004</c:v>
              </c:pt>
              <c:pt idx="12">
                <c:v>10899.922</c:v>
              </c:pt>
              <c:pt idx="13">
                <c:v>10872.897999999999</c:v>
              </c:pt>
              <c:pt idx="14">
                <c:v>10849.111999999999</c:v>
              </c:pt>
              <c:pt idx="15">
                <c:v>10824.544999999998</c:v>
              </c:pt>
              <c:pt idx="16">
                <c:v>10807.139000000001</c:v>
              </c:pt>
              <c:pt idx="17">
                <c:v>10786.447000000004</c:v>
              </c:pt>
              <c:pt idx="18">
                <c:v>10769.418</c:v>
              </c:pt>
              <c:pt idx="19">
                <c:v>10755.355</c:v>
              </c:pt>
              <c:pt idx="20">
                <c:v>10743.313999999997</c:v>
              </c:pt>
              <c:pt idx="21">
                <c:v>10730.027</c:v>
              </c:pt>
              <c:pt idx="22">
                <c:v>10714.49</c:v>
              </c:pt>
              <c:pt idx="23">
                <c:v>10703.147000000001</c:v>
              </c:pt>
              <c:pt idx="24">
                <c:v>10682.114000000001</c:v>
              </c:pt>
              <c:pt idx="25">
                <c:v>10662.048000000001</c:v>
              </c:pt>
              <c:pt idx="26">
                <c:v>10653.69</c:v>
              </c:pt>
              <c:pt idx="27">
                <c:v>10643.142000000002</c:v>
              </c:pt>
              <c:pt idx="28">
                <c:v>10631.949000000001</c:v>
              </c:pt>
              <c:pt idx="29">
                <c:v>10619.900000000001</c:v>
              </c:pt>
              <c:pt idx="30">
                <c:v>10606.765000000001</c:v>
              </c:pt>
              <c:pt idx="31">
                <c:v>10588.353000000001</c:v>
              </c:pt>
              <c:pt idx="32">
                <c:v>10578.731</c:v>
              </c:pt>
              <c:pt idx="33">
                <c:v>10568.513000000001</c:v>
              </c:pt>
              <c:pt idx="34">
                <c:v>10552.892</c:v>
              </c:pt>
              <c:pt idx="35">
                <c:v>10537.826999999999</c:v>
              </c:pt>
              <c:pt idx="36">
                <c:v>10517.688999999998</c:v>
              </c:pt>
              <c:pt idx="37">
                <c:v>10500.405000000001</c:v>
              </c:pt>
              <c:pt idx="38">
                <c:v>10488.285</c:v>
              </c:pt>
              <c:pt idx="39">
                <c:v>10470.734000000002</c:v>
              </c:pt>
              <c:pt idx="40">
                <c:v>10454.936999999998</c:v>
              </c:pt>
              <c:pt idx="41">
                <c:v>10442.624999999998</c:v>
              </c:pt>
              <c:pt idx="42">
                <c:v>10426.992</c:v>
              </c:pt>
              <c:pt idx="43">
                <c:v>10413.227999999999</c:v>
              </c:pt>
              <c:pt idx="44">
                <c:v>10398.687999999998</c:v>
              </c:pt>
              <c:pt idx="45">
                <c:v>10388.335000000001</c:v>
              </c:pt>
              <c:pt idx="46">
                <c:v>10370.470999999998</c:v>
              </c:pt>
              <c:pt idx="47">
                <c:v>10359.730999999998</c:v>
              </c:pt>
              <c:pt idx="48">
                <c:v>10346.048999999999</c:v>
              </c:pt>
              <c:pt idx="49">
                <c:v>10333.504999999997</c:v>
              </c:pt>
              <c:pt idx="50">
                <c:v>10322.351999999999</c:v>
              </c:pt>
              <c:pt idx="51">
                <c:v>10307.833000000002</c:v>
              </c:pt>
              <c:pt idx="52">
                <c:v>10297.557000000001</c:v>
              </c:pt>
              <c:pt idx="53">
                <c:v>10286.803</c:v>
              </c:pt>
              <c:pt idx="54">
                <c:v>10273.427000000001</c:v>
              </c:pt>
              <c:pt idx="55">
                <c:v>10258.078</c:v>
              </c:pt>
              <c:pt idx="56">
                <c:v>10247.165999999999</c:v>
              </c:pt>
              <c:pt idx="57">
                <c:v>10234.525</c:v>
              </c:pt>
              <c:pt idx="58">
                <c:v>10226.877999999999</c:v>
              </c:pt>
              <c:pt idx="59">
                <c:v>10218.071999999996</c:v>
              </c:pt>
              <c:pt idx="60">
                <c:v>10210.636</c:v>
              </c:pt>
              <c:pt idx="61">
                <c:v>10201.165999999999</c:v>
              </c:pt>
              <c:pt idx="62">
                <c:v>10192.162</c:v>
              </c:pt>
              <c:pt idx="63">
                <c:v>10182.205000000002</c:v>
              </c:pt>
              <c:pt idx="64">
                <c:v>10170.931000000002</c:v>
              </c:pt>
              <c:pt idx="65">
                <c:v>10161.598</c:v>
              </c:pt>
              <c:pt idx="66">
                <c:v>10150.855999999998</c:v>
              </c:pt>
              <c:pt idx="67">
                <c:v>10141.539000000001</c:v>
              </c:pt>
              <c:pt idx="68">
                <c:v>10131.432000000001</c:v>
              </c:pt>
              <c:pt idx="69">
                <c:v>10123.896999999997</c:v>
              </c:pt>
              <c:pt idx="70">
                <c:v>10113.747000000001</c:v>
              </c:pt>
              <c:pt idx="71">
                <c:v>10101.489999999998</c:v>
              </c:pt>
              <c:pt idx="72">
                <c:v>10091.378999999999</c:v>
              </c:pt>
              <c:pt idx="73">
                <c:v>10082.597</c:v>
              </c:pt>
              <c:pt idx="74">
                <c:v>10072.39</c:v>
              </c:pt>
              <c:pt idx="75">
                <c:v>10064.151</c:v>
              </c:pt>
              <c:pt idx="76">
                <c:v>10057.727000000001</c:v>
              </c:pt>
              <c:pt idx="77">
                <c:v>10047.763999999999</c:v>
              </c:pt>
              <c:pt idx="78">
                <c:v>10038.916999999999</c:v>
              </c:pt>
              <c:pt idx="79">
                <c:v>10027.768999999998</c:v>
              </c:pt>
              <c:pt idx="80">
                <c:v>10014.444</c:v>
              </c:pt>
              <c:pt idx="81">
                <c:v>10005.377</c:v>
              </c:pt>
              <c:pt idx="82">
                <c:v>9995.3619999999992</c:v>
              </c:pt>
              <c:pt idx="83">
                <c:v>9987.0920000000006</c:v>
              </c:pt>
              <c:pt idx="84">
                <c:v>9980.0720000000001</c:v>
              </c:pt>
              <c:pt idx="85">
                <c:v>9968.4230000000007</c:v>
              </c:pt>
              <c:pt idx="86">
                <c:v>9956.6750000000011</c:v>
              </c:pt>
              <c:pt idx="87">
                <c:v>9944.6170000000002</c:v>
              </c:pt>
              <c:pt idx="88">
                <c:v>9933.2649999999994</c:v>
              </c:pt>
              <c:pt idx="89">
                <c:v>9921.92</c:v>
              </c:pt>
              <c:pt idx="90">
                <c:v>9907.57</c:v>
              </c:pt>
              <c:pt idx="91">
                <c:v>9896.7489999999998</c:v>
              </c:pt>
              <c:pt idx="92">
                <c:v>9886.1429999999982</c:v>
              </c:pt>
              <c:pt idx="93">
                <c:v>9864.3900000000031</c:v>
              </c:pt>
              <c:pt idx="94">
                <c:v>9851.5349999999999</c:v>
              </c:pt>
              <c:pt idx="95">
                <c:v>9836.8040000000001</c:v>
              </c:pt>
              <c:pt idx="96">
                <c:v>9821.3889999999992</c:v>
              </c:pt>
              <c:pt idx="97">
                <c:v>9809.5830000000005</c:v>
              </c:pt>
              <c:pt idx="98">
                <c:v>9796.5120000000006</c:v>
              </c:pt>
              <c:pt idx="99">
                <c:v>9784.2819999999992</c:v>
              </c:pt>
              <c:pt idx="100">
                <c:v>9774.4030000000002</c:v>
              </c:pt>
              <c:pt idx="101">
                <c:v>9759.0270000000019</c:v>
              </c:pt>
              <c:pt idx="102">
                <c:v>9748.0770000000011</c:v>
              </c:pt>
              <c:pt idx="103">
                <c:v>9736.5349999999999</c:v>
              </c:pt>
              <c:pt idx="104">
                <c:v>9724.0289999999986</c:v>
              </c:pt>
              <c:pt idx="105">
                <c:v>9708.0959999999995</c:v>
              </c:pt>
              <c:pt idx="106">
                <c:v>9694.6719999999987</c:v>
              </c:pt>
              <c:pt idx="107">
                <c:v>9684.4739999999983</c:v>
              </c:pt>
              <c:pt idx="108">
                <c:v>9672.27</c:v>
              </c:pt>
              <c:pt idx="109">
                <c:v>9660.9379999999983</c:v>
              </c:pt>
              <c:pt idx="110">
                <c:v>9648.2360000000008</c:v>
              </c:pt>
              <c:pt idx="111">
                <c:v>9632.5040000000008</c:v>
              </c:pt>
              <c:pt idx="112">
                <c:v>9621.2889999999989</c:v>
              </c:pt>
              <c:pt idx="113">
                <c:v>9611.3049999999985</c:v>
              </c:pt>
              <c:pt idx="114">
                <c:v>9600.5370000000003</c:v>
              </c:pt>
              <c:pt idx="115">
                <c:v>9591.1029999999992</c:v>
              </c:pt>
              <c:pt idx="116">
                <c:v>9581.014000000001</c:v>
              </c:pt>
              <c:pt idx="117">
                <c:v>9569.1129999999994</c:v>
              </c:pt>
              <c:pt idx="118">
                <c:v>9559.6549999999988</c:v>
              </c:pt>
              <c:pt idx="119">
                <c:v>9549.2419999999984</c:v>
              </c:pt>
              <c:pt idx="120">
                <c:v>9539.9780000000028</c:v>
              </c:pt>
              <c:pt idx="121">
                <c:v>9530.2540000000008</c:v>
              </c:pt>
              <c:pt idx="122">
                <c:v>9520.9500000000007</c:v>
              </c:pt>
              <c:pt idx="123">
                <c:v>9510.2380000000012</c:v>
              </c:pt>
              <c:pt idx="124">
                <c:v>9500.6930000000011</c:v>
              </c:pt>
              <c:pt idx="125">
                <c:v>9490.2909999999993</c:v>
              </c:pt>
              <c:pt idx="126">
                <c:v>9481.4180000000015</c:v>
              </c:pt>
              <c:pt idx="127">
                <c:v>9474.0220000000008</c:v>
              </c:pt>
              <c:pt idx="128">
                <c:v>9463.0930000000008</c:v>
              </c:pt>
              <c:pt idx="129">
                <c:v>9452.7540000000026</c:v>
              </c:pt>
              <c:pt idx="130">
                <c:v>9444.152</c:v>
              </c:pt>
              <c:pt idx="131">
                <c:v>9433.8109999999979</c:v>
              </c:pt>
              <c:pt idx="132">
                <c:v>9422.4060000000009</c:v>
              </c:pt>
              <c:pt idx="133">
                <c:v>9413.7179999999989</c:v>
              </c:pt>
              <c:pt idx="134">
                <c:v>9400.5299999999988</c:v>
              </c:pt>
              <c:pt idx="135">
                <c:v>9393.5019999999986</c:v>
              </c:pt>
              <c:pt idx="136">
                <c:v>9381.268</c:v>
              </c:pt>
              <c:pt idx="137">
                <c:v>9372.1679999999978</c:v>
              </c:pt>
              <c:pt idx="138">
                <c:v>9365.3660000000018</c:v>
              </c:pt>
              <c:pt idx="139">
                <c:v>9358.5380000000005</c:v>
              </c:pt>
              <c:pt idx="140">
                <c:v>9348.9269999999997</c:v>
              </c:pt>
              <c:pt idx="141">
                <c:v>9342.0910000000003</c:v>
              </c:pt>
              <c:pt idx="142">
                <c:v>9333.4209999999985</c:v>
              </c:pt>
              <c:pt idx="143">
                <c:v>9328.7870000000003</c:v>
              </c:pt>
              <c:pt idx="144">
                <c:v>9318.5179999999982</c:v>
              </c:pt>
              <c:pt idx="145">
                <c:v>9309.8229999999967</c:v>
              </c:pt>
              <c:pt idx="146">
                <c:v>9300.3950000000004</c:v>
              </c:pt>
              <c:pt idx="147">
                <c:v>9290.4110000000001</c:v>
              </c:pt>
              <c:pt idx="148">
                <c:v>9281.2180000000008</c:v>
              </c:pt>
              <c:pt idx="149">
                <c:v>9266.6769999999997</c:v>
              </c:pt>
              <c:pt idx="150">
                <c:v>9259.1600000000017</c:v>
              </c:pt>
              <c:pt idx="151">
                <c:v>9250.8349999999991</c:v>
              </c:pt>
              <c:pt idx="152">
                <c:v>9240.9590000000007</c:v>
              </c:pt>
              <c:pt idx="153">
                <c:v>9229.7610000000004</c:v>
              </c:pt>
              <c:pt idx="154">
                <c:v>9217.5849999999991</c:v>
              </c:pt>
              <c:pt idx="155">
                <c:v>9207.7609999999986</c:v>
              </c:pt>
              <c:pt idx="156">
                <c:v>9197.1689999999999</c:v>
              </c:pt>
              <c:pt idx="157">
                <c:v>9189.8050000000003</c:v>
              </c:pt>
              <c:pt idx="158">
                <c:v>9180.4279999999999</c:v>
              </c:pt>
              <c:pt idx="159">
                <c:v>9171.9740000000002</c:v>
              </c:pt>
              <c:pt idx="160">
                <c:v>9160.5629999999983</c:v>
              </c:pt>
              <c:pt idx="161">
                <c:v>9151.7829999999994</c:v>
              </c:pt>
              <c:pt idx="162">
                <c:v>9141.2360000000008</c:v>
              </c:pt>
              <c:pt idx="163">
                <c:v>9130.614999999998</c:v>
              </c:pt>
              <c:pt idx="164">
                <c:v>9123.3529999999992</c:v>
              </c:pt>
              <c:pt idx="165">
                <c:v>9115.492000000002</c:v>
              </c:pt>
              <c:pt idx="166">
                <c:v>9107.1049999999996</c:v>
              </c:pt>
              <c:pt idx="167">
                <c:v>9097.5339999999978</c:v>
              </c:pt>
              <c:pt idx="168">
                <c:v>9086.9210000000003</c:v>
              </c:pt>
              <c:pt idx="169">
                <c:v>9080.2299999999977</c:v>
              </c:pt>
              <c:pt idx="170">
                <c:v>9068.0250000000015</c:v>
              </c:pt>
              <c:pt idx="171">
                <c:v>9057.9520000000011</c:v>
              </c:pt>
              <c:pt idx="172">
                <c:v>9050.5430000000015</c:v>
              </c:pt>
              <c:pt idx="173">
                <c:v>9041.6629999999986</c:v>
              </c:pt>
              <c:pt idx="174">
                <c:v>9033.2510000000002</c:v>
              </c:pt>
              <c:pt idx="175">
                <c:v>9024.2830000000013</c:v>
              </c:pt>
              <c:pt idx="176">
                <c:v>9015.6689999999999</c:v>
              </c:pt>
              <c:pt idx="177">
                <c:v>9006.5669999999991</c:v>
              </c:pt>
              <c:pt idx="178">
                <c:v>8998.3379999999997</c:v>
              </c:pt>
              <c:pt idx="179">
                <c:v>8987.6080000000002</c:v>
              </c:pt>
              <c:pt idx="180">
                <c:v>8979.732</c:v>
              </c:pt>
              <c:pt idx="181">
                <c:v>8970.4140000000007</c:v>
              </c:pt>
              <c:pt idx="182">
                <c:v>8961.5969999999998</c:v>
              </c:pt>
              <c:pt idx="183">
                <c:v>8955.5529999999999</c:v>
              </c:pt>
              <c:pt idx="184">
                <c:v>8943.4480000000003</c:v>
              </c:pt>
              <c:pt idx="185">
                <c:v>8935.8860000000004</c:v>
              </c:pt>
              <c:pt idx="186">
                <c:v>8929.4219999999987</c:v>
              </c:pt>
              <c:pt idx="187">
                <c:v>8919.7630000000026</c:v>
              </c:pt>
              <c:pt idx="188">
                <c:v>8909.5739999999987</c:v>
              </c:pt>
              <c:pt idx="189">
                <c:v>8900.6859999999979</c:v>
              </c:pt>
              <c:pt idx="190">
                <c:v>8891.130000000001</c:v>
              </c:pt>
              <c:pt idx="191">
                <c:v>8882.8300000000017</c:v>
              </c:pt>
              <c:pt idx="192">
                <c:v>8875.44</c:v>
              </c:pt>
              <c:pt idx="193">
                <c:v>8870.66</c:v>
              </c:pt>
              <c:pt idx="194">
                <c:v>8862.9429999999993</c:v>
              </c:pt>
              <c:pt idx="195">
                <c:v>8855.4680000000008</c:v>
              </c:pt>
              <c:pt idx="196">
                <c:v>8841.7570000000014</c:v>
              </c:pt>
              <c:pt idx="197">
                <c:v>8828.884</c:v>
              </c:pt>
              <c:pt idx="198">
                <c:v>8816.4250000000011</c:v>
              </c:pt>
              <c:pt idx="199">
                <c:v>8805.5570000000007</c:v>
              </c:pt>
              <c:pt idx="200">
                <c:v>8796.6679999999997</c:v>
              </c:pt>
              <c:pt idx="201">
                <c:v>8789.5380000000005</c:v>
              </c:pt>
              <c:pt idx="202">
                <c:v>8779.1029999999992</c:v>
              </c:pt>
              <c:pt idx="203">
                <c:v>8769.8979999999974</c:v>
              </c:pt>
              <c:pt idx="204">
                <c:v>8757.384</c:v>
              </c:pt>
              <c:pt idx="205">
                <c:v>8745.8599999999988</c:v>
              </c:pt>
              <c:pt idx="206">
                <c:v>8736.3960000000006</c:v>
              </c:pt>
              <c:pt idx="207">
                <c:v>8725.0520000000015</c:v>
              </c:pt>
              <c:pt idx="208">
                <c:v>8716.0120000000006</c:v>
              </c:pt>
              <c:pt idx="209">
                <c:v>8701.8140000000003</c:v>
              </c:pt>
              <c:pt idx="210">
                <c:v>8692.9069999999992</c:v>
              </c:pt>
              <c:pt idx="211">
                <c:v>8680.7999999999993</c:v>
              </c:pt>
              <c:pt idx="212">
                <c:v>8671.8059999999987</c:v>
              </c:pt>
              <c:pt idx="213">
                <c:v>8663.8609999999971</c:v>
              </c:pt>
              <c:pt idx="214">
                <c:v>8651.3050000000003</c:v>
              </c:pt>
              <c:pt idx="215">
                <c:v>8643.4490000000005</c:v>
              </c:pt>
              <c:pt idx="216">
                <c:v>8632.4000000000015</c:v>
              </c:pt>
              <c:pt idx="217">
                <c:v>8619.1010000000024</c:v>
              </c:pt>
              <c:pt idx="218">
                <c:v>8611.3839999999982</c:v>
              </c:pt>
              <c:pt idx="219">
                <c:v>8602.2649999999958</c:v>
              </c:pt>
              <c:pt idx="220">
                <c:v>8591.2959999999985</c:v>
              </c:pt>
              <c:pt idx="221">
                <c:v>8582.5470000000023</c:v>
              </c:pt>
              <c:pt idx="222">
                <c:v>8572.6750000000029</c:v>
              </c:pt>
              <c:pt idx="223">
                <c:v>8563.5190000000021</c:v>
              </c:pt>
              <c:pt idx="224">
                <c:v>8551.4929999999986</c:v>
              </c:pt>
              <c:pt idx="225">
                <c:v>8545.1739999999972</c:v>
              </c:pt>
              <c:pt idx="226">
                <c:v>8535.33</c:v>
              </c:pt>
              <c:pt idx="227">
                <c:v>8525.7049999999981</c:v>
              </c:pt>
              <c:pt idx="228">
                <c:v>8514.7970000000005</c:v>
              </c:pt>
              <c:pt idx="229">
                <c:v>8505.8269999999993</c:v>
              </c:pt>
              <c:pt idx="230">
                <c:v>8497.8359999999975</c:v>
              </c:pt>
              <c:pt idx="231">
                <c:v>8485.2599999999984</c:v>
              </c:pt>
              <c:pt idx="232">
                <c:v>8476.7010000000009</c:v>
              </c:pt>
              <c:pt idx="233">
                <c:v>8468.8149999999987</c:v>
              </c:pt>
              <c:pt idx="234">
                <c:v>8456.7930000000015</c:v>
              </c:pt>
              <c:pt idx="235">
                <c:v>8450.2319999999982</c:v>
              </c:pt>
              <c:pt idx="236">
                <c:v>8440.9600000000009</c:v>
              </c:pt>
              <c:pt idx="237">
                <c:v>8430.0680000000011</c:v>
              </c:pt>
              <c:pt idx="238">
                <c:v>8420.8200000000015</c:v>
              </c:pt>
              <c:pt idx="239">
                <c:v>8415.7309999999998</c:v>
              </c:pt>
              <c:pt idx="240">
                <c:v>8403.6550000000007</c:v>
              </c:pt>
              <c:pt idx="241">
                <c:v>8393.1730000000007</c:v>
              </c:pt>
              <c:pt idx="242">
                <c:v>8382.7750000000015</c:v>
              </c:pt>
              <c:pt idx="243">
                <c:v>8370.3130000000019</c:v>
              </c:pt>
              <c:pt idx="244">
                <c:v>8359.9470000000019</c:v>
              </c:pt>
              <c:pt idx="245">
                <c:v>8349.5760000000009</c:v>
              </c:pt>
              <c:pt idx="246">
                <c:v>8337.4699999999975</c:v>
              </c:pt>
              <c:pt idx="247">
                <c:v>8328.244999999999</c:v>
              </c:pt>
              <c:pt idx="248">
                <c:v>8314.84</c:v>
              </c:pt>
              <c:pt idx="249">
                <c:v>8307.6049999999996</c:v>
              </c:pt>
              <c:pt idx="250">
                <c:v>8297.1479999999992</c:v>
              </c:pt>
              <c:pt idx="251">
                <c:v>8287.4890000000014</c:v>
              </c:pt>
              <c:pt idx="252">
                <c:v>8275.9639999999999</c:v>
              </c:pt>
              <c:pt idx="253">
                <c:v>8265.1319999999996</c:v>
              </c:pt>
              <c:pt idx="254">
                <c:v>8254.2260000000006</c:v>
              </c:pt>
              <c:pt idx="255">
                <c:v>8244.7540000000008</c:v>
              </c:pt>
              <c:pt idx="256">
                <c:v>8237.381999999996</c:v>
              </c:pt>
              <c:pt idx="257">
                <c:v>8227.5329999999994</c:v>
              </c:pt>
              <c:pt idx="258">
                <c:v>8216.8229999999985</c:v>
              </c:pt>
              <c:pt idx="259">
                <c:v>8207.69</c:v>
              </c:pt>
              <c:pt idx="260">
                <c:v>8197.1869999999999</c:v>
              </c:pt>
              <c:pt idx="261">
                <c:v>8189.6100000000006</c:v>
              </c:pt>
              <c:pt idx="262">
                <c:v>8181.2730000000001</c:v>
              </c:pt>
              <c:pt idx="263">
                <c:v>8167.5259999999962</c:v>
              </c:pt>
              <c:pt idx="264">
                <c:v>8157.8099999999977</c:v>
              </c:pt>
              <c:pt idx="265">
                <c:v>8147.9960000000001</c:v>
              </c:pt>
              <c:pt idx="266">
                <c:v>8133.2279999999992</c:v>
              </c:pt>
              <c:pt idx="267">
                <c:v>8123.262999999999</c:v>
              </c:pt>
              <c:pt idx="268">
                <c:v>8112.4720000000007</c:v>
              </c:pt>
              <c:pt idx="269">
                <c:v>8097.5899999999983</c:v>
              </c:pt>
              <c:pt idx="270">
                <c:v>8087.7790000000005</c:v>
              </c:pt>
              <c:pt idx="271">
                <c:v>8078.869999999999</c:v>
              </c:pt>
              <c:pt idx="272">
                <c:v>8070.6379999999981</c:v>
              </c:pt>
              <c:pt idx="273">
                <c:v>8055.1230000000014</c:v>
              </c:pt>
              <c:pt idx="274">
                <c:v>8043.5739999999996</c:v>
              </c:pt>
              <c:pt idx="275">
                <c:v>8031.8720000000003</c:v>
              </c:pt>
              <c:pt idx="276">
                <c:v>8023.1080000000038</c:v>
              </c:pt>
              <c:pt idx="277">
                <c:v>8007.478000000001</c:v>
              </c:pt>
              <c:pt idx="278">
                <c:v>8000.8530000000001</c:v>
              </c:pt>
              <c:pt idx="279">
                <c:v>7982.8550000000005</c:v>
              </c:pt>
              <c:pt idx="280">
                <c:v>7974.4349999999995</c:v>
              </c:pt>
              <c:pt idx="281">
                <c:v>7963.7540000000008</c:v>
              </c:pt>
              <c:pt idx="282">
                <c:v>7953.1190000000006</c:v>
              </c:pt>
              <c:pt idx="283">
                <c:v>7946.2569999999996</c:v>
              </c:pt>
              <c:pt idx="284">
                <c:v>7936.5639999999985</c:v>
              </c:pt>
              <c:pt idx="285">
                <c:v>7925.619999999999</c:v>
              </c:pt>
              <c:pt idx="286">
                <c:v>7917.7470000000012</c:v>
              </c:pt>
              <c:pt idx="287">
                <c:v>7909.4259999999995</c:v>
              </c:pt>
              <c:pt idx="288">
                <c:v>7898.0930000000017</c:v>
              </c:pt>
              <c:pt idx="289">
                <c:v>7886.3270000000002</c:v>
              </c:pt>
              <c:pt idx="290">
                <c:v>7873.1740000000009</c:v>
              </c:pt>
              <c:pt idx="291">
                <c:v>7865.7030000000013</c:v>
              </c:pt>
              <c:pt idx="292">
                <c:v>7855.3439999999991</c:v>
              </c:pt>
              <c:pt idx="293">
                <c:v>7845.255000000001</c:v>
              </c:pt>
              <c:pt idx="294">
                <c:v>7836.5639999999967</c:v>
              </c:pt>
              <c:pt idx="295">
                <c:v>7826.9330000000009</c:v>
              </c:pt>
              <c:pt idx="296">
                <c:v>7818.739999999998</c:v>
              </c:pt>
              <c:pt idx="297">
                <c:v>7810.4629999999988</c:v>
              </c:pt>
              <c:pt idx="298">
                <c:v>7801.8369999999995</c:v>
              </c:pt>
              <c:pt idx="299">
                <c:v>7792.4130000000014</c:v>
              </c:pt>
              <c:pt idx="300">
                <c:v>7784.7820000000002</c:v>
              </c:pt>
              <c:pt idx="301">
                <c:v>7778.7179999999989</c:v>
              </c:pt>
              <c:pt idx="302">
                <c:v>7769.0780000000004</c:v>
              </c:pt>
              <c:pt idx="303">
                <c:v>7758.1740000000018</c:v>
              </c:pt>
              <c:pt idx="304">
                <c:v>7750.8189999999995</c:v>
              </c:pt>
              <c:pt idx="305">
                <c:v>7740.6509999999989</c:v>
              </c:pt>
              <c:pt idx="306">
                <c:v>7729.1670000000004</c:v>
              </c:pt>
              <c:pt idx="307">
                <c:v>7717.7489999999998</c:v>
              </c:pt>
              <c:pt idx="308">
                <c:v>7707.3279999999986</c:v>
              </c:pt>
              <c:pt idx="309">
                <c:v>7700.6209999999983</c:v>
              </c:pt>
              <c:pt idx="310">
                <c:v>7690.043999999999</c:v>
              </c:pt>
              <c:pt idx="311">
                <c:v>7681.1150000000007</c:v>
              </c:pt>
              <c:pt idx="312">
                <c:v>7673.2709999999997</c:v>
              </c:pt>
              <c:pt idx="313">
                <c:v>7662.7379999999994</c:v>
              </c:pt>
              <c:pt idx="314">
                <c:v>7655.2789999999995</c:v>
              </c:pt>
              <c:pt idx="315">
                <c:v>7646.9289999999983</c:v>
              </c:pt>
              <c:pt idx="316">
                <c:v>7638.0550000000003</c:v>
              </c:pt>
              <c:pt idx="317">
                <c:v>7626.4840000000004</c:v>
              </c:pt>
              <c:pt idx="318">
                <c:v>7617.777000000001</c:v>
              </c:pt>
              <c:pt idx="319">
                <c:v>7609.6519999999982</c:v>
              </c:pt>
              <c:pt idx="320">
                <c:v>7599.7210000000014</c:v>
              </c:pt>
              <c:pt idx="321">
                <c:v>7590.3739999999998</c:v>
              </c:pt>
              <c:pt idx="322">
                <c:v>7582.5730000000003</c:v>
              </c:pt>
              <c:pt idx="323">
                <c:v>7568.7329999999974</c:v>
              </c:pt>
              <c:pt idx="324">
                <c:v>7555.7910000000011</c:v>
              </c:pt>
              <c:pt idx="325">
                <c:v>7543.353000000001</c:v>
              </c:pt>
              <c:pt idx="326">
                <c:v>7534.1150000000007</c:v>
              </c:pt>
              <c:pt idx="327">
                <c:v>7528.1089999999986</c:v>
              </c:pt>
              <c:pt idx="328">
                <c:v>7515.9340000000011</c:v>
              </c:pt>
              <c:pt idx="329">
                <c:v>7508.9380000000001</c:v>
              </c:pt>
              <c:pt idx="330">
                <c:v>7500.4699999999957</c:v>
              </c:pt>
              <c:pt idx="331">
                <c:v>7490.7830000000004</c:v>
              </c:pt>
              <c:pt idx="332">
                <c:v>7482.9829999999984</c:v>
              </c:pt>
              <c:pt idx="333">
                <c:v>7467.6320000000005</c:v>
              </c:pt>
              <c:pt idx="334">
                <c:v>7456.5010000000002</c:v>
              </c:pt>
              <c:pt idx="335">
                <c:v>7439.6730000000007</c:v>
              </c:pt>
              <c:pt idx="336">
                <c:v>7429.2479999999996</c:v>
              </c:pt>
              <c:pt idx="337">
                <c:v>7418.6820000000016</c:v>
              </c:pt>
              <c:pt idx="338">
                <c:v>7405.7100000000009</c:v>
              </c:pt>
              <c:pt idx="339">
                <c:v>7395.56</c:v>
              </c:pt>
              <c:pt idx="340">
                <c:v>7384.8320000000003</c:v>
              </c:pt>
              <c:pt idx="341">
                <c:v>7376.8090000000002</c:v>
              </c:pt>
              <c:pt idx="342">
                <c:v>7364.4599999999991</c:v>
              </c:pt>
              <c:pt idx="343">
                <c:v>7349.4109999999991</c:v>
              </c:pt>
              <c:pt idx="344">
                <c:v>7338.3449999999993</c:v>
              </c:pt>
              <c:pt idx="345">
                <c:v>7331.1409999999987</c:v>
              </c:pt>
              <c:pt idx="346">
                <c:v>7317.5220000000008</c:v>
              </c:pt>
              <c:pt idx="347">
                <c:v>7307.2190000000001</c:v>
              </c:pt>
              <c:pt idx="348">
                <c:v>7297.2609999999995</c:v>
              </c:pt>
              <c:pt idx="349">
                <c:v>7287.5870000000004</c:v>
              </c:pt>
              <c:pt idx="350">
                <c:v>7277.6360000000004</c:v>
              </c:pt>
              <c:pt idx="351">
                <c:v>7269.1059999999998</c:v>
              </c:pt>
              <c:pt idx="352">
                <c:v>7260.0560000000014</c:v>
              </c:pt>
              <c:pt idx="353">
                <c:v>7251.4159999999993</c:v>
              </c:pt>
              <c:pt idx="354">
                <c:v>7243.1289999999981</c:v>
              </c:pt>
              <c:pt idx="355">
                <c:v>7234.8630000000003</c:v>
              </c:pt>
              <c:pt idx="356">
                <c:v>7225.67</c:v>
              </c:pt>
              <c:pt idx="357">
                <c:v>7213.5620000000008</c:v>
              </c:pt>
              <c:pt idx="358">
                <c:v>7205.9860000000008</c:v>
              </c:pt>
              <c:pt idx="359">
                <c:v>7195.6810000000005</c:v>
              </c:pt>
              <c:pt idx="360">
                <c:v>7182.4929999999995</c:v>
              </c:pt>
              <c:pt idx="361">
                <c:v>7173.3609999999999</c:v>
              </c:pt>
              <c:pt idx="362">
                <c:v>7163.3869999999997</c:v>
              </c:pt>
              <c:pt idx="363">
                <c:v>7153.2890000000007</c:v>
              </c:pt>
              <c:pt idx="364">
                <c:v>7133.8850000000002</c:v>
              </c:pt>
              <c:pt idx="365">
                <c:v>7118.0740000000014</c:v>
              </c:pt>
              <c:pt idx="366">
                <c:v>7103.5639999999976</c:v>
              </c:pt>
              <c:pt idx="367">
                <c:v>7089.7049999999999</c:v>
              </c:pt>
              <c:pt idx="368">
                <c:v>7074.857</c:v>
              </c:pt>
              <c:pt idx="369">
                <c:v>7059.8799999999992</c:v>
              </c:pt>
              <c:pt idx="370">
                <c:v>7048.4900000000007</c:v>
              </c:pt>
              <c:pt idx="371">
                <c:v>7037.42</c:v>
              </c:pt>
              <c:pt idx="372">
                <c:v>7020.3720000000003</c:v>
              </c:pt>
              <c:pt idx="373">
                <c:v>7008.4990000000007</c:v>
              </c:pt>
              <c:pt idx="374">
                <c:v>6977.7360000000008</c:v>
              </c:pt>
              <c:pt idx="375">
                <c:v>6958.67</c:v>
              </c:pt>
              <c:pt idx="376">
                <c:v>6936.6199999999981</c:v>
              </c:pt>
              <c:pt idx="377">
                <c:v>6912.0139999999992</c:v>
              </c:pt>
              <c:pt idx="378">
                <c:v>6882.5880000000016</c:v>
              </c:pt>
              <c:pt idx="379">
                <c:v>6847.9209999999994</c:v>
              </c:pt>
              <c:pt idx="380">
                <c:v>6814.1609999999991</c:v>
              </c:pt>
              <c:pt idx="381">
                <c:v>6786.1989999999996</c:v>
              </c:pt>
              <c:pt idx="382">
                <c:v>6767.5049999999992</c:v>
              </c:pt>
              <c:pt idx="383">
                <c:v>6741.1449999999995</c:v>
              </c:pt>
              <c:pt idx="384">
                <c:v>6723.0020000000004</c:v>
              </c:pt>
              <c:pt idx="385">
                <c:v>6701.7709999999988</c:v>
              </c:pt>
              <c:pt idx="386">
                <c:v>6667.24</c:v>
              </c:pt>
              <c:pt idx="387">
                <c:v>6641.0429999999997</c:v>
              </c:pt>
              <c:pt idx="388">
                <c:v>6611.8690000000006</c:v>
              </c:pt>
              <c:pt idx="389">
                <c:v>6567.8789999999999</c:v>
              </c:pt>
              <c:pt idx="390">
                <c:v>6530.0540000000001</c:v>
              </c:pt>
              <c:pt idx="391">
                <c:v>6493.3970000000018</c:v>
              </c:pt>
              <c:pt idx="392">
                <c:v>6458.0390000000007</c:v>
              </c:pt>
              <c:pt idx="393">
                <c:v>6396.5320000000011</c:v>
              </c:pt>
              <c:pt idx="394">
                <c:v>6352.4740000000002</c:v>
              </c:pt>
              <c:pt idx="395">
                <c:v>6273.4529999999995</c:v>
              </c:pt>
              <c:pt idx="396">
                <c:v>6165.5839999999989</c:v>
              </c:pt>
              <c:pt idx="397">
                <c:v>6122.4560000000001</c:v>
              </c:pt>
              <c:pt idx="398">
                <c:v>5913.64</c:v>
              </c:pt>
              <c:pt idx="399">
                <c:v>5814.0290000000005</c:v>
              </c:pt>
              <c:pt idx="400">
                <c:v>5674.6770000000015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0-9556-4EFC-ACB9-B072E3C897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0822272"/>
        <c:axId val="170844928"/>
      </c:scatterChart>
      <c:valAx>
        <c:axId val="170822272"/>
        <c:scaling>
          <c:orientation val="minMax"/>
          <c:max val="865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900" b="0"/>
                </a:pPr>
                <a:r>
                  <a:rPr lang="cs-CZ" sz="900" b="0"/>
                  <a:t>Čtvrth</a:t>
                </a:r>
                <a:r>
                  <a:rPr lang="en-US" sz="900" b="0"/>
                  <a:t>od</a:t>
                </a:r>
                <a:r>
                  <a:rPr lang="cs-CZ" sz="900" b="0"/>
                  <a:t>iny</a:t>
                </a:r>
                <a:r>
                  <a:rPr lang="cs-CZ" sz="900" b="0" baseline="0"/>
                  <a:t> časového fondu od začátku roku</a:t>
                </a:r>
                <a:endParaRPr lang="en-US" sz="900" b="0"/>
              </a:p>
            </c:rich>
          </c:tx>
          <c:layout>
            <c:manualLayout>
              <c:xMode val="edge"/>
              <c:yMode val="edge"/>
              <c:x val="9.8657264957264956E-2"/>
              <c:y val="0.82948641320825001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70844928"/>
        <c:crosses val="autoZero"/>
        <c:crossBetween val="midCat"/>
        <c:majorUnit val="1000"/>
      </c:valAx>
      <c:valAx>
        <c:axId val="170844928"/>
        <c:scaling>
          <c:orientation val="minMax"/>
          <c:max val="14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70822272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chemeClr val="accent1"/>
                </a:solidFill>
              </a:defRPr>
            </a:pPr>
            <a:r>
              <a:rPr lang="en-US" sz="1000">
                <a:solidFill>
                  <a:schemeClr val="accent1"/>
                </a:solidFill>
              </a:rPr>
              <a:t>Bilance fyzi</a:t>
            </a:r>
            <a:r>
              <a:rPr lang="cs-CZ" sz="1000">
                <a:solidFill>
                  <a:schemeClr val="accent1"/>
                </a:solidFill>
              </a:rPr>
              <a:t>ckých</a:t>
            </a:r>
            <a:r>
              <a:rPr lang="en-US" sz="1000">
                <a:solidFill>
                  <a:schemeClr val="accent1"/>
                </a:solidFill>
              </a:rPr>
              <a:t> toků v rámci PS (</a:t>
            </a:r>
            <a:r>
              <a:rPr lang="cs-CZ" sz="1000">
                <a:solidFill>
                  <a:schemeClr val="accent1"/>
                </a:solidFill>
              </a:rPr>
              <a:t>T</a:t>
            </a:r>
            <a:r>
              <a:rPr lang="en-US" sz="1000">
                <a:solidFill>
                  <a:schemeClr val="accent1"/>
                </a:solidFill>
              </a:rPr>
              <a:t>Wh)</a:t>
            </a:r>
          </a:p>
        </c:rich>
      </c:tx>
      <c:layout>
        <c:manualLayout>
          <c:xMode val="edge"/>
          <c:yMode val="edge"/>
          <c:x val="1.0839099657997311E-3"/>
          <c:y val="1.340030864197530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2.9346803347694746E-2"/>
          <c:y val="0.12623580246913579"/>
          <c:w val="0.70300766028873996"/>
          <c:h val="0.7985117283950616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'6.5'!$A$7</c:f>
              <c:strCache>
                <c:ptCount val="1"/>
                <c:pt idx="0">
                  <c:v>Dodávka elektřiny od výrobců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'6.5'!$B$7:$M$7</c:f>
              <c:numCache>
                <c:formatCode>#\ ##0.0</c:formatCode>
                <c:ptCount val="12"/>
                <c:pt idx="0">
                  <c:v>4919.0945750000001</c:v>
                </c:pt>
                <c:pt idx="1">
                  <c:v>4573.5085750000098</c:v>
                </c:pt>
                <c:pt idx="2">
                  <c:v>4691.6056500000004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E2-453C-AFD2-5D4143EABD48}"/>
            </c:ext>
          </c:extLst>
        </c:ser>
        <c:ser>
          <c:idx val="1"/>
          <c:order val="1"/>
          <c:tx>
            <c:strRef>
              <c:f>'6.5'!$A$8</c:f>
              <c:strCache>
                <c:ptCount val="1"/>
                <c:pt idx="0">
                  <c:v>Dodávka elektřiny ze sítí RDS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val>
            <c:numRef>
              <c:f>'6.5'!$B$8:$M$8</c:f>
              <c:numCache>
                <c:formatCode>#\ ##0.0</c:formatCode>
                <c:ptCount val="12"/>
                <c:pt idx="0">
                  <c:v>68.6283999999999</c:v>
                </c:pt>
                <c:pt idx="1">
                  <c:v>79.989604999999898</c:v>
                </c:pt>
                <c:pt idx="2">
                  <c:v>39.481648999999997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E2-453C-AFD2-5D4143EABD48}"/>
            </c:ext>
          </c:extLst>
        </c:ser>
        <c:ser>
          <c:idx val="2"/>
          <c:order val="2"/>
          <c:tx>
            <c:strRef>
              <c:f>'6.5'!$A$9</c:f>
              <c:strCache>
                <c:ptCount val="1"/>
                <c:pt idx="0">
                  <c:v>Import elektřiny (dodávka ze zahraničí)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val>
            <c:numRef>
              <c:f>'6.5'!$B$9:$M$9</c:f>
              <c:numCache>
                <c:formatCode>#\ ##0.0</c:formatCode>
                <c:ptCount val="12"/>
                <c:pt idx="0">
                  <c:v>1893.8420659999999</c:v>
                </c:pt>
                <c:pt idx="1">
                  <c:v>1423.5297459999999</c:v>
                </c:pt>
                <c:pt idx="2">
                  <c:v>1266.6138550000001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7E2-453C-AFD2-5D4143EABD48}"/>
            </c:ext>
          </c:extLst>
        </c:ser>
        <c:ser>
          <c:idx val="3"/>
          <c:order val="3"/>
          <c:tx>
            <c:strRef>
              <c:f>'6.5'!$A$12</c:f>
              <c:strCache>
                <c:ptCount val="1"/>
                <c:pt idx="0">
                  <c:v>Dodávka elektřiny do sítí RDS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val>
            <c:numRef>
              <c:f>'6.5'!$B$12:$M$12</c:f>
              <c:numCache>
                <c:formatCode>#\ ##0.0</c:formatCode>
                <c:ptCount val="12"/>
                <c:pt idx="0">
                  <c:v>-3839.8888080000002</c:v>
                </c:pt>
                <c:pt idx="1">
                  <c:v>-3433.3634084999999</c:v>
                </c:pt>
                <c:pt idx="2">
                  <c:v>-3396.5060950000002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7E2-453C-AFD2-5D4143EABD48}"/>
            </c:ext>
          </c:extLst>
        </c:ser>
        <c:ser>
          <c:idx val="4"/>
          <c:order val="4"/>
          <c:tx>
            <c:strRef>
              <c:f>'6.5'!$A$13</c:f>
              <c:strCache>
                <c:ptCount val="1"/>
                <c:pt idx="0">
                  <c:v>Export elektřiny (dodávka do zahraničí)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val>
            <c:numRef>
              <c:f>'6.5'!$B$13:$M$13</c:f>
              <c:numCache>
                <c:formatCode>#\ ##0.0</c:formatCode>
                <c:ptCount val="12"/>
                <c:pt idx="0">
                  <c:v>-2818.1643260000001</c:v>
                </c:pt>
                <c:pt idx="1">
                  <c:v>-2434.9232780000002</c:v>
                </c:pt>
                <c:pt idx="2">
                  <c:v>-2386.7784529999999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7E2-453C-AFD2-5D4143EABD48}"/>
            </c:ext>
          </c:extLst>
        </c:ser>
        <c:ser>
          <c:idx val="5"/>
          <c:order val="5"/>
          <c:tx>
            <c:strRef>
              <c:f>'6.5'!$A$14</c:f>
              <c:strCache>
                <c:ptCount val="1"/>
                <c:pt idx="0">
                  <c:v>Dodávka elektřiny zákazníkům připojeným do PS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val>
            <c:numRef>
              <c:f>'6.5'!$B$14:$M$14</c:f>
              <c:numCache>
                <c:formatCode>#\ 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7E2-453C-AFD2-5D4143EABD48}"/>
            </c:ext>
          </c:extLst>
        </c:ser>
        <c:ser>
          <c:idx val="6"/>
          <c:order val="6"/>
          <c:tx>
            <c:strRef>
              <c:f>'6.5'!$A$15</c:f>
              <c:strCache>
                <c:ptCount val="1"/>
                <c:pt idx="0">
                  <c:v>Odběr elektřiny PVE v režimu čerpání 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val>
            <c:numRef>
              <c:f>'6.5'!$B$15:$M$15</c:f>
              <c:numCache>
                <c:formatCode>#\ ##0.0</c:formatCode>
                <c:ptCount val="12"/>
                <c:pt idx="0">
                  <c:v>-107.27379999999999</c:v>
                </c:pt>
                <c:pt idx="1">
                  <c:v>-108.233</c:v>
                </c:pt>
                <c:pt idx="2">
                  <c:v>-111.602875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7E2-453C-AFD2-5D4143EABD48}"/>
            </c:ext>
          </c:extLst>
        </c:ser>
        <c:ser>
          <c:idx val="7"/>
          <c:order val="7"/>
          <c:tx>
            <c:strRef>
              <c:f>'6.5'!$A$16</c:f>
              <c:strCache>
                <c:ptCount val="1"/>
                <c:pt idx="0">
                  <c:v>Ostatní dodávky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val>
            <c:numRef>
              <c:f>'6.5'!$B$16:$M$16</c:f>
              <c:numCache>
                <c:formatCode>#\ ##0.0</c:formatCode>
                <c:ptCount val="12"/>
                <c:pt idx="0">
                  <c:v>-13.868475</c:v>
                </c:pt>
                <c:pt idx="1">
                  <c:v>-7.9377750000000002</c:v>
                </c:pt>
                <c:pt idx="2">
                  <c:v>-18.787375000000001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7E2-453C-AFD2-5D4143EABD48}"/>
            </c:ext>
          </c:extLst>
        </c:ser>
        <c:ser>
          <c:idx val="8"/>
          <c:order val="8"/>
          <c:tx>
            <c:strRef>
              <c:f>'6.5'!$A$17</c:f>
              <c:strCache>
                <c:ptCount val="1"/>
                <c:pt idx="0">
                  <c:v>Celkové ztráty v sítích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val>
            <c:numRef>
              <c:f>'6.5'!$B$17:$M$17</c:f>
              <c:numCache>
                <c:formatCode>#\ ##0.0</c:formatCode>
                <c:ptCount val="12"/>
                <c:pt idx="0">
                  <c:v>-102.369632</c:v>
                </c:pt>
                <c:pt idx="1">
                  <c:v>-92.570464500000099</c:v>
                </c:pt>
                <c:pt idx="2">
                  <c:v>-84.026356000000007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7E2-453C-AFD2-5D4143EABD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71534592"/>
        <c:axId val="171548672"/>
      </c:barChart>
      <c:catAx>
        <c:axId val="171534592"/>
        <c:scaling>
          <c:orientation val="minMax"/>
        </c:scaling>
        <c:delete val="0"/>
        <c:axPos val="b"/>
        <c:majorTickMark val="none"/>
        <c:minorTickMark val="none"/>
        <c:tickLblPos val="low"/>
        <c:txPr>
          <a:bodyPr/>
          <a:lstStyle/>
          <a:p>
            <a:pPr>
              <a:defRPr sz="900"/>
            </a:pPr>
            <a:endParaRPr lang="cs-CZ"/>
          </a:p>
        </c:txPr>
        <c:crossAx val="171548672"/>
        <c:crosses val="autoZero"/>
        <c:auto val="1"/>
        <c:lblAlgn val="ctr"/>
        <c:lblOffset val="100"/>
        <c:noMultiLvlLbl val="0"/>
      </c:catAx>
      <c:valAx>
        <c:axId val="171548672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71534592"/>
        <c:crosses val="autoZero"/>
        <c:crossBetween val="between"/>
        <c:dispUnits>
          <c:builtInUnit val="thousands"/>
        </c:dispUnits>
      </c:valAx>
    </c:plotArea>
    <c:legend>
      <c:legendPos val="r"/>
      <c:layout>
        <c:manualLayout>
          <c:xMode val="edge"/>
          <c:yMode val="edge"/>
          <c:x val="0.73219599287924164"/>
          <c:y val="1.5226234567901229E-2"/>
          <c:w val="0.26113926921001807"/>
          <c:h val="0.96594567901234563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paperSize="9" orientation="landscape" verticalDpi="0"/>
  </c:printSettings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chemeClr val="accent1"/>
                </a:solidFill>
              </a:defRPr>
            </a:pPr>
            <a:r>
              <a:rPr lang="en-US" sz="1000">
                <a:solidFill>
                  <a:schemeClr val="accent1"/>
                </a:solidFill>
              </a:rPr>
              <a:t>Bilance fyzi</a:t>
            </a:r>
            <a:r>
              <a:rPr lang="cs-CZ" sz="1000">
                <a:solidFill>
                  <a:schemeClr val="accent1"/>
                </a:solidFill>
              </a:rPr>
              <a:t>ckých </a:t>
            </a:r>
            <a:r>
              <a:rPr lang="en-US" sz="1000">
                <a:solidFill>
                  <a:schemeClr val="accent1"/>
                </a:solidFill>
              </a:rPr>
              <a:t>toků v rámci </a:t>
            </a:r>
            <a:r>
              <a:rPr lang="cs-CZ" sz="1000">
                <a:solidFill>
                  <a:schemeClr val="accent1"/>
                </a:solidFill>
              </a:rPr>
              <a:t>RDS</a:t>
            </a:r>
            <a:r>
              <a:rPr lang="en-US" sz="1000">
                <a:solidFill>
                  <a:schemeClr val="accent1"/>
                </a:solidFill>
              </a:rPr>
              <a:t> (</a:t>
            </a:r>
            <a:r>
              <a:rPr lang="cs-CZ" sz="1000">
                <a:solidFill>
                  <a:schemeClr val="accent1"/>
                </a:solidFill>
              </a:rPr>
              <a:t>T</a:t>
            </a:r>
            <a:r>
              <a:rPr lang="en-US" sz="1000">
                <a:solidFill>
                  <a:schemeClr val="accent1"/>
                </a:solidFill>
              </a:rPr>
              <a:t>Wh)</a:t>
            </a:r>
          </a:p>
        </c:rich>
      </c:tx>
      <c:layout>
        <c:manualLayout>
          <c:xMode val="edge"/>
          <c:yMode val="edge"/>
          <c:x val="4.0817625069592409E-4"/>
          <c:y val="2.014598765432098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2.757255640959478E-2"/>
          <c:y val="0.1452074074074074"/>
          <c:w val="0.70265787779506705"/>
          <c:h val="0.7704543209876543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'6.5'!$A$25</c:f>
              <c:strCache>
                <c:ptCount val="1"/>
                <c:pt idx="0">
                  <c:v>Dodávka elektřiny ze sítě PPS</c:v>
                </c:pt>
              </c:strCache>
            </c:strRef>
          </c:tx>
          <c:invertIfNegative val="0"/>
          <c:val>
            <c:numRef>
              <c:f>'6.5'!$B$25:$M$25</c:f>
              <c:numCache>
                <c:formatCode>#\ ##0.0</c:formatCode>
                <c:ptCount val="12"/>
                <c:pt idx="0">
                  <c:v>3839.8888129999996</c:v>
                </c:pt>
                <c:pt idx="1">
                  <c:v>3433.3634090000005</c:v>
                </c:pt>
                <c:pt idx="2">
                  <c:v>3396.5060949999997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AE5-4AD7-8F57-60610FF5C0AD}"/>
            </c:ext>
          </c:extLst>
        </c:ser>
        <c:ser>
          <c:idx val="1"/>
          <c:order val="1"/>
          <c:tx>
            <c:strRef>
              <c:f>'6.5'!$A$26</c:f>
              <c:strCache>
                <c:ptCount val="1"/>
                <c:pt idx="0">
                  <c:v>Dodávka elektřiny ze sousedních regionálních PDS</c:v>
                </c:pt>
              </c:strCache>
            </c:strRef>
          </c:tx>
          <c:invertIfNegative val="0"/>
          <c:val>
            <c:numRef>
              <c:f>'6.5'!$B$26:$M$26</c:f>
              <c:numCache>
                <c:formatCode>#\ ##0.0</c:formatCode>
                <c:ptCount val="12"/>
                <c:pt idx="0">
                  <c:v>675.34004200000004</c:v>
                </c:pt>
                <c:pt idx="1">
                  <c:v>594.99647999999956</c:v>
                </c:pt>
                <c:pt idx="2">
                  <c:v>541.29897200000016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AE5-4AD7-8F57-60610FF5C0AD}"/>
            </c:ext>
          </c:extLst>
        </c:ser>
        <c:ser>
          <c:idx val="2"/>
          <c:order val="2"/>
          <c:tx>
            <c:strRef>
              <c:f>'6.5'!$A$27</c:f>
              <c:strCache>
                <c:ptCount val="1"/>
                <c:pt idx="0">
                  <c:v>Dodávka elektřiny od výrobců</c:v>
                </c:pt>
              </c:strCache>
            </c:strRef>
          </c:tx>
          <c:invertIfNegative val="0"/>
          <c:val>
            <c:numRef>
              <c:f>'6.5'!$B$27:$M$27</c:f>
              <c:numCache>
                <c:formatCode>#\ ##0.0</c:formatCode>
                <c:ptCount val="12"/>
                <c:pt idx="0">
                  <c:v>1484.9175565199992</c:v>
                </c:pt>
                <c:pt idx="1">
                  <c:v>1444.6027668499999</c:v>
                </c:pt>
                <c:pt idx="2">
                  <c:v>1373.62375651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AE5-4AD7-8F57-60610FF5C0AD}"/>
            </c:ext>
          </c:extLst>
        </c:ser>
        <c:ser>
          <c:idx val="3"/>
          <c:order val="3"/>
          <c:tx>
            <c:strRef>
              <c:f>'6.5'!$A$28</c:f>
              <c:strCache>
                <c:ptCount val="1"/>
                <c:pt idx="0">
                  <c:v>Dodávka elektřiny z LDS</c:v>
                </c:pt>
              </c:strCache>
            </c:strRef>
          </c:tx>
          <c:invertIfNegative val="0"/>
          <c:val>
            <c:numRef>
              <c:f>'6.5'!$B$28:$M$28</c:f>
              <c:numCache>
                <c:formatCode>#\ ##0.0</c:formatCode>
                <c:ptCount val="12"/>
                <c:pt idx="0">
                  <c:v>218.82381276999999</c:v>
                </c:pt>
                <c:pt idx="1">
                  <c:v>172.93663749999999</c:v>
                </c:pt>
                <c:pt idx="2">
                  <c:v>163.63228453999997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AE5-4AD7-8F57-60610FF5C0AD}"/>
            </c:ext>
          </c:extLst>
        </c:ser>
        <c:ser>
          <c:idx val="4"/>
          <c:order val="4"/>
          <c:tx>
            <c:strRef>
              <c:f>'6.5'!$A$29</c:f>
              <c:strCache>
                <c:ptCount val="1"/>
                <c:pt idx="0">
                  <c:v>Import elektřiny (dodávka ze zahraničí)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val>
            <c:numRef>
              <c:f>'6.5'!$B$29:$M$29</c:f>
              <c:numCache>
                <c:formatCode>#\ ##0.0</c:formatCode>
                <c:ptCount val="12"/>
                <c:pt idx="0">
                  <c:v>23.937913999999996</c:v>
                </c:pt>
                <c:pt idx="1">
                  <c:v>41.869012000000005</c:v>
                </c:pt>
                <c:pt idx="2">
                  <c:v>4.8146410000000008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AE5-4AD7-8F57-60610FF5C0AD}"/>
            </c:ext>
          </c:extLst>
        </c:ser>
        <c:ser>
          <c:idx val="5"/>
          <c:order val="5"/>
          <c:tx>
            <c:strRef>
              <c:f>'6.5'!$A$32</c:f>
              <c:strCache>
                <c:ptCount val="1"/>
                <c:pt idx="0">
                  <c:v>Dodávka elektřiny do sítě PPS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val>
            <c:numRef>
              <c:f>'6.5'!$B$32:$M$32</c:f>
              <c:numCache>
                <c:formatCode>#\ ##0.0</c:formatCode>
                <c:ptCount val="12"/>
                <c:pt idx="0">
                  <c:v>-68.628405000000001</c:v>
                </c:pt>
                <c:pt idx="1">
                  <c:v>-79.989604999999983</c:v>
                </c:pt>
                <c:pt idx="2">
                  <c:v>-39.481649000000004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AE5-4AD7-8F57-60610FF5C0AD}"/>
            </c:ext>
          </c:extLst>
        </c:ser>
        <c:ser>
          <c:idx val="6"/>
          <c:order val="6"/>
          <c:tx>
            <c:strRef>
              <c:f>'6.5'!$A$33</c:f>
              <c:strCache>
                <c:ptCount val="1"/>
                <c:pt idx="0">
                  <c:v>Dodávka elektřiny sousedním regionálním PDS</c:v>
                </c:pt>
              </c:strCache>
            </c:strRef>
          </c:tx>
          <c:invertIfNegative val="0"/>
          <c:val>
            <c:numRef>
              <c:f>'6.5'!$B$33:$M$33</c:f>
              <c:numCache>
                <c:formatCode>#\ ##0.0</c:formatCode>
                <c:ptCount val="12"/>
                <c:pt idx="0">
                  <c:v>-675.34004200000004</c:v>
                </c:pt>
                <c:pt idx="1">
                  <c:v>-594.99648000000002</c:v>
                </c:pt>
                <c:pt idx="2">
                  <c:v>-541.29897199999994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AE5-4AD7-8F57-60610FF5C0AD}"/>
            </c:ext>
          </c:extLst>
        </c:ser>
        <c:ser>
          <c:idx val="7"/>
          <c:order val="7"/>
          <c:tx>
            <c:strRef>
              <c:f>'6.5'!$A$34</c:f>
              <c:strCache>
                <c:ptCount val="1"/>
                <c:pt idx="0">
                  <c:v>Export elektřiny (dodávka do zahraničí)</c:v>
                </c:pt>
              </c:strCache>
            </c:strRef>
          </c:tx>
          <c:invertIfNegative val="0"/>
          <c:val>
            <c:numRef>
              <c:f>'6.5'!$B$34:$M$34</c:f>
              <c:numCache>
                <c:formatCode>#\ ##0.0</c:formatCode>
                <c:ptCount val="12"/>
                <c:pt idx="0">
                  <c:v>-1.523768</c:v>
                </c:pt>
                <c:pt idx="1">
                  <c:v>-0.14043899999999998</c:v>
                </c:pt>
                <c:pt idx="2">
                  <c:v>-6.5519720000000001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AE5-4AD7-8F57-60610FF5C0AD}"/>
            </c:ext>
          </c:extLst>
        </c:ser>
        <c:ser>
          <c:idx val="8"/>
          <c:order val="8"/>
          <c:tx>
            <c:strRef>
              <c:f>'6.5'!$A$35</c:f>
              <c:strCache>
                <c:ptCount val="1"/>
                <c:pt idx="0">
                  <c:v>Dodávka elektřiny do LDS</c:v>
                </c:pt>
              </c:strCache>
            </c:strRef>
          </c:tx>
          <c:invertIfNegative val="0"/>
          <c:val>
            <c:numRef>
              <c:f>'6.5'!$B$35:$M$35</c:f>
              <c:numCache>
                <c:formatCode>#\ ##0.0</c:formatCode>
                <c:ptCount val="12"/>
                <c:pt idx="0">
                  <c:v>-625.72318842999994</c:v>
                </c:pt>
                <c:pt idx="1">
                  <c:v>-550.26450968000006</c:v>
                </c:pt>
                <c:pt idx="2">
                  <c:v>-631.53403686000001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AE5-4AD7-8F57-60610FF5C0AD}"/>
            </c:ext>
          </c:extLst>
        </c:ser>
        <c:ser>
          <c:idx val="9"/>
          <c:order val="9"/>
          <c:tx>
            <c:strRef>
              <c:f>'6.5'!$A$36</c:f>
              <c:strCache>
                <c:ptCount val="1"/>
                <c:pt idx="0">
                  <c:v>Dodávka elektřiny výrobcům (kromě PVE)</c:v>
                </c:pt>
              </c:strCache>
            </c:strRef>
          </c:tx>
          <c:invertIfNegative val="0"/>
          <c:val>
            <c:numRef>
              <c:f>'6.5'!$B$36:$M$36</c:f>
              <c:numCache>
                <c:formatCode>#\ ##0.0</c:formatCode>
                <c:ptCount val="12"/>
                <c:pt idx="0">
                  <c:v>-509.95216124000001</c:v>
                </c:pt>
                <c:pt idx="1">
                  <c:v>-500.43539325000023</c:v>
                </c:pt>
                <c:pt idx="2">
                  <c:v>-508.66615105000028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3AE5-4AD7-8F57-60610FF5C0AD}"/>
            </c:ext>
          </c:extLst>
        </c:ser>
        <c:ser>
          <c:idx val="10"/>
          <c:order val="10"/>
          <c:tx>
            <c:strRef>
              <c:f>'6.5'!$A$37</c:f>
              <c:strCache>
                <c:ptCount val="1"/>
                <c:pt idx="0">
                  <c:v>Odběr elektřiny PVE v režimu čerpání 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val>
            <c:numRef>
              <c:f>'6.5'!$B$37:$M$37</c:f>
              <c:numCache>
                <c:formatCode>#\ ##0.0</c:formatCode>
                <c:ptCount val="12"/>
                <c:pt idx="0">
                  <c:v>-5.8112330000000005</c:v>
                </c:pt>
                <c:pt idx="1">
                  <c:v>-5.1275000000000004</c:v>
                </c:pt>
                <c:pt idx="2">
                  <c:v>-8.113683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AE5-4AD7-8F57-60610FF5C0AD}"/>
            </c:ext>
          </c:extLst>
        </c:ser>
        <c:ser>
          <c:idx val="11"/>
          <c:order val="11"/>
          <c:tx>
            <c:strRef>
              <c:f>'6.5'!$A$38</c:f>
              <c:strCache>
                <c:ptCount val="1"/>
                <c:pt idx="0">
                  <c:v>Dodávka elektřiny zákazníkům VO na hladině vvn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val>
            <c:numRef>
              <c:f>'6.5'!$B$38:$M$38</c:f>
              <c:numCache>
                <c:formatCode>#\ ##0.0</c:formatCode>
                <c:ptCount val="12"/>
                <c:pt idx="0">
                  <c:v>-113.32926959999999</c:v>
                </c:pt>
                <c:pt idx="1">
                  <c:v>-93.628465600000027</c:v>
                </c:pt>
                <c:pt idx="2">
                  <c:v>-100.46206524999998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3AE5-4AD7-8F57-60610FF5C0AD}"/>
            </c:ext>
          </c:extLst>
        </c:ser>
        <c:ser>
          <c:idx val="12"/>
          <c:order val="12"/>
          <c:tx>
            <c:strRef>
              <c:f>'6.5'!$A$39</c:f>
              <c:strCache>
                <c:ptCount val="1"/>
                <c:pt idx="0">
                  <c:v>Dodávka elektřiny zákazníkům VO na hladině vn</c:v>
                </c:pt>
              </c:strCache>
            </c:strRef>
          </c:tx>
          <c:invertIfNegative val="0"/>
          <c:val>
            <c:numRef>
              <c:f>'6.5'!$B$39:$M$39</c:f>
              <c:numCache>
                <c:formatCode>#\ ##0.0</c:formatCode>
                <c:ptCount val="12"/>
                <c:pt idx="0">
                  <c:v>-1395.9957188300002</c:v>
                </c:pt>
                <c:pt idx="1">
                  <c:v>-1313.2889791499997</c:v>
                </c:pt>
                <c:pt idx="2">
                  <c:v>-1361.9831279800001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3AE5-4AD7-8F57-60610FF5C0AD}"/>
            </c:ext>
          </c:extLst>
        </c:ser>
        <c:ser>
          <c:idx val="13"/>
          <c:order val="13"/>
          <c:tx>
            <c:strRef>
              <c:f>'6.5'!$A$40</c:f>
              <c:strCache>
                <c:ptCount val="1"/>
                <c:pt idx="0">
                  <c:v>Dodávka elektřiny zákazníkům MOP</c:v>
                </c:pt>
              </c:strCache>
            </c:strRef>
          </c:tx>
          <c:invertIfNegative val="0"/>
          <c:val>
            <c:numRef>
              <c:f>'6.5'!$B$40:$M$40</c:f>
              <c:numCache>
                <c:formatCode>#\ ##0.0</c:formatCode>
                <c:ptCount val="12"/>
                <c:pt idx="0">
                  <c:v>-774.17729863708985</c:v>
                </c:pt>
                <c:pt idx="1">
                  <c:v>-700.02772456164712</c:v>
                </c:pt>
                <c:pt idx="2">
                  <c:v>-664.31687291660921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3AE5-4AD7-8F57-60610FF5C0AD}"/>
            </c:ext>
          </c:extLst>
        </c:ser>
        <c:ser>
          <c:idx val="14"/>
          <c:order val="14"/>
          <c:tx>
            <c:strRef>
              <c:f>'6.5'!$A$41</c:f>
              <c:strCache>
                <c:ptCount val="1"/>
                <c:pt idx="0">
                  <c:v>Dodávka elektřiny zákazníkům MOO</c:v>
                </c:pt>
              </c:strCache>
            </c:strRef>
          </c:tx>
          <c:invertIfNegative val="0"/>
          <c:val>
            <c:numRef>
              <c:f>'6.5'!$B$41:$M$41</c:f>
              <c:numCache>
                <c:formatCode>#\ ##0.0</c:formatCode>
                <c:ptCount val="12"/>
                <c:pt idx="0">
                  <c:v>-1840.9610445529095</c:v>
                </c:pt>
                <c:pt idx="1">
                  <c:v>-1640.8392697583531</c:v>
                </c:pt>
                <c:pt idx="2">
                  <c:v>-1417.9002529433906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3AE5-4AD7-8F57-60610FF5C0AD}"/>
            </c:ext>
          </c:extLst>
        </c:ser>
        <c:ser>
          <c:idx val="15"/>
          <c:order val="15"/>
          <c:tx>
            <c:strRef>
              <c:f>'6.5'!$A$42</c:f>
              <c:strCache>
                <c:ptCount val="1"/>
                <c:pt idx="0">
                  <c:v>Ostatní spotřeba elektřiny PDS</c:v>
                </c:pt>
              </c:strCache>
            </c:strRef>
          </c:tx>
          <c:invertIfNegative val="0"/>
          <c:val>
            <c:numRef>
              <c:f>'6.5'!$B$42:$M$42</c:f>
              <c:numCache>
                <c:formatCode>#\ ##0.0</c:formatCode>
                <c:ptCount val="12"/>
                <c:pt idx="0">
                  <c:v>-9.7671960000000002</c:v>
                </c:pt>
                <c:pt idx="1">
                  <c:v>-9.0265900000000006</c:v>
                </c:pt>
                <c:pt idx="2">
                  <c:v>-7.3962650000000014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3AE5-4AD7-8F57-60610FF5C0AD}"/>
            </c:ext>
          </c:extLst>
        </c:ser>
        <c:ser>
          <c:idx val="16"/>
          <c:order val="16"/>
          <c:tx>
            <c:strRef>
              <c:f>'6.5'!$A$43</c:f>
              <c:strCache>
                <c:ptCount val="1"/>
                <c:pt idx="0">
                  <c:v>Celkové ztráty v sítích</c:v>
                </c:pt>
              </c:strCache>
            </c:strRef>
          </c:tx>
          <c:spPr>
            <a:solidFill>
              <a:schemeClr val="accent6">
                <a:lumMod val="20000"/>
                <a:lumOff val="80000"/>
              </a:schemeClr>
            </a:solidFill>
          </c:spPr>
          <c:invertIfNegative val="0"/>
          <c:val>
            <c:numRef>
              <c:f>'6.5'!$B$43:$M$43</c:f>
              <c:numCache>
                <c:formatCode>#\ ##0.0</c:formatCode>
                <c:ptCount val="12"/>
                <c:pt idx="0">
                  <c:v>-221.69866500000001</c:v>
                </c:pt>
                <c:pt idx="1">
                  <c:v>-200.00349699999998</c:v>
                </c:pt>
                <c:pt idx="2">
                  <c:v>-192.17070100000001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3AE5-4AD7-8F57-60610FF5C0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71253760"/>
        <c:axId val="171255296"/>
      </c:barChart>
      <c:catAx>
        <c:axId val="171253760"/>
        <c:scaling>
          <c:orientation val="minMax"/>
        </c:scaling>
        <c:delete val="0"/>
        <c:axPos val="b"/>
        <c:majorTickMark val="none"/>
        <c:minorTickMark val="none"/>
        <c:tickLblPos val="low"/>
        <c:txPr>
          <a:bodyPr/>
          <a:lstStyle/>
          <a:p>
            <a:pPr>
              <a:defRPr sz="900"/>
            </a:pPr>
            <a:endParaRPr lang="cs-CZ"/>
          </a:p>
        </c:txPr>
        <c:crossAx val="171255296"/>
        <c:crosses val="autoZero"/>
        <c:auto val="1"/>
        <c:lblAlgn val="ctr"/>
        <c:lblOffset val="100"/>
        <c:noMultiLvlLbl val="0"/>
      </c:catAx>
      <c:valAx>
        <c:axId val="171255296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71253760"/>
        <c:crosses val="autoZero"/>
        <c:crossBetween val="between"/>
        <c:dispUnits>
          <c:builtInUnit val="thousands"/>
        </c:dispUnits>
      </c:valAx>
    </c:plotArea>
    <c:legend>
      <c:legendPos val="r"/>
      <c:layout>
        <c:manualLayout>
          <c:xMode val="edge"/>
          <c:yMode val="edge"/>
          <c:x val="0.72777173955539565"/>
          <c:y val="0"/>
          <c:w val="0.27090836584850925"/>
          <c:h val="0.99216049382716054"/>
        </c:manualLayout>
      </c:layout>
      <c:overlay val="0"/>
      <c:txPr>
        <a:bodyPr/>
        <a:lstStyle/>
        <a:p>
          <a:pPr>
            <a:defRPr sz="8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Výroba elektřiny brutto -</a:t>
            </a:r>
            <a:r>
              <a:rPr lang="cs-CZ" sz="1000" b="1" i="0" u="none" strike="noStrike" baseline="0">
                <a:solidFill>
                  <a:srgbClr val="233060"/>
                </a:solidFill>
                <a:effectLst/>
              </a:rPr>
              <a:t> FVE</a:t>
            </a:r>
            <a:r>
              <a:rPr lang="cs-CZ" sz="1000">
                <a:solidFill>
                  <a:srgbClr val="233060"/>
                </a:solidFill>
              </a:rPr>
              <a:t> (MWh)</a:t>
            </a:r>
          </a:p>
        </c:rich>
      </c:tx>
      <c:layout>
        <c:manualLayout>
          <c:xMode val="edge"/>
          <c:yMode val="edge"/>
          <c:x val="3.1116019999779405E-5"/>
          <c:y val="5.0472822495011796E-2"/>
        </c:manualLayout>
      </c:layout>
      <c:overlay val="0"/>
      <c:spPr>
        <a:solidFill>
          <a:schemeClr val="bg1"/>
        </a:solidFill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'4.4'!$A$8</c:f>
              <c:strCache>
                <c:ptCount val="1"/>
                <c:pt idx="0">
                  <c:v>≤ 10 kW</c:v>
                </c:pt>
              </c:strCache>
            </c:strRef>
          </c:tx>
          <c:invertIfNegative val="0"/>
          <c:cat>
            <c:strRef>
              <c:f>'4.4'!$E$5:$G$5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'4.4'!$E$8:$G$8</c:f>
              <c:numCache>
                <c:formatCode>#\ ##0.0</c:formatCode>
                <c:ptCount val="3"/>
                <c:pt idx="0">
                  <c:v>34599.998789307057</c:v>
                </c:pt>
                <c:pt idx="1">
                  <c:v>75309.470046769391</c:v>
                </c:pt>
                <c:pt idx="2">
                  <c:v>133452.96035556871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E3A-4636-A0CD-945D923B8439}"/>
            </c:ext>
          </c:extLst>
        </c:ser>
        <c:ser>
          <c:idx val="1"/>
          <c:order val="1"/>
          <c:tx>
            <c:strRef>
              <c:f>'4.4'!$A$9</c:f>
              <c:strCache>
                <c:ptCount val="1"/>
                <c:pt idx="0">
                  <c:v>&gt; 10 a ≤ 30 kW</c:v>
                </c:pt>
              </c:strCache>
            </c:strRef>
          </c:tx>
          <c:invertIfNegative val="0"/>
          <c:cat>
            <c:strRef>
              <c:f>'4.4'!$E$5:$G$5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'4.4'!$E$9:$G$9</c:f>
              <c:numCache>
                <c:formatCode>#\ ##0.0</c:formatCode>
                <c:ptCount val="3"/>
                <c:pt idx="0">
                  <c:v>7655.300342749757</c:v>
                </c:pt>
                <c:pt idx="1">
                  <c:v>17247.021220825714</c:v>
                </c:pt>
                <c:pt idx="2">
                  <c:v>31863.370169964495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E3A-4636-A0CD-945D923B8439}"/>
            </c:ext>
          </c:extLst>
        </c:ser>
        <c:ser>
          <c:idx val="2"/>
          <c:order val="2"/>
          <c:tx>
            <c:strRef>
              <c:f>'4.4'!$A$10</c:f>
              <c:strCache>
                <c:ptCount val="1"/>
                <c:pt idx="0">
                  <c:v>&gt; 30 a ≤ 100 kW</c:v>
                </c:pt>
              </c:strCache>
            </c:strRef>
          </c:tx>
          <c:invertIfNegative val="0"/>
          <c:cat>
            <c:strRef>
              <c:f>'4.4'!$E$5:$G$5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'4.4'!$E$10:$G$10</c:f>
              <c:numCache>
                <c:formatCode>#\ ##0.0</c:formatCode>
                <c:ptCount val="3"/>
                <c:pt idx="0">
                  <c:v>4200.8277556294452</c:v>
                </c:pt>
                <c:pt idx="1">
                  <c:v>9411.366613059934</c:v>
                </c:pt>
                <c:pt idx="2">
                  <c:v>18002.325159826778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E3A-4636-A0CD-945D923B8439}"/>
            </c:ext>
          </c:extLst>
        </c:ser>
        <c:ser>
          <c:idx val="3"/>
          <c:order val="3"/>
          <c:tx>
            <c:strRef>
              <c:f>'4.4'!$A$11</c:f>
              <c:strCache>
                <c:ptCount val="1"/>
                <c:pt idx="0">
                  <c:v>&gt; 100 kW a ≤ 1 MW</c:v>
                </c:pt>
              </c:strCache>
            </c:strRef>
          </c:tx>
          <c:invertIfNegative val="0"/>
          <c:cat>
            <c:strRef>
              <c:f>'4.4'!$E$5:$G$5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'4.4'!$E$11:$G$11</c:f>
              <c:numCache>
                <c:formatCode>#\ ##0.0</c:formatCode>
                <c:ptCount val="3"/>
                <c:pt idx="0">
                  <c:v>14216.390220000007</c:v>
                </c:pt>
                <c:pt idx="1">
                  <c:v>34215.697290000004</c:v>
                </c:pt>
                <c:pt idx="2">
                  <c:v>61925.257660000156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E3A-4636-A0CD-945D923B8439}"/>
            </c:ext>
          </c:extLst>
        </c:ser>
        <c:ser>
          <c:idx val="4"/>
          <c:order val="4"/>
          <c:tx>
            <c:strRef>
              <c:f>'4.4'!$A$12</c:f>
              <c:strCache>
                <c:ptCount val="1"/>
                <c:pt idx="0">
                  <c:v>&gt; 1 a ≤ 5 MW</c:v>
                </c:pt>
              </c:strCache>
            </c:strRef>
          </c:tx>
          <c:invertIfNegative val="0"/>
          <c:cat>
            <c:strRef>
              <c:f>'4.4'!$E$5:$G$5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'4.4'!$E$12:$G$12</c:f>
              <c:numCache>
                <c:formatCode>#\ ##0.0</c:formatCode>
                <c:ptCount val="3"/>
                <c:pt idx="0">
                  <c:v>26742.956170000005</c:v>
                </c:pt>
                <c:pt idx="1">
                  <c:v>66046.610710000023</c:v>
                </c:pt>
                <c:pt idx="2">
                  <c:v>114043.9406499999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E3A-4636-A0CD-945D923B8439}"/>
            </c:ext>
          </c:extLst>
        </c:ser>
        <c:ser>
          <c:idx val="5"/>
          <c:order val="5"/>
          <c:tx>
            <c:strRef>
              <c:f>'4.4'!$A$13</c:f>
              <c:strCache>
                <c:ptCount val="1"/>
                <c:pt idx="0">
                  <c:v>&gt; 5 MW</c:v>
                </c:pt>
              </c:strCache>
            </c:strRef>
          </c:tx>
          <c:invertIfNegative val="0"/>
          <c:cat>
            <c:strRef>
              <c:f>'4.4'!$E$5:$G$5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'4.4'!$E$13:$G$13</c:f>
              <c:numCache>
                <c:formatCode>#\ ##0.0</c:formatCode>
                <c:ptCount val="3"/>
                <c:pt idx="0">
                  <c:v>9142.471779999998</c:v>
                </c:pt>
                <c:pt idx="1">
                  <c:v>23948.032449999995</c:v>
                </c:pt>
                <c:pt idx="2">
                  <c:v>42485.013579999984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E3A-4636-A0CD-945D923B84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0982528"/>
        <c:axId val="160984064"/>
      </c:barChart>
      <c:catAx>
        <c:axId val="1609825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0984064"/>
        <c:crosses val="autoZero"/>
        <c:auto val="1"/>
        <c:lblAlgn val="ctr"/>
        <c:lblOffset val="100"/>
        <c:noMultiLvlLbl val="0"/>
      </c:catAx>
      <c:valAx>
        <c:axId val="160984064"/>
        <c:scaling>
          <c:orientation val="minMax"/>
          <c:max val="150000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0982528"/>
        <c:crosses val="autoZero"/>
        <c:crossBetween val="between"/>
        <c:majorUnit val="30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chemeClr val="accent1"/>
                </a:solidFill>
              </a:defRPr>
            </a:pPr>
            <a:r>
              <a:rPr lang="en-US" sz="1000">
                <a:solidFill>
                  <a:schemeClr val="accent1"/>
                </a:solidFill>
              </a:rPr>
              <a:t>Podíl </a:t>
            </a:r>
            <a:r>
              <a:rPr lang="cs-CZ" sz="1000">
                <a:solidFill>
                  <a:schemeClr val="accent1"/>
                </a:solidFill>
              </a:rPr>
              <a:t>výroby</a:t>
            </a:r>
            <a:r>
              <a:rPr lang="cs-CZ" sz="1000" baseline="0">
                <a:solidFill>
                  <a:schemeClr val="accent1"/>
                </a:solidFill>
              </a:rPr>
              <a:t> elektřiny brutto</a:t>
            </a:r>
            <a:endParaRPr lang="en-US" sz="1000">
              <a:solidFill>
                <a:schemeClr val="accent1"/>
              </a:solidFill>
            </a:endParaRPr>
          </a:p>
        </c:rich>
      </c:tx>
      <c:layout>
        <c:manualLayout>
          <c:xMode val="edge"/>
          <c:yMode val="edge"/>
          <c:x val="0.13768335208098986"/>
          <c:y val="1.3055674630929011E-3"/>
        </c:manualLayout>
      </c:layout>
      <c:overlay val="0"/>
      <c:spPr>
        <a:solidFill>
          <a:sysClr val="window" lastClr="FFFFFF"/>
        </a:solidFill>
      </c:spPr>
    </c:title>
    <c:autoTitleDeleted val="0"/>
    <c:plotArea>
      <c:layout>
        <c:manualLayout>
          <c:layoutTarget val="inner"/>
          <c:xMode val="edge"/>
          <c:yMode val="edge"/>
          <c:x val="3.002972429224977E-2"/>
          <c:y val="0.16023543969715945"/>
          <c:w val="0.94094703852648942"/>
          <c:h val="0.61841029137688064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04-CE61-4F31-A927-36B894979209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5-CE61-4F31-A927-36B894979209}"/>
              </c:ext>
            </c:extLst>
          </c:dPt>
          <c:dPt>
            <c:idx val="2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6-CE61-4F31-A927-36B894979209}"/>
              </c:ext>
            </c:extLst>
          </c:dPt>
          <c:dPt>
            <c:idx val="3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7-CE61-4F31-A927-36B894979209}"/>
              </c:ext>
            </c:extLst>
          </c:dPt>
          <c:dPt>
            <c:idx val="4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8-CE61-4F31-A927-36B894979209}"/>
              </c:ext>
            </c:extLst>
          </c:dPt>
          <c:dPt>
            <c:idx val="5"/>
            <c:bubble3D val="0"/>
            <c:spPr>
              <a:solidFill>
                <a:srgbClr val="F0948F"/>
              </a:solidFill>
            </c:spPr>
            <c:extLst>
              <c:ext xmlns:c16="http://schemas.microsoft.com/office/drawing/2014/chart" uri="{C3380CC4-5D6E-409C-BE32-E72D297353CC}">
                <c16:uniqueId val="{00000001-CE85-42E5-B892-F2B493BDE8BD}"/>
              </c:ext>
            </c:extLst>
          </c:dPt>
          <c:dPt>
            <c:idx val="6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4-CE85-42E5-B892-F2B493BDE8BD}"/>
              </c:ext>
            </c:extLst>
          </c:dPt>
          <c:dPt>
            <c:idx val="7"/>
            <c:bubble3D val="0"/>
            <c:spPr>
              <a:solidFill>
                <a:srgbClr val="F7C9C7"/>
              </a:solidFill>
            </c:spPr>
            <c:extLst>
              <c:ext xmlns:c16="http://schemas.microsoft.com/office/drawing/2014/chart" uri="{C3380CC4-5D6E-409C-BE32-E72D297353CC}">
                <c16:uniqueId val="{00000003-CE85-42E5-B892-F2B493BDE8BD}"/>
              </c:ext>
            </c:extLst>
          </c:dPt>
          <c:dLbls>
            <c:dLbl>
              <c:idx val="3"/>
              <c:layout>
                <c:manualLayout>
                  <c:x val="0"/>
                  <c:y val="-3.8204393505253103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E61-4F31-A927-36B894979209}"/>
                </c:ext>
              </c:extLst>
            </c:dLbl>
            <c:dLbl>
              <c:idx val="5"/>
              <c:layout>
                <c:manualLayout>
                  <c:x val="-6.1904761904761907E-2"/>
                  <c:y val="-0.10697230181470871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 sz="900">
                      <a:solidFill>
                        <a:schemeClr val="tx1"/>
                      </a:solidFill>
                    </a:defRPr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E85-42E5-B892-F2B493BDE8BD}"/>
                </c:ext>
              </c:extLst>
            </c:dLbl>
            <c:dLbl>
              <c:idx val="6"/>
              <c:layout>
                <c:manualLayout>
                  <c:x val="-5.7142857142857141E-2"/>
                  <c:y val="-0.15281757402101243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 sz="900">
                      <a:solidFill>
                        <a:schemeClr val="tx1"/>
                      </a:solidFill>
                    </a:defRPr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E85-42E5-B892-F2B493BDE8BD}"/>
                </c:ext>
              </c:extLst>
            </c:dLbl>
            <c:dLbl>
              <c:idx val="7"/>
              <c:layout>
                <c:manualLayout>
                  <c:x val="-8.7300578797851381E-17"/>
                  <c:y val="-0.16427889207258833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900">
                      <a:solidFill>
                        <a:schemeClr val="tx1"/>
                      </a:solidFill>
                    </a:defRPr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E85-42E5-B892-F2B493BDE8B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cs-CZ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'5'!$B$17:$I$17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'6.1, 6.2'!$B$5:$I$5</c:f>
              <c:numCache>
                <c:formatCode>#\ ##0.0</c:formatCode>
                <c:ptCount val="8"/>
                <c:pt idx="0">
                  <c:v>7956088.0800000001</c:v>
                </c:pt>
                <c:pt idx="1">
                  <c:v>10637678.809999999</c:v>
                </c:pt>
                <c:pt idx="2">
                  <c:v>780870.32799999998</c:v>
                </c:pt>
                <c:pt idx="3">
                  <c:v>1100919.733</c:v>
                </c:pt>
                <c:pt idx="4">
                  <c:v>518042.82760512916</c:v>
                </c:pt>
                <c:pt idx="5">
                  <c:v>263973.46000000002</c:v>
                </c:pt>
                <c:pt idx="6">
                  <c:v>181225.84621438547</c:v>
                </c:pt>
                <c:pt idx="7">
                  <c:v>724509.01096370164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E85-42E5-B892-F2B493BDE8B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chemeClr val="accent1"/>
                </a:solidFill>
              </a:defRPr>
            </a:pPr>
            <a:r>
              <a:rPr lang="en-US" sz="1000">
                <a:solidFill>
                  <a:schemeClr val="accent1"/>
                </a:solidFill>
              </a:rPr>
              <a:t>Podíl instalovaného výkonu v ES ČR</a:t>
            </a:r>
          </a:p>
        </c:rich>
      </c:tx>
      <c:layout>
        <c:manualLayout>
          <c:xMode val="edge"/>
          <c:yMode val="edge"/>
          <c:x val="1.9690663667041638E-3"/>
          <c:y val="1.3055674630929014E-3"/>
        </c:manualLayout>
      </c:layout>
      <c:overlay val="0"/>
      <c:spPr>
        <a:solidFill>
          <a:schemeClr val="bg1"/>
        </a:solidFill>
      </c:spPr>
    </c:title>
    <c:autoTitleDeleted val="0"/>
    <c:plotArea>
      <c:layout>
        <c:manualLayout>
          <c:layoutTarget val="inner"/>
          <c:xMode val="edge"/>
          <c:yMode val="edge"/>
          <c:x val="3.002972429224977E-2"/>
          <c:y val="0.16023543969715945"/>
          <c:w val="0.94094703852648942"/>
          <c:h val="0.61841029137688064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04-1C42-4D8B-9734-3F9AFF3EE21A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5-1C42-4D8B-9734-3F9AFF3EE21A}"/>
              </c:ext>
            </c:extLst>
          </c:dPt>
          <c:dPt>
            <c:idx val="2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6-1C42-4D8B-9734-3F9AFF3EE21A}"/>
              </c:ext>
            </c:extLst>
          </c:dPt>
          <c:dPt>
            <c:idx val="3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7-1C42-4D8B-9734-3F9AFF3EE21A}"/>
              </c:ext>
            </c:extLst>
          </c:dPt>
          <c:dPt>
            <c:idx val="4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8-1C42-4D8B-9734-3F9AFF3EE21A}"/>
              </c:ext>
            </c:extLst>
          </c:dPt>
          <c:dPt>
            <c:idx val="5"/>
            <c:bubble3D val="0"/>
            <c:spPr>
              <a:solidFill>
                <a:srgbClr val="F0948F"/>
              </a:solidFill>
            </c:spPr>
            <c:extLst>
              <c:ext xmlns:c16="http://schemas.microsoft.com/office/drawing/2014/chart" uri="{C3380CC4-5D6E-409C-BE32-E72D297353CC}">
                <c16:uniqueId val="{00000001-6B52-4A15-9D87-EA42F1E0EA13}"/>
              </c:ext>
            </c:extLst>
          </c:dPt>
          <c:dPt>
            <c:idx val="6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4-6B52-4A15-9D87-EA42F1E0EA13}"/>
              </c:ext>
            </c:extLst>
          </c:dPt>
          <c:dPt>
            <c:idx val="7"/>
            <c:bubble3D val="0"/>
            <c:spPr>
              <a:solidFill>
                <a:srgbClr val="F7C9C7"/>
              </a:solidFill>
            </c:spPr>
            <c:extLst>
              <c:ext xmlns:c16="http://schemas.microsoft.com/office/drawing/2014/chart" uri="{C3380CC4-5D6E-409C-BE32-E72D297353CC}">
                <c16:uniqueId val="{00000003-6B52-4A15-9D87-EA42F1E0EA13}"/>
              </c:ext>
            </c:extLst>
          </c:dPt>
          <c:dLbls>
            <c:dLbl>
              <c:idx val="6"/>
              <c:layout>
                <c:manualLayout>
                  <c:x val="-8.8095238095238143E-2"/>
                  <c:y val="-3.8204393505253141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900">
                      <a:solidFill>
                        <a:schemeClr val="tx1"/>
                      </a:solidFill>
                    </a:defRPr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B52-4A15-9D87-EA42F1E0EA1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cs-CZ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'5'!$B$17:$I$17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'5'!$B$18:$I$18</c:f>
              <c:numCache>
                <c:formatCode>#\ ##0.0</c:formatCode>
                <c:ptCount val="8"/>
                <c:pt idx="0">
                  <c:v>4332</c:v>
                </c:pt>
                <c:pt idx="1">
                  <c:v>9222.3215999999993</c:v>
                </c:pt>
                <c:pt idx="2">
                  <c:v>1363.4</c:v>
                </c:pt>
                <c:pt idx="3">
                  <c:v>1263.9578600000002</c:v>
                </c:pt>
                <c:pt idx="4">
                  <c:v>1114.8430399999997</c:v>
                </c:pt>
                <c:pt idx="5">
                  <c:v>1171.5</c:v>
                </c:pt>
                <c:pt idx="6">
                  <c:v>363.00238499999995</c:v>
                </c:pt>
                <c:pt idx="7">
                  <c:v>4046.9799603000606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B52-4A15-9D87-EA42F1E0EA1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r"/>
      <c:layout>
        <c:manualLayout>
          <c:xMode val="edge"/>
          <c:yMode val="edge"/>
          <c:x val="0.8594366329208849"/>
          <c:y val="0.28262467191601054"/>
          <c:w val="7.151574803149606E-2"/>
          <c:h val="0.51576292218487008"/>
        </c:manualLayout>
      </c:layout>
      <c:overlay val="0"/>
      <c:txPr>
        <a:bodyPr/>
        <a:lstStyle/>
        <a:p>
          <a:pPr rtl="0">
            <a:defRPr sz="900"/>
          </a:pPr>
          <a:endParaRPr lang="cs-CZ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en-US" sz="1000">
                <a:solidFill>
                  <a:srgbClr val="233060"/>
                </a:solidFill>
              </a:rPr>
              <a:t>Podíl kategori</a:t>
            </a:r>
            <a:r>
              <a:rPr lang="cs-CZ" sz="1000">
                <a:solidFill>
                  <a:srgbClr val="233060"/>
                </a:solidFill>
              </a:rPr>
              <a:t>í</a:t>
            </a:r>
            <a:r>
              <a:rPr lang="en-US" sz="1000">
                <a:solidFill>
                  <a:srgbClr val="233060"/>
                </a:solidFill>
              </a:rPr>
              <a:t> </a:t>
            </a:r>
            <a:r>
              <a:rPr lang="cs-CZ" sz="1000">
                <a:solidFill>
                  <a:srgbClr val="233060"/>
                </a:solidFill>
              </a:rPr>
              <a:t>VTE</a:t>
            </a:r>
            <a:r>
              <a:rPr lang="en-US" sz="1000">
                <a:solidFill>
                  <a:srgbClr val="233060"/>
                </a:solidFill>
              </a:rPr>
              <a:t> na </a:t>
            </a:r>
            <a:r>
              <a:rPr lang="cs-CZ" sz="1000">
                <a:solidFill>
                  <a:srgbClr val="233060"/>
                </a:solidFill>
              </a:rPr>
              <a:t>instalovaném </a:t>
            </a:r>
            <a:r>
              <a:rPr lang="en-US" sz="1000">
                <a:solidFill>
                  <a:srgbClr val="233060"/>
                </a:solidFill>
              </a:rPr>
              <a:t>vý</a:t>
            </a:r>
            <a:r>
              <a:rPr lang="cs-CZ" sz="1000">
                <a:solidFill>
                  <a:srgbClr val="233060"/>
                </a:solidFill>
              </a:rPr>
              <a:t>konu</a:t>
            </a:r>
            <a:endParaRPr lang="en-US" sz="1000">
              <a:solidFill>
                <a:srgbClr val="233060"/>
              </a:solidFill>
            </a:endParaRPr>
          </a:p>
        </c:rich>
      </c:tx>
      <c:layout>
        <c:manualLayout>
          <c:xMode val="edge"/>
          <c:yMode val="edge"/>
          <c:x val="9.7002348390661365E-4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33179527559055116"/>
          <c:y val="0.27441593021850114"/>
          <c:w val="0.29579278905926232"/>
          <c:h val="0.71834541062801938"/>
        </c:manualLayout>
      </c:layout>
      <c:doughnutChart>
        <c:varyColors val="1"/>
        <c:ser>
          <c:idx val="3"/>
          <c:order val="0"/>
          <c:dPt>
            <c:idx val="1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1-A61D-4F79-A1CD-9DF295209C05}"/>
              </c:ext>
            </c:extLst>
          </c:dPt>
          <c:dPt>
            <c:idx val="2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0-7BB2-4519-A237-8EE8245F6EAF}"/>
              </c:ext>
            </c:extLst>
          </c:dPt>
          <c:dPt>
            <c:idx val="3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1-7BB2-4519-A237-8EE8245F6EAF}"/>
              </c:ext>
            </c:extLst>
          </c:dPt>
          <c:dLbls>
            <c:dLbl>
              <c:idx val="0"/>
              <c:layout>
                <c:manualLayout>
                  <c:x val="-6.9264069264069264E-3"/>
                  <c:y val="-0.18388854275753277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900">
                      <a:solidFill>
                        <a:schemeClr val="tx1"/>
                      </a:solidFill>
                    </a:defRPr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61D-4F79-A1CD-9DF295209C05}"/>
                </c:ext>
              </c:extLst>
            </c:dLbl>
            <c:dLbl>
              <c:idx val="1"/>
              <c:layout>
                <c:manualLayout>
                  <c:x val="6.3157923441387945E-2"/>
                  <c:y val="-0.1598845463938888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900">
                      <a:solidFill>
                        <a:schemeClr val="tx1"/>
                      </a:solidFill>
                    </a:defRPr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61D-4F79-A1CD-9DF295209C0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cs-CZ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>
                  <a:solidFill>
                    <a:schemeClr val="tx1"/>
                  </a:solidFill>
                </a:ln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'4.4'!$A$32:$A$35</c:f>
              <c:strCache>
                <c:ptCount val="4"/>
                <c:pt idx="0">
                  <c:v>≤ 0,5 MW</c:v>
                </c:pt>
                <c:pt idx="1">
                  <c:v>&gt; 0,5 a ≤ 1 MW</c:v>
                </c:pt>
                <c:pt idx="2">
                  <c:v>&gt; 1 a ≤ 2 MW </c:v>
                </c:pt>
                <c:pt idx="3">
                  <c:v>&gt; 2 MW</c:v>
                </c:pt>
              </c:strCache>
            </c:strRef>
          </c:cat>
          <c:val>
            <c:numRef>
              <c:f>'4.4'!$D$32:$D$35</c:f>
              <c:numCache>
                <c:formatCode>#\ ##0.0</c:formatCode>
                <c:ptCount val="4"/>
                <c:pt idx="0">
                  <c:v>2.5919849999999998</c:v>
                </c:pt>
                <c:pt idx="1">
                  <c:v>5.16</c:v>
                </c:pt>
                <c:pt idx="2">
                  <c:v>54.58</c:v>
                </c:pt>
                <c:pt idx="3">
                  <c:v>300.67040000000003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61D-4F79-A1CD-9DF295209C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Výroba elektřiny brutto - VTE (MWh)</a:t>
            </a:r>
          </a:p>
        </c:rich>
      </c:tx>
      <c:layout>
        <c:manualLayout>
          <c:xMode val="edge"/>
          <c:yMode val="edge"/>
          <c:x val="2.0397821620046323E-3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3646304777776275"/>
          <c:y val="0.26671397108287181"/>
          <c:w val="0.82533799002028041"/>
          <c:h val="0.5564066919928650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'4.4'!$A$32</c:f>
              <c:strCache>
                <c:ptCount val="1"/>
                <c:pt idx="0">
                  <c:v>≤ 0,5 MW</c:v>
                </c:pt>
              </c:strCache>
            </c:strRef>
          </c:tx>
          <c:invertIfNegative val="0"/>
          <c:cat>
            <c:strRef>
              <c:f>'4.4'!$E$29:$G$29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'4.4'!$E$32:$G$32</c:f>
              <c:numCache>
                <c:formatCode>#\ ##0.0</c:formatCode>
                <c:ptCount val="3"/>
                <c:pt idx="0">
                  <c:v>186.67964623565842</c:v>
                </c:pt>
                <c:pt idx="1">
                  <c:v>87.881298476205998</c:v>
                </c:pt>
                <c:pt idx="2">
                  <c:v>110.19475967366778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10-4337-BA9B-2800AE3ECDED}"/>
            </c:ext>
          </c:extLst>
        </c:ser>
        <c:ser>
          <c:idx val="1"/>
          <c:order val="1"/>
          <c:tx>
            <c:strRef>
              <c:f>'4.4'!$A$33</c:f>
              <c:strCache>
                <c:ptCount val="1"/>
                <c:pt idx="0">
                  <c:v>&gt; 0,5 a ≤ 1 MW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'4.4'!$E$29:$G$29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'4.4'!$E$33:$G$33</c:f>
              <c:numCache>
                <c:formatCode>#\ ##0.0</c:formatCode>
                <c:ptCount val="3"/>
                <c:pt idx="0">
                  <c:v>886.24842999999998</c:v>
                </c:pt>
                <c:pt idx="1">
                  <c:v>393.02560000000005</c:v>
                </c:pt>
                <c:pt idx="2">
                  <c:v>569.59729000000004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10-4337-BA9B-2800AE3ECDED}"/>
            </c:ext>
          </c:extLst>
        </c:ser>
        <c:ser>
          <c:idx val="2"/>
          <c:order val="2"/>
          <c:tx>
            <c:strRef>
              <c:f>'4.4'!$A$34</c:f>
              <c:strCache>
                <c:ptCount val="1"/>
                <c:pt idx="0">
                  <c:v>&gt; 1 a ≤ 2 MW 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'4.4'!$E$29:$G$29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'4.4'!$E$34:$G$34</c:f>
              <c:numCache>
                <c:formatCode>#\ ##0.0</c:formatCode>
                <c:ptCount val="3"/>
                <c:pt idx="0">
                  <c:v>13222.460500000001</c:v>
                </c:pt>
                <c:pt idx="1">
                  <c:v>6881.5554700000002</c:v>
                </c:pt>
                <c:pt idx="2">
                  <c:v>7057.5284100000017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110-4337-BA9B-2800AE3ECDED}"/>
            </c:ext>
          </c:extLst>
        </c:ser>
        <c:ser>
          <c:idx val="3"/>
          <c:order val="3"/>
          <c:tx>
            <c:strRef>
              <c:f>'4.4'!$A$35</c:f>
              <c:strCache>
                <c:ptCount val="1"/>
                <c:pt idx="0">
                  <c:v>&gt; 2 MW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'4.4'!$E$29:$G$29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'4.4'!$E$35:$G$35</c:f>
              <c:numCache>
                <c:formatCode>#\ ##0.0</c:formatCode>
                <c:ptCount val="3"/>
                <c:pt idx="0">
                  <c:v>75043.050969999924</c:v>
                </c:pt>
                <c:pt idx="1">
                  <c:v>35784.502370000002</c:v>
                </c:pt>
                <c:pt idx="2">
                  <c:v>41003.121469999976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10-4337-BA9B-2800AE3ECD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1052160"/>
        <c:axId val="161053696"/>
      </c:barChart>
      <c:catAx>
        <c:axId val="1610521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1053696"/>
        <c:crossesAt val="0"/>
        <c:auto val="1"/>
        <c:lblAlgn val="ctr"/>
        <c:lblOffset val="100"/>
        <c:noMultiLvlLbl val="0"/>
      </c:catAx>
      <c:valAx>
        <c:axId val="161053696"/>
        <c:scaling>
          <c:orientation val="minMax"/>
          <c:max val="80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1052160"/>
        <c:crosses val="autoZero"/>
        <c:crossBetween val="between"/>
        <c:majorUnit val="20000"/>
        <c:minorUnit val="4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4C2D-4856-A6C6-5FF1EDBF585B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4C2D-4856-A6C6-5FF1EDBF585B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4C2D-4856-A6C6-5FF1EDBF585B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4C2D-4856-A6C6-5FF1EDBF585B}"/>
            </c:ext>
          </c:extLst>
        </c:ser>
        <c:ser>
          <c:idx val="4"/>
          <c:order val="4"/>
          <c:tx>
            <c:strRef>
              <c:f>'4.3'!$A$25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4C2D-4856-A6C6-5FF1EDBF585B}"/>
            </c:ext>
          </c:extLst>
        </c:ser>
        <c:ser>
          <c:idx val="5"/>
          <c:order val="5"/>
          <c:tx>
            <c:strRef>
              <c:f>'4.3'!$A$26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4C2D-4856-A6C6-5FF1EDBF58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1096832"/>
        <c:axId val="161098368"/>
      </c:barChart>
      <c:catAx>
        <c:axId val="1610968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1098368"/>
        <c:crosses val="autoZero"/>
        <c:auto val="1"/>
        <c:lblAlgn val="ctr"/>
        <c:lblOffset val="100"/>
        <c:noMultiLvlLbl val="0"/>
      </c:catAx>
      <c:valAx>
        <c:axId val="16109836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1096832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FF57-490A-87E9-C14481740145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FF57-490A-87E9-C14481740145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FF57-490A-87E9-C14481740145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FF57-490A-87E9-C144817401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1147136"/>
        <c:axId val="161153024"/>
      </c:barChart>
      <c:catAx>
        <c:axId val="16114713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1153024"/>
        <c:crosses val="autoZero"/>
        <c:auto val="1"/>
        <c:lblAlgn val="ctr"/>
        <c:lblOffset val="100"/>
        <c:noMultiLvlLbl val="0"/>
      </c:catAx>
      <c:valAx>
        <c:axId val="16115302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1147136"/>
        <c:crosses val="autoZero"/>
        <c:crossBetween val="between"/>
      </c:valAx>
      <c:spPr>
        <a:noFill/>
      </c:spPr>
    </c:plotArea>
    <c:legend>
      <c:legendPos val="r"/>
      <c:legendEntry>
        <c:idx val="0"/>
        <c:txPr>
          <a:bodyPr/>
          <a:lstStyle/>
          <a:p>
            <a:pPr>
              <a:defRPr>
                <a:solidFill>
                  <a:schemeClr val="accent1"/>
                </a:solidFill>
              </a:defRPr>
            </a:pPr>
            <a:endParaRPr lang="cs-CZ"/>
          </a:p>
        </c:txPr>
      </c:legendEntry>
      <c:legendEntry>
        <c:idx val="1"/>
        <c:txPr>
          <a:bodyPr/>
          <a:lstStyle/>
          <a:p>
            <a:pPr>
              <a:defRPr>
                <a:solidFill>
                  <a:schemeClr val="accent5"/>
                </a:solidFill>
              </a:defRPr>
            </a:pPr>
            <a:endParaRPr lang="cs-CZ"/>
          </a:p>
        </c:txPr>
      </c:legendEntry>
      <c:legendEntry>
        <c:idx val="2"/>
        <c:txPr>
          <a:bodyPr/>
          <a:lstStyle/>
          <a:p>
            <a:pPr>
              <a:defRPr>
                <a:solidFill>
                  <a:schemeClr val="accent2"/>
                </a:solidFill>
              </a:defRPr>
            </a:pPr>
            <a:endParaRPr lang="cs-CZ"/>
          </a:p>
        </c:txPr>
      </c:legendEntry>
      <c:legendEntry>
        <c:idx val="3"/>
        <c:txPr>
          <a:bodyPr/>
          <a:lstStyle/>
          <a:p>
            <a:pPr>
              <a:defRPr>
                <a:solidFill>
                  <a:schemeClr val="accent6"/>
                </a:solidFill>
              </a:defRPr>
            </a:pPr>
            <a:endParaRPr lang="cs-CZ"/>
          </a:p>
        </c:txPr>
      </c:legendEntry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/>
            </a:pPr>
            <a:r>
              <a:rPr lang="en-US" sz="1000" b="1">
                <a:solidFill>
                  <a:srgbClr val="233060"/>
                </a:solidFill>
              </a:rPr>
              <a:t>Bilance elektřiny </a:t>
            </a:r>
            <a:r>
              <a:rPr lang="cs-CZ" sz="1000" b="1">
                <a:solidFill>
                  <a:srgbClr val="233060"/>
                </a:solidFill>
              </a:rPr>
              <a:t>(</a:t>
            </a:r>
            <a:r>
              <a:rPr lang="en-US" sz="1000" b="1">
                <a:solidFill>
                  <a:srgbClr val="233060"/>
                </a:solidFill>
              </a:rPr>
              <a:t>GWh</a:t>
            </a:r>
            <a:r>
              <a:rPr lang="cs-CZ" sz="1000" b="1">
                <a:solidFill>
                  <a:srgbClr val="233060"/>
                </a:solidFill>
              </a:rPr>
              <a:t>)</a:t>
            </a:r>
            <a:endParaRPr lang="en-US" sz="1000" b="1">
              <a:solidFill>
                <a:srgbClr val="233060"/>
              </a:solidFill>
            </a:endParaRPr>
          </a:p>
        </c:rich>
      </c:tx>
      <c:layout>
        <c:manualLayout>
          <c:xMode val="edge"/>
          <c:yMode val="edge"/>
          <c:x val="1.0050125313282852E-3"/>
          <c:y val="2.9197080291970802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9.8853763440860221E-2"/>
          <c:y val="0.14531021045682174"/>
          <c:w val="0.90114623655913983"/>
          <c:h val="0.5847092733040272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'3.1'!$A$6:$A$7</c:f>
              <c:strCache>
                <c:ptCount val="1"/>
                <c:pt idx="0">
                  <c:v>Výroba elektřiny brutto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'3.1'!$B$7:$M$7</c:f>
              <c:numCache>
                <c:formatCode>#\ ##0.0</c:formatCode>
                <c:ptCount val="12"/>
                <c:pt idx="0">
                  <c:v>7653.9960134553485</c:v>
                </c:pt>
                <c:pt idx="1">
                  <c:v>7221.2553152502487</c:v>
                </c:pt>
                <c:pt idx="2">
                  <c:v>7288.0567670776154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C8-4DB4-8537-14F3AB4DFB96}"/>
            </c:ext>
          </c:extLst>
        </c:ser>
        <c:ser>
          <c:idx val="1"/>
          <c:order val="1"/>
          <c:tx>
            <c:strRef>
              <c:f>'3.2'!$A$49</c:f>
              <c:strCache>
                <c:ptCount val="1"/>
                <c:pt idx="0">
                  <c:v>Tuzemská netto spotřeba (TNS)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val>
            <c:numRef>
              <c:f>'3.2'!$B$49:$M$49</c:f>
              <c:numCache>
                <c:formatCode>#\ ##0.0</c:formatCode>
                <c:ptCount val="12"/>
                <c:pt idx="0">
                  <c:v>-5804.1593276053491</c:v>
                </c:pt>
                <c:pt idx="1">
                  <c:v>-5338.11214828025</c:v>
                </c:pt>
                <c:pt idx="2">
                  <c:v>-5262.3237723876146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CC8-4DB4-8537-14F3AB4DFB96}"/>
            </c:ext>
          </c:extLst>
        </c:ser>
        <c:ser>
          <c:idx val="2"/>
          <c:order val="2"/>
          <c:tx>
            <c:strRef>
              <c:f>'3.2'!$A$31</c:f>
              <c:strCache>
                <c:ptCount val="1"/>
                <c:pt idx="0">
                  <c:v>Tech. vl. spotřeba el. na výrobu elektřiny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val>
            <c:numRef>
              <c:f>'3.2'!$B$31:$M$31</c:f>
              <c:numCache>
                <c:formatCode>#\ ##0.0</c:formatCode>
                <c:ptCount val="12"/>
                <c:pt idx="0">
                  <c:v>-507.40968821999991</c:v>
                </c:pt>
                <c:pt idx="1">
                  <c:v>-473.31087633999994</c:v>
                </c:pt>
                <c:pt idx="2">
                  <c:v>-477.41740360999989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CC8-4DB4-8537-14F3AB4DFB96}"/>
            </c:ext>
          </c:extLst>
        </c:ser>
        <c:ser>
          <c:idx val="3"/>
          <c:order val="3"/>
          <c:tx>
            <c:strRef>
              <c:f>'3.2'!$A$36</c:f>
              <c:strCache>
                <c:ptCount val="1"/>
                <c:pt idx="0">
                  <c:v>Celkové ztráty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val>
            <c:numRef>
              <c:f>'3.2'!$B$36:$M$36</c:f>
              <c:numCache>
                <c:formatCode>#\ ##0.0</c:formatCode>
                <c:ptCount val="12"/>
                <c:pt idx="0">
                  <c:v>-324.06829700000003</c:v>
                </c:pt>
                <c:pt idx="1">
                  <c:v>-292.57396150000011</c:v>
                </c:pt>
                <c:pt idx="2">
                  <c:v>-276.19705700000003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CC8-4DB4-8537-14F3AB4DFB96}"/>
            </c:ext>
          </c:extLst>
        </c:ser>
        <c:ser>
          <c:idx val="4"/>
          <c:order val="4"/>
          <c:tx>
            <c:strRef>
              <c:f>'3.2'!$A$47</c:f>
              <c:strCache>
                <c:ptCount val="1"/>
                <c:pt idx="0">
                  <c:v>Spotřeba na přečerpávání PVE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val>
            <c:numRef>
              <c:f>'3.2'!$B$47:$M$47</c:f>
              <c:numCache>
                <c:formatCode>#\ ##0.0</c:formatCode>
                <c:ptCount val="12"/>
                <c:pt idx="0">
                  <c:v>-113.085033</c:v>
                </c:pt>
                <c:pt idx="1">
                  <c:v>-113.3605</c:v>
                </c:pt>
                <c:pt idx="2">
                  <c:v>-119.71655799999999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CC8-4DB4-8537-14F3AB4DFB96}"/>
            </c:ext>
          </c:extLst>
        </c:ser>
        <c:ser>
          <c:idx val="5"/>
          <c:order val="5"/>
          <c:tx>
            <c:strRef>
              <c:f>'3.2'!$A$5:$A$6</c:f>
              <c:strCache>
                <c:ptCount val="1"/>
                <c:pt idx="0">
                  <c:v>Přeshraniční saldo *)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val>
            <c:numRef>
              <c:f>'3.2'!$B$6:$M$6</c:f>
              <c:numCache>
                <c:formatCode>#\ ##0.0</c:formatCode>
                <c:ptCount val="12"/>
                <c:pt idx="0">
                  <c:v>-879.72407309120194</c:v>
                </c:pt>
                <c:pt idx="1">
                  <c:v>-951.27025500206844</c:v>
                </c:pt>
                <c:pt idx="2">
                  <c:v>-1114.6886206476429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CC8-4DB4-8537-14F3AB4DFB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56846720"/>
        <c:axId val="156852608"/>
      </c:barChart>
      <c:catAx>
        <c:axId val="156846720"/>
        <c:scaling>
          <c:orientation val="minMax"/>
        </c:scaling>
        <c:delete val="0"/>
        <c:axPos val="b"/>
        <c:majorTickMark val="none"/>
        <c:minorTickMark val="none"/>
        <c:tickLblPos val="low"/>
        <c:txPr>
          <a:bodyPr/>
          <a:lstStyle/>
          <a:p>
            <a:pPr>
              <a:defRPr sz="900"/>
            </a:pPr>
            <a:endParaRPr lang="cs-CZ"/>
          </a:p>
        </c:txPr>
        <c:crossAx val="156852608"/>
        <c:crosses val="autoZero"/>
        <c:auto val="1"/>
        <c:lblAlgn val="ctr"/>
        <c:lblOffset val="100"/>
        <c:noMultiLvlLbl val="0"/>
      </c:catAx>
      <c:valAx>
        <c:axId val="156852608"/>
        <c:scaling>
          <c:orientation val="minMax"/>
          <c:max val="8000"/>
          <c:min val="-8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56846720"/>
        <c:crosses val="autoZero"/>
        <c:crossBetween val="between"/>
        <c:majorUnit val="2000"/>
      </c:valAx>
    </c:plotArea>
    <c:legend>
      <c:legendPos val="b"/>
      <c:layout>
        <c:manualLayout>
          <c:xMode val="edge"/>
          <c:yMode val="edge"/>
          <c:x val="2.8759398496240737E-4"/>
          <c:y val="0.83390692951702228"/>
          <c:w val="0.91229741019214705"/>
          <c:h val="0.15133278585575577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en-US" sz="1000">
                <a:solidFill>
                  <a:srgbClr val="233060"/>
                </a:solidFill>
              </a:rPr>
              <a:t>Podíl kategori</a:t>
            </a:r>
            <a:r>
              <a:rPr lang="cs-CZ" sz="1000">
                <a:solidFill>
                  <a:srgbClr val="233060"/>
                </a:solidFill>
              </a:rPr>
              <a:t>í</a:t>
            </a:r>
            <a:r>
              <a:rPr lang="en-US" sz="1000">
                <a:solidFill>
                  <a:srgbClr val="233060"/>
                </a:solidFill>
              </a:rPr>
              <a:t> biomasy na výrobě elektřiny brutto</a:t>
            </a:r>
          </a:p>
        </c:rich>
      </c:tx>
      <c:layout>
        <c:manualLayout>
          <c:xMode val="edge"/>
          <c:yMode val="edge"/>
          <c:x val="1.4253072734838904E-4"/>
          <c:y val="8.4251527218016042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2.4622167977691692E-2"/>
          <c:y val="0.34424091985732708"/>
          <c:w val="0.94099029955582703"/>
          <c:h val="0.28036550986682218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'4.5'!$A$16</c:f>
              <c:strCache>
                <c:ptCount val="1"/>
                <c:pt idx="0">
                  <c:v>Brikety a pelety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cs-CZ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'4.5'!$B$16</c:f>
              <c:numCache>
                <c:formatCode>0%</c:formatCode>
                <c:ptCount val="1"/>
                <c:pt idx="0">
                  <c:v>6.9080247837169234E-2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51E-4FED-9EF0-D095B12EB95E}"/>
            </c:ext>
          </c:extLst>
        </c:ser>
        <c:ser>
          <c:idx val="1"/>
          <c:order val="1"/>
          <c:tx>
            <c:strRef>
              <c:f>'4.5'!$A$17</c:f>
              <c:strCache>
                <c:ptCount val="1"/>
                <c:pt idx="0">
                  <c:v>Celulózové výluhy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cs-CZ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'4.5'!$B$17</c:f>
              <c:numCache>
                <c:formatCode>0%</c:formatCode>
                <c:ptCount val="1"/>
                <c:pt idx="0">
                  <c:v>0.32733074605130924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51E-4FED-9EF0-D095B12EB95E}"/>
            </c:ext>
          </c:extLst>
        </c:ser>
        <c:ser>
          <c:idx val="2"/>
          <c:order val="2"/>
          <c:tx>
            <c:strRef>
              <c:f>'4.5'!$A$18</c:f>
              <c:strCache>
                <c:ptCount val="1"/>
                <c:pt idx="0">
                  <c:v>Kapalná biopaliva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dLbls>
            <c:dLbl>
              <c:idx val="0"/>
              <c:layout>
                <c:manualLayout>
                  <c:x val="2.0690467465843063E-3"/>
                  <c:y val="-2.432823555714001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51E-4FED-9EF0-D095B12EB95E}"/>
                </c:ext>
              </c:extLst>
            </c:dLbl>
            <c:numFmt formatCode="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noFill/>
                  </a:defRPr>
                </a:pPr>
                <a:endParaRPr lang="cs-CZ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'4.5'!$B$18</c:f>
              <c:numCache>
                <c:formatCode>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51E-4FED-9EF0-D095B12EB95E}"/>
            </c:ext>
          </c:extLst>
        </c:ser>
        <c:ser>
          <c:idx val="3"/>
          <c:order val="3"/>
          <c:tx>
            <c:strRef>
              <c:f>'4.5'!$A$19</c:f>
              <c:strCache>
                <c:ptCount val="1"/>
                <c:pt idx="0">
                  <c:v>Ostatní biomasa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dLbls>
            <c:delete val="1"/>
          </c:dLbls>
          <c:val>
            <c:numRef>
              <c:f>'4.5'!$B$19</c:f>
              <c:numCache>
                <c:formatCode>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51E-4FED-9EF0-D095B12EB95E}"/>
            </c:ext>
          </c:extLst>
        </c:ser>
        <c:ser>
          <c:idx val="4"/>
          <c:order val="4"/>
          <c:tx>
            <c:strRef>
              <c:f>'4.5'!$A$20</c:f>
              <c:strCache>
                <c:ptCount val="1"/>
                <c:pt idx="0">
                  <c:v>Palivové dříví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elete val="1"/>
          </c:dLbls>
          <c:val>
            <c:numRef>
              <c:f>'4.5'!$B$20</c:f>
              <c:numCache>
                <c:formatCode>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51E-4FED-9EF0-D095B12EB95E}"/>
            </c:ext>
          </c:extLst>
        </c:ser>
        <c:ser>
          <c:idx val="5"/>
          <c:order val="5"/>
          <c:tx>
            <c:strRef>
              <c:f>'4.5'!$A$21</c:f>
              <c:strCache>
                <c:ptCount val="1"/>
                <c:pt idx="0">
                  <c:v>Piliny, kůra, štěpky, dřevní odpad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cs-CZ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'4.5'!$B$21</c:f>
              <c:numCache>
                <c:formatCode>0%</c:formatCode>
                <c:ptCount val="1"/>
                <c:pt idx="0">
                  <c:v>0.57226661417505031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51E-4FED-9EF0-D095B12EB95E}"/>
            </c:ext>
          </c:extLst>
        </c:ser>
        <c:ser>
          <c:idx val="6"/>
          <c:order val="6"/>
          <c:tx>
            <c:strRef>
              <c:f>'4.5'!$A$22</c:f>
              <c:strCache>
                <c:ptCount val="1"/>
                <c:pt idx="0">
                  <c:v>Rostlinné materiály neaglomerované (včetně aglomerátů)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cs-CZ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'4.5'!$B$22</c:f>
              <c:numCache>
                <c:formatCode>0%</c:formatCode>
                <c:ptCount val="1"/>
                <c:pt idx="0">
                  <c:v>3.1322391936471176E-2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51E-4FED-9EF0-D095B12EB95E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100"/>
        <c:axId val="160180864"/>
        <c:axId val="160186752"/>
      </c:barChart>
      <c:catAx>
        <c:axId val="160180864"/>
        <c:scaling>
          <c:orientation val="minMax"/>
        </c:scaling>
        <c:delete val="1"/>
        <c:axPos val="l"/>
        <c:majorTickMark val="out"/>
        <c:minorTickMark val="none"/>
        <c:tickLblPos val="nextTo"/>
        <c:crossAx val="160186752"/>
        <c:crosses val="autoZero"/>
        <c:auto val="1"/>
        <c:lblAlgn val="ctr"/>
        <c:lblOffset val="100"/>
        <c:noMultiLvlLbl val="0"/>
      </c:catAx>
      <c:valAx>
        <c:axId val="160186752"/>
        <c:scaling>
          <c:orientation val="minMax"/>
        </c:scaling>
        <c:delete val="0"/>
        <c:axPos val="b"/>
        <c:majorGridlines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0180864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V</a:t>
            </a:r>
            <a:r>
              <a:rPr lang="en-US" sz="1000">
                <a:solidFill>
                  <a:srgbClr val="233060"/>
                </a:solidFill>
              </a:rPr>
              <a:t>ýrob</a:t>
            </a:r>
            <a:r>
              <a:rPr lang="cs-CZ" sz="1000">
                <a:solidFill>
                  <a:srgbClr val="233060"/>
                </a:solidFill>
              </a:rPr>
              <a:t>a</a:t>
            </a:r>
            <a:r>
              <a:rPr lang="en-US" sz="1000">
                <a:solidFill>
                  <a:srgbClr val="233060"/>
                </a:solidFill>
              </a:rPr>
              <a:t> elektřiny brutto</a:t>
            </a:r>
            <a:r>
              <a:rPr lang="cs-CZ" sz="1000">
                <a:solidFill>
                  <a:srgbClr val="233060"/>
                </a:solidFill>
              </a:rPr>
              <a:t> z biomasy (MWh)</a:t>
            </a:r>
            <a:endParaRPr lang="en-US" sz="1000">
              <a:solidFill>
                <a:srgbClr val="233060"/>
              </a:solidFill>
            </a:endParaRPr>
          </a:p>
        </c:rich>
      </c:tx>
      <c:layout>
        <c:manualLayout>
          <c:xMode val="edge"/>
          <c:yMode val="edge"/>
          <c:x val="1.5701017526222367E-4"/>
          <c:y val="0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0.14918381912787218"/>
          <c:y val="0.2632749132164931"/>
          <c:w val="0.85081618087212785"/>
          <c:h val="0.54104478875624418"/>
        </c:manualLayout>
      </c:layout>
      <c:barChart>
        <c:barDir val="col"/>
        <c:grouping val="stacked"/>
        <c:varyColors val="0"/>
        <c:ser>
          <c:idx val="0"/>
          <c:order val="0"/>
          <c:invertIfNegative val="0"/>
          <c:dPt>
            <c:idx val="1"/>
            <c:invertIfNegative val="0"/>
            <c:bubble3D val="0"/>
            <c:explosion val="51"/>
            <c:extLst>
              <c:ext xmlns:c16="http://schemas.microsoft.com/office/drawing/2014/chart" uri="{C3380CC4-5D6E-409C-BE32-E72D297353CC}">
                <c16:uniqueId val="{00000000-D1D9-4209-AEFF-4FC9E845A2D3}"/>
              </c:ext>
            </c:extLst>
          </c:dPt>
          <c:dPt>
            <c:idx val="3"/>
            <c:invertIfNegative val="0"/>
            <c:bubble3D val="0"/>
            <c:explosion val="52"/>
            <c:extLst>
              <c:ext xmlns:c16="http://schemas.microsoft.com/office/drawing/2014/chart" uri="{C3380CC4-5D6E-409C-BE32-E72D297353CC}">
                <c16:uniqueId val="{00000001-D1D9-4209-AEFF-4FC9E845A2D3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D1D9-4209-AEFF-4FC9E845A2D3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D1D9-4209-AEFF-4FC9E845A2D3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D1D9-4209-AEFF-4FC9E845A2D3}"/>
              </c:ext>
            </c:extLst>
          </c:dPt>
          <c:dPt>
            <c:idx val="7"/>
            <c:invertIfNegative val="0"/>
            <c:bubble3D val="0"/>
            <c:spPr>
              <a:solidFill>
                <a:srgbClr val="FFC000"/>
              </a:solidFill>
            </c:spPr>
            <c:extLst>
              <c:ext xmlns:c16="http://schemas.microsoft.com/office/drawing/2014/chart" uri="{C3380CC4-5D6E-409C-BE32-E72D297353CC}">
                <c16:uniqueId val="{00000006-D1D9-4209-AEFF-4FC9E845A2D3}"/>
              </c:ext>
            </c:extLst>
          </c:dPt>
          <c:cat>
            <c:strRef>
              <c:f>'4.5'!$B$5:$D$5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'4.5'!$B$8:$D$8</c:f>
              <c:numCache>
                <c:formatCode>#\ ##0.0</c:formatCode>
                <c:ptCount val="3"/>
                <c:pt idx="0">
                  <c:v>18243.032999999999</c:v>
                </c:pt>
                <c:pt idx="1">
                  <c:v>16992.650000000001</c:v>
                </c:pt>
                <c:pt idx="2">
                  <c:v>19056.114000000001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1D9-4209-AEFF-4FC9E845A2D3}"/>
            </c:ext>
          </c:extLst>
        </c:ser>
        <c:ser>
          <c:idx val="1"/>
          <c:order val="1"/>
          <c:spPr>
            <a:solidFill>
              <a:schemeClr val="accent2"/>
            </a:solidFill>
          </c:spPr>
          <c:invertIfNegative val="0"/>
          <c:cat>
            <c:strRef>
              <c:f>'4.5'!$B$5:$D$5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'4.5'!$B$9:$D$9</c:f>
              <c:numCache>
                <c:formatCode>#\ ##0.0</c:formatCode>
                <c:ptCount val="3"/>
                <c:pt idx="0">
                  <c:v>86315.551999999996</c:v>
                </c:pt>
                <c:pt idx="1">
                  <c:v>80594.127999999997</c:v>
                </c:pt>
                <c:pt idx="2">
                  <c:v>90347.278000000006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1D9-4209-AEFF-4FC9E845A2D3}"/>
            </c:ext>
          </c:extLst>
        </c:ser>
        <c:ser>
          <c:idx val="2"/>
          <c:order val="2"/>
          <c:spPr>
            <a:solidFill>
              <a:schemeClr val="accent3"/>
            </a:solidFill>
          </c:spPr>
          <c:invertIfNegative val="0"/>
          <c:cat>
            <c:strRef>
              <c:f>'4.5'!$B$5:$D$5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'4.5'!$B$10:$D$10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D1D9-4209-AEFF-4FC9E845A2D3}"/>
            </c:ext>
          </c:extLst>
        </c:ser>
        <c:ser>
          <c:idx val="3"/>
          <c:order val="3"/>
          <c:spPr>
            <a:solidFill>
              <a:schemeClr val="accent4"/>
            </a:solidFill>
          </c:spPr>
          <c:invertIfNegative val="0"/>
          <c:cat>
            <c:strRef>
              <c:f>'4.5'!$B$5:$D$5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'4.5'!$B$11:$D$11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D1D9-4209-AEFF-4FC9E845A2D3}"/>
            </c:ext>
          </c:extLst>
        </c:ser>
        <c:ser>
          <c:idx val="4"/>
          <c:order val="4"/>
          <c:spPr>
            <a:solidFill>
              <a:schemeClr val="accent5"/>
            </a:solidFill>
          </c:spPr>
          <c:invertIfNegative val="0"/>
          <c:cat>
            <c:strRef>
              <c:f>'4.5'!$B$5:$D$5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'4.5'!$B$12:$D$12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D1D9-4209-AEFF-4FC9E845A2D3}"/>
            </c:ext>
          </c:extLst>
        </c:ser>
        <c:ser>
          <c:idx val="5"/>
          <c:order val="5"/>
          <c:spPr>
            <a:solidFill>
              <a:schemeClr val="accent6"/>
            </a:solidFill>
          </c:spPr>
          <c:invertIfNegative val="0"/>
          <c:cat>
            <c:strRef>
              <c:f>'4.5'!$B$5:$D$5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'4.5'!$B$13:$D$13</c:f>
              <c:numCache>
                <c:formatCode>#\ ##0.0</c:formatCode>
                <c:ptCount val="3"/>
                <c:pt idx="0">
                  <c:v>148405.22199999995</c:v>
                </c:pt>
                <c:pt idx="1">
                  <c:v>137369.33299999996</c:v>
                </c:pt>
                <c:pt idx="2">
                  <c:v>163983.28199999998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D1D9-4209-AEFF-4FC9E845A2D3}"/>
            </c:ext>
          </c:extLst>
        </c:ser>
        <c:ser>
          <c:idx val="6"/>
          <c:order val="6"/>
          <c:spPr>
            <a:solidFill>
              <a:srgbClr val="F0948F"/>
            </a:solidFill>
          </c:spPr>
          <c:invertIfNegative val="0"/>
          <c:cat>
            <c:strRef>
              <c:f>'4.5'!$B$5:$D$5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'4.5'!$B$14:$D$14</c:f>
              <c:numCache>
                <c:formatCode>#\ ##0.0</c:formatCode>
                <c:ptCount val="3"/>
                <c:pt idx="0">
                  <c:v>8524.8060000000005</c:v>
                </c:pt>
                <c:pt idx="1">
                  <c:v>7695.6090000000004</c:v>
                </c:pt>
                <c:pt idx="2">
                  <c:v>8396.5920000000006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D1D9-4209-AEFF-4FC9E845A2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0253824"/>
        <c:axId val="160255360"/>
      </c:barChart>
      <c:catAx>
        <c:axId val="16025382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0255360"/>
        <c:crosses val="autoZero"/>
        <c:auto val="1"/>
        <c:lblAlgn val="ctr"/>
        <c:lblOffset val="100"/>
        <c:noMultiLvlLbl val="0"/>
      </c:catAx>
      <c:valAx>
        <c:axId val="160255360"/>
        <c:scaling>
          <c:orientation val="minMax"/>
          <c:max val="300000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0253824"/>
        <c:crosses val="autoZero"/>
        <c:crossBetween val="between"/>
        <c:majorUnit val="100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3543307086614173" l="0.31496062992125984" r="0.31496062992125984" t="0.3543307086614173" header="0.31496062992125984" footer="0.31496062992125984"/>
    <c:pageSetup orientation="portrait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en-US" sz="1000">
                <a:solidFill>
                  <a:srgbClr val="233060"/>
                </a:solidFill>
              </a:rPr>
              <a:t>Podíl kategori</a:t>
            </a:r>
            <a:r>
              <a:rPr lang="cs-CZ" sz="1000">
                <a:solidFill>
                  <a:srgbClr val="233060"/>
                </a:solidFill>
              </a:rPr>
              <a:t>í</a:t>
            </a:r>
            <a:r>
              <a:rPr lang="en-US" sz="1000">
                <a:solidFill>
                  <a:srgbClr val="233060"/>
                </a:solidFill>
              </a:rPr>
              <a:t> </a:t>
            </a:r>
            <a:r>
              <a:rPr lang="cs-CZ" sz="1000">
                <a:solidFill>
                  <a:srgbClr val="233060"/>
                </a:solidFill>
              </a:rPr>
              <a:t>bioplynu</a:t>
            </a:r>
            <a:r>
              <a:rPr lang="en-US" sz="1000">
                <a:solidFill>
                  <a:srgbClr val="233060"/>
                </a:solidFill>
              </a:rPr>
              <a:t> na výrobě elektřiny brutto</a:t>
            </a:r>
          </a:p>
        </c:rich>
      </c:tx>
      <c:layout>
        <c:manualLayout>
          <c:xMode val="edge"/>
          <c:yMode val="edge"/>
          <c:x val="6.2179324358648718E-4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2.4868773779962328E-2"/>
          <c:y val="0.38521507233818453"/>
          <c:w val="0.94039928196009903"/>
          <c:h val="0.37699800736174321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'4.5'!$A$37</c:f>
              <c:strCache>
                <c:ptCount val="1"/>
                <c:pt idx="0">
                  <c:v>Skládkový plyn</c:v>
                </c:pt>
              </c:strCache>
            </c:strRef>
          </c:tx>
          <c:invertIfNegative val="0"/>
          <c:dLbls>
            <c:dLbl>
              <c:idx val="0"/>
              <c:numFmt formatCode="0%" sourceLinked="0"/>
              <c:spPr/>
              <c:txPr>
                <a:bodyPr/>
                <a:lstStyle/>
                <a:p>
                  <a:pPr>
                    <a:defRPr sz="900">
                      <a:solidFill>
                        <a:schemeClr val="bg1"/>
                      </a:solidFill>
                    </a:defRPr>
                  </a:pPr>
                  <a:endParaRPr lang="cs-CZ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8C68-4FE2-9285-13D2D60C023A}"/>
                </c:ext>
              </c:extLst>
            </c:dLbl>
            <c:dLbl>
              <c:idx val="1"/>
              <c:spPr>
                <a:ln w="3175"/>
              </c:spPr>
              <c:txPr>
                <a:bodyPr/>
                <a:lstStyle/>
                <a:p>
                  <a:pPr>
                    <a:defRPr sz="900">
                      <a:solidFill>
                        <a:schemeClr val="bg1"/>
                      </a:solidFill>
                    </a:defRPr>
                  </a:pPr>
                  <a:endParaRPr lang="cs-CZ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8C68-4FE2-9285-13D2D60C023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cs-CZ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'4.5'!$B$37</c:f>
              <c:numCache>
                <c:formatCode>0%</c:formatCode>
                <c:ptCount val="1"/>
                <c:pt idx="0">
                  <c:v>2.513049480743482E-2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098-40A7-A472-B5318CF5E350}"/>
            </c:ext>
          </c:extLst>
        </c:ser>
        <c:ser>
          <c:idx val="1"/>
          <c:order val="1"/>
          <c:tx>
            <c:strRef>
              <c:f>'4.5'!$A$38</c:f>
              <c:strCache>
                <c:ptCount val="1"/>
                <c:pt idx="0">
                  <c:v>Kalový plyn (ČOV)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cs-CZ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'4.5'!$B$38</c:f>
              <c:numCache>
                <c:formatCode>0%</c:formatCode>
                <c:ptCount val="1"/>
                <c:pt idx="0">
                  <c:v>4.496893761372478E-2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098-40A7-A472-B5318CF5E350}"/>
            </c:ext>
          </c:extLst>
        </c:ser>
        <c:ser>
          <c:idx val="2"/>
          <c:order val="2"/>
          <c:tx>
            <c:strRef>
              <c:f>'4.5'!$A$39</c:f>
              <c:strCache>
                <c:ptCount val="1"/>
                <c:pt idx="0">
                  <c:v>Ostatní bioplyn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cs-CZ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'4.5'!$B$39</c:f>
              <c:numCache>
                <c:formatCode>0%</c:formatCode>
                <c:ptCount val="1"/>
                <c:pt idx="0">
                  <c:v>0.92990056757884043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098-40A7-A472-B5318CF5E350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100"/>
        <c:axId val="160392704"/>
        <c:axId val="160391168"/>
      </c:barChart>
      <c:valAx>
        <c:axId val="160391168"/>
        <c:scaling>
          <c:orientation val="minMax"/>
        </c:scaling>
        <c:delete val="0"/>
        <c:axPos val="b"/>
        <c:majorGridlines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0392704"/>
        <c:crosses val="autoZero"/>
        <c:crossBetween val="between"/>
        <c:majorUnit val="0.1"/>
      </c:valAx>
      <c:catAx>
        <c:axId val="160392704"/>
        <c:scaling>
          <c:orientation val="minMax"/>
        </c:scaling>
        <c:delete val="1"/>
        <c:axPos val="l"/>
        <c:majorTickMark val="out"/>
        <c:minorTickMark val="none"/>
        <c:tickLblPos val="nextTo"/>
        <c:crossAx val="160391168"/>
        <c:crosses val="autoZero"/>
        <c:auto val="1"/>
        <c:lblAlgn val="ctr"/>
        <c:lblOffset val="100"/>
        <c:noMultiLvlLbl val="0"/>
      </c:cat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Výroba elektřiny</a:t>
            </a:r>
            <a:r>
              <a:rPr lang="cs-CZ" sz="1000" baseline="0">
                <a:solidFill>
                  <a:srgbClr val="233060"/>
                </a:solidFill>
              </a:rPr>
              <a:t> brutto z bioplynu (MWh)</a:t>
            </a:r>
            <a:endParaRPr lang="cs-CZ" sz="1000">
              <a:solidFill>
                <a:srgbClr val="233060"/>
              </a:solidFill>
            </a:endParaRPr>
          </a:p>
        </c:rich>
      </c:tx>
      <c:layout>
        <c:manualLayout>
          <c:xMode val="edge"/>
          <c:yMode val="edge"/>
          <c:x val="1.1236095488063953E-3"/>
          <c:y val="2.262832980972515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36734401910453"/>
          <c:y val="0.31457901816926032"/>
          <c:w val="0.84557883094801833"/>
          <c:h val="0.5076601933757536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'4.5'!$A$31</c:f>
              <c:strCache>
                <c:ptCount val="1"/>
                <c:pt idx="0">
                  <c:v>Skládkový plyn</c:v>
                </c:pt>
              </c:strCache>
            </c:strRef>
          </c:tx>
          <c:invertIfNegative val="0"/>
          <c:cat>
            <c:strRef>
              <c:f>'4.5'!$B$28:$D$28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'4.5'!$B$31:$D$31</c:f>
              <c:numCache>
                <c:formatCode>#\ ##0.0</c:formatCode>
                <c:ptCount val="3"/>
                <c:pt idx="0">
                  <c:v>5375.4509999999991</c:v>
                </c:pt>
                <c:pt idx="1">
                  <c:v>5226.9350000000022</c:v>
                </c:pt>
                <c:pt idx="2">
                  <c:v>5742.9360000000006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BC-4809-9B94-10DA71E10BB4}"/>
            </c:ext>
          </c:extLst>
        </c:ser>
        <c:ser>
          <c:idx val="1"/>
          <c:order val="1"/>
          <c:tx>
            <c:strRef>
              <c:f>'4.5'!$A$32</c:f>
              <c:strCache>
                <c:ptCount val="1"/>
                <c:pt idx="0">
                  <c:v>Kalový plyn (ČOV)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'4.5'!$B$28:$D$28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'4.5'!$B$32:$D$32</c:f>
              <c:numCache>
                <c:formatCode>#\ ##0.0</c:formatCode>
                <c:ptCount val="3"/>
                <c:pt idx="0">
                  <c:v>9846.3139999999967</c:v>
                </c:pt>
                <c:pt idx="1">
                  <c:v>8849.6319999999996</c:v>
                </c:pt>
                <c:pt idx="2">
                  <c:v>10552.653000000004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0BC-4809-9B94-10DA71E10BB4}"/>
            </c:ext>
          </c:extLst>
        </c:ser>
        <c:ser>
          <c:idx val="2"/>
          <c:order val="2"/>
          <c:tx>
            <c:strRef>
              <c:f>'4.5'!$A$33</c:f>
              <c:strCache>
                <c:ptCount val="1"/>
                <c:pt idx="0">
                  <c:v>Ostatní bioplyn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'4.5'!$B$28:$D$28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'4.5'!$B$33:$D$33</c:f>
              <c:numCache>
                <c:formatCode>#\ ##0.0</c:formatCode>
                <c:ptCount val="3"/>
                <c:pt idx="0">
                  <c:v>208675.96500000005</c:v>
                </c:pt>
                <c:pt idx="1">
                  <c:v>188910.95200000008</c:v>
                </c:pt>
                <c:pt idx="2">
                  <c:v>207236.99599999993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0BC-4809-9B94-10DA71E10B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0415744"/>
        <c:axId val="160417280"/>
      </c:barChart>
      <c:catAx>
        <c:axId val="1604157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0417280"/>
        <c:crosses val="autoZero"/>
        <c:auto val="1"/>
        <c:lblAlgn val="ctr"/>
        <c:lblOffset val="100"/>
        <c:noMultiLvlLbl val="0"/>
      </c:catAx>
      <c:valAx>
        <c:axId val="160417280"/>
        <c:scaling>
          <c:orientation val="minMax"/>
          <c:max val="250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0415744"/>
        <c:crosses val="autoZero"/>
        <c:crossBetween val="between"/>
        <c:majorUnit val="50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'4.5'!$N$7</c:f>
              <c:strCache>
                <c:ptCount val="1"/>
              </c:strCache>
            </c:strRef>
          </c:tx>
          <c:invertIfNegative val="0"/>
          <c:cat>
            <c:numRef>
              <c:f>'4.5'!$O$6</c:f>
              <c:numCache>
                <c:formatCode>General</c:formatCode>
                <c:ptCount val="1"/>
              </c:numCache>
            </c:numRef>
          </c:cat>
          <c:val>
            <c:numRef>
              <c:f>'4.5'!$O$7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77EE-4233-80A0-0BA19AEC02A3}"/>
            </c:ext>
          </c:extLst>
        </c:ser>
        <c:ser>
          <c:idx val="1"/>
          <c:order val="1"/>
          <c:tx>
            <c:strRef>
              <c:f>'4.5'!$N$8</c:f>
              <c:strCache>
                <c:ptCount val="1"/>
              </c:strCache>
            </c:strRef>
          </c:tx>
          <c:invertIfNegative val="0"/>
          <c:cat>
            <c:numRef>
              <c:f>'4.5'!$O$6</c:f>
              <c:numCache>
                <c:formatCode>General</c:formatCode>
                <c:ptCount val="1"/>
              </c:numCache>
            </c:numRef>
          </c:cat>
          <c:val>
            <c:numRef>
              <c:f>'4.5'!$O$8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77EE-4233-80A0-0BA19AEC02A3}"/>
            </c:ext>
          </c:extLst>
        </c:ser>
        <c:ser>
          <c:idx val="2"/>
          <c:order val="2"/>
          <c:tx>
            <c:strRef>
              <c:f>'4.5'!$N$9</c:f>
              <c:strCache>
                <c:ptCount val="1"/>
              </c:strCache>
            </c:strRef>
          </c:tx>
          <c:invertIfNegative val="0"/>
          <c:cat>
            <c:numRef>
              <c:f>'4.5'!$O$6</c:f>
              <c:numCache>
                <c:formatCode>General</c:formatCode>
                <c:ptCount val="1"/>
              </c:numCache>
            </c:numRef>
          </c:cat>
          <c:val>
            <c:numRef>
              <c:f>'4.5'!$O$9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77EE-4233-80A0-0BA19AEC02A3}"/>
            </c:ext>
          </c:extLst>
        </c:ser>
        <c:ser>
          <c:idx val="3"/>
          <c:order val="3"/>
          <c:tx>
            <c:strRef>
              <c:f>'4.5'!$N$10</c:f>
              <c:strCache>
                <c:ptCount val="1"/>
              </c:strCache>
            </c:strRef>
          </c:tx>
          <c:invertIfNegative val="0"/>
          <c:cat>
            <c:numRef>
              <c:f>'4.5'!$O$6</c:f>
              <c:numCache>
                <c:formatCode>General</c:formatCode>
                <c:ptCount val="1"/>
              </c:numCache>
            </c:numRef>
          </c:cat>
          <c:val>
            <c:numRef>
              <c:f>'4.5'!$O$10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77EE-4233-80A0-0BA19AEC02A3}"/>
            </c:ext>
          </c:extLst>
        </c:ser>
        <c:ser>
          <c:idx val="4"/>
          <c:order val="4"/>
          <c:tx>
            <c:strRef>
              <c:f>'4.5'!$N$11</c:f>
              <c:strCache>
                <c:ptCount val="1"/>
              </c:strCache>
            </c:strRef>
          </c:tx>
          <c:invertIfNegative val="0"/>
          <c:cat>
            <c:numRef>
              <c:f>'4.5'!$O$6</c:f>
              <c:numCache>
                <c:formatCode>General</c:formatCode>
                <c:ptCount val="1"/>
              </c:numCache>
            </c:numRef>
          </c:cat>
          <c:val>
            <c:numRef>
              <c:f>'4.5'!$O$11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77EE-4233-80A0-0BA19AEC02A3}"/>
            </c:ext>
          </c:extLst>
        </c:ser>
        <c:ser>
          <c:idx val="5"/>
          <c:order val="5"/>
          <c:tx>
            <c:strRef>
              <c:f>'4.5'!$N$12</c:f>
              <c:strCache>
                <c:ptCount val="1"/>
              </c:strCache>
            </c:strRef>
          </c:tx>
          <c:invertIfNegative val="0"/>
          <c:cat>
            <c:numRef>
              <c:f>'4.5'!$O$6</c:f>
              <c:numCache>
                <c:formatCode>General</c:formatCode>
                <c:ptCount val="1"/>
              </c:numCache>
            </c:numRef>
          </c:cat>
          <c:val>
            <c:numRef>
              <c:f>'4.5'!$O$12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77EE-4233-80A0-0BA19AEC02A3}"/>
            </c:ext>
          </c:extLst>
        </c:ser>
        <c:ser>
          <c:idx val="6"/>
          <c:order val="6"/>
          <c:tx>
            <c:strRef>
              <c:f>'4.5'!$N$13</c:f>
              <c:strCache>
                <c:ptCount val="1"/>
              </c:strCache>
            </c:strRef>
          </c:tx>
          <c:spPr>
            <a:solidFill>
              <a:srgbClr val="F0948F"/>
            </a:solidFill>
          </c:spPr>
          <c:invertIfNegative val="0"/>
          <c:cat>
            <c:numRef>
              <c:f>'4.5'!$O$6</c:f>
              <c:numCache>
                <c:formatCode>General</c:formatCode>
                <c:ptCount val="1"/>
              </c:numCache>
            </c:numRef>
          </c:cat>
          <c:val>
            <c:numRef>
              <c:f>'4.5'!$O$13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77EE-4233-80A0-0BA19AEC02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1585024"/>
        <c:axId val="161586560"/>
      </c:barChart>
      <c:catAx>
        <c:axId val="1615850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1586560"/>
        <c:crosses val="autoZero"/>
        <c:auto val="1"/>
        <c:lblAlgn val="ctr"/>
        <c:lblOffset val="100"/>
        <c:noMultiLvlLbl val="0"/>
      </c:catAx>
      <c:valAx>
        <c:axId val="161586560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1585024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5C82-4FC8-AFBE-1B91C13C7792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5C82-4FC8-AFBE-1B91C13C7792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5C82-4FC8-AFBE-1B91C13C77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1490432"/>
        <c:axId val="161491968"/>
      </c:barChart>
      <c:catAx>
        <c:axId val="1614904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1491968"/>
        <c:crosses val="autoZero"/>
        <c:auto val="1"/>
        <c:lblAlgn val="ctr"/>
        <c:lblOffset val="100"/>
        <c:noMultiLvlLbl val="0"/>
      </c:catAx>
      <c:valAx>
        <c:axId val="16149196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1490432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en-US" sz="1000">
                <a:solidFill>
                  <a:srgbClr val="233060"/>
                </a:solidFill>
              </a:rPr>
              <a:t>Struktura paliv na výro</a:t>
            </a:r>
            <a:r>
              <a:rPr lang="cs-CZ" sz="1000">
                <a:solidFill>
                  <a:srgbClr val="233060"/>
                </a:solidFill>
              </a:rPr>
              <a:t>b</a:t>
            </a:r>
            <a:r>
              <a:rPr lang="en-US" sz="1000">
                <a:solidFill>
                  <a:srgbClr val="233060"/>
                </a:solidFill>
              </a:rPr>
              <a:t>ě elektřiny brutto KVET</a:t>
            </a:r>
            <a:r>
              <a:rPr lang="cs-CZ" sz="1000">
                <a:solidFill>
                  <a:srgbClr val="233060"/>
                </a:solidFill>
              </a:rPr>
              <a:t> (GWh)</a:t>
            </a:r>
          </a:p>
        </c:rich>
      </c:tx>
      <c:layout>
        <c:manualLayout>
          <c:xMode val="edge"/>
          <c:yMode val="edge"/>
          <c:x val="1.9209277850425466E-3"/>
          <c:y val="3.8646503111180903E-3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0.10061522703434871"/>
          <c:y val="9.1369014240304566E-2"/>
          <c:w val="0.90795976352470509"/>
          <c:h val="0.5640175691828863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'4.6'!$H$26</c:f>
              <c:strCache>
                <c:ptCount val="1"/>
                <c:pt idx="0">
                  <c:v>Biomasa</c:v>
                </c:pt>
              </c:strCache>
            </c:strRef>
          </c:tx>
          <c:spPr>
            <a:pattFill prst="ltUpDiag">
              <a:fgClr>
                <a:schemeClr val="accent1"/>
              </a:fgClr>
              <a:bgClr>
                <a:schemeClr val="bg1"/>
              </a:bgClr>
            </a:pattFill>
          </c:spPr>
          <c:invertIfNegative val="0"/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E37C-4227-882C-EAF98BF4DA32}"/>
              </c:ext>
            </c:extLst>
          </c:dPt>
          <c:cat>
            <c:strRef>
              <c:f>'4.6'!$I$25:$K$25</c:f>
              <c:strCache>
                <c:ptCount val="3"/>
                <c:pt idx="0">
                  <c:v>KVET do 1 MWe včetně</c:v>
                </c:pt>
                <c:pt idx="1">
                  <c:v>KVET nad 1 Mwe
do 5 MWe včetně</c:v>
                </c:pt>
                <c:pt idx="2">
                  <c:v>KVET nad 5 MWe</c:v>
                </c:pt>
              </c:strCache>
            </c:strRef>
          </c:cat>
          <c:val>
            <c:numRef>
              <c:f>'4.6'!$I$26:$K$26</c:f>
              <c:numCache>
                <c:formatCode>#\ ##0.0</c:formatCode>
                <c:ptCount val="3"/>
                <c:pt idx="0">
                  <c:v>5.6855969999999996</c:v>
                </c:pt>
                <c:pt idx="1">
                  <c:v>14.982857000000001</c:v>
                </c:pt>
                <c:pt idx="2">
                  <c:v>423.59018099999997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37C-4227-882C-EAF98BF4DA32}"/>
            </c:ext>
          </c:extLst>
        </c:ser>
        <c:ser>
          <c:idx val="1"/>
          <c:order val="1"/>
          <c:tx>
            <c:strRef>
              <c:f>'4.6'!$H$27</c:f>
              <c:strCache>
                <c:ptCount val="1"/>
                <c:pt idx="0">
                  <c:v>Bioplyn</c:v>
                </c:pt>
              </c:strCache>
            </c:strRef>
          </c:tx>
          <c:spPr>
            <a:pattFill prst="ltUpDiag">
              <a:fgClr>
                <a:schemeClr val="accent5"/>
              </a:fgClr>
              <a:bgClr>
                <a:schemeClr val="bg1"/>
              </a:bgClr>
            </a:pattFill>
          </c:spPr>
          <c:invertIfNegative val="0"/>
          <c:cat>
            <c:strRef>
              <c:f>'4.6'!$I$25:$K$25</c:f>
              <c:strCache>
                <c:ptCount val="3"/>
                <c:pt idx="0">
                  <c:v>KVET do 1 MWe včetně</c:v>
                </c:pt>
                <c:pt idx="1">
                  <c:v>KVET nad 1 Mwe
do 5 MWe včetně</c:v>
                </c:pt>
                <c:pt idx="2">
                  <c:v>KVET nad 5 MWe</c:v>
                </c:pt>
              </c:strCache>
            </c:strRef>
          </c:cat>
          <c:val>
            <c:numRef>
              <c:f>'4.6'!$I$27:$K$27</c:f>
              <c:numCache>
                <c:formatCode>#\ ##0.0</c:formatCode>
                <c:ptCount val="3"/>
                <c:pt idx="0">
                  <c:v>303.91970099999992</c:v>
                </c:pt>
                <c:pt idx="1">
                  <c:v>161.99130200000002</c:v>
                </c:pt>
                <c:pt idx="2">
                  <c:v>11.032221999999999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37C-4227-882C-EAF98BF4DA32}"/>
            </c:ext>
          </c:extLst>
        </c:ser>
        <c:ser>
          <c:idx val="2"/>
          <c:order val="2"/>
          <c:tx>
            <c:strRef>
              <c:f>'4.6'!$H$28</c:f>
              <c:strCache>
                <c:ptCount val="1"/>
                <c:pt idx="0">
                  <c:v>Černé uhlí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37C-4227-882C-EAF98BF4DA32}"/>
              </c:ext>
            </c:extLst>
          </c:dPt>
          <c:cat>
            <c:strRef>
              <c:f>'4.6'!$I$25:$K$25</c:f>
              <c:strCache>
                <c:ptCount val="3"/>
                <c:pt idx="0">
                  <c:v>KVET do 1 MWe včetně</c:v>
                </c:pt>
                <c:pt idx="1">
                  <c:v>KVET nad 1 Mwe
do 5 MWe včetně</c:v>
                </c:pt>
                <c:pt idx="2">
                  <c:v>KVET nad 5 MWe</c:v>
                </c:pt>
              </c:strCache>
            </c:strRef>
          </c:cat>
          <c:val>
            <c:numRef>
              <c:f>'4.6'!$I$28:$K$28</c:f>
              <c:numCache>
                <c:formatCode>#\ ##0.0</c:formatCode>
                <c:ptCount val="3"/>
                <c:pt idx="0">
                  <c:v>1.6303000000000002E-2</c:v>
                </c:pt>
                <c:pt idx="1">
                  <c:v>4.8772310000000001</c:v>
                </c:pt>
                <c:pt idx="2">
                  <c:v>211.87482100000003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37C-4227-882C-EAF98BF4DA32}"/>
            </c:ext>
          </c:extLst>
        </c:ser>
        <c:ser>
          <c:idx val="3"/>
          <c:order val="3"/>
          <c:tx>
            <c:strRef>
              <c:f>'4.6'!$H$29</c:f>
              <c:strCache>
                <c:ptCount val="1"/>
                <c:pt idx="0">
                  <c:v>Hnědé uhlí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'4.6'!$I$25:$K$25</c:f>
              <c:strCache>
                <c:ptCount val="3"/>
                <c:pt idx="0">
                  <c:v>KVET do 1 MWe včetně</c:v>
                </c:pt>
                <c:pt idx="1">
                  <c:v>KVET nad 1 Mwe
do 5 MWe včetně</c:v>
                </c:pt>
                <c:pt idx="2">
                  <c:v>KVET nad 5 MWe</c:v>
                </c:pt>
              </c:strCache>
            </c:strRef>
          </c:cat>
          <c:val>
            <c:numRef>
              <c:f>'4.6'!$I$29:$K$29</c:f>
              <c:numCache>
                <c:formatCode>#\ ##0.0</c:formatCode>
                <c:ptCount val="3"/>
                <c:pt idx="0">
                  <c:v>3.8628230000000006</c:v>
                </c:pt>
                <c:pt idx="1">
                  <c:v>4.2652260000000002</c:v>
                </c:pt>
                <c:pt idx="2">
                  <c:v>1307.38671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37C-4227-882C-EAF98BF4DA32}"/>
            </c:ext>
          </c:extLst>
        </c:ser>
        <c:ser>
          <c:idx val="4"/>
          <c:order val="4"/>
          <c:tx>
            <c:strRef>
              <c:f>'4.6'!$H$30</c:f>
              <c:strCache>
                <c:ptCount val="1"/>
                <c:pt idx="0">
                  <c:v>Koks</c:v>
                </c:pt>
              </c:strCache>
            </c:strRef>
          </c:tx>
          <c:spPr>
            <a:solidFill>
              <a:srgbClr val="D0D0D0"/>
            </a:solidFill>
          </c:spPr>
          <c:invertIfNegative val="0"/>
          <c:cat>
            <c:strRef>
              <c:f>'4.6'!$I$25:$K$25</c:f>
              <c:strCache>
                <c:ptCount val="3"/>
                <c:pt idx="0">
                  <c:v>KVET do 1 MWe včetně</c:v>
                </c:pt>
                <c:pt idx="1">
                  <c:v>KVET nad 1 Mwe
do 5 MWe včetně</c:v>
                </c:pt>
                <c:pt idx="2">
                  <c:v>KVET nad 5 MWe</c:v>
                </c:pt>
              </c:strCache>
            </c:strRef>
          </c:cat>
          <c:val>
            <c:numRef>
              <c:f>'4.6'!$I$30:$K$30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37C-4227-882C-EAF98BF4DA32}"/>
            </c:ext>
          </c:extLst>
        </c:ser>
        <c:ser>
          <c:idx val="5"/>
          <c:order val="5"/>
          <c:tx>
            <c:strRef>
              <c:f>'4.6'!$H$31</c:f>
              <c:strCache>
                <c:ptCount val="1"/>
                <c:pt idx="0">
                  <c:v>Odpadní teplo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'4.6'!$I$25:$K$25</c:f>
              <c:strCache>
                <c:ptCount val="3"/>
                <c:pt idx="0">
                  <c:v>KVET do 1 MWe včetně</c:v>
                </c:pt>
                <c:pt idx="1">
                  <c:v>KVET nad 1 Mwe
do 5 MWe včetně</c:v>
                </c:pt>
                <c:pt idx="2">
                  <c:v>KVET nad 5 MWe</c:v>
                </c:pt>
              </c:strCache>
            </c:strRef>
          </c:cat>
          <c:val>
            <c:numRef>
              <c:f>'4.6'!$I$31:$K$31</c:f>
              <c:numCache>
                <c:formatCode>#\ ##0.0</c:formatCode>
                <c:ptCount val="3"/>
                <c:pt idx="0">
                  <c:v>0.13059599999999999</c:v>
                </c:pt>
                <c:pt idx="1">
                  <c:v>4.2423909999999996</c:v>
                </c:pt>
                <c:pt idx="2">
                  <c:v>5.9431999999999992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E37C-4227-882C-EAF98BF4DA32}"/>
            </c:ext>
          </c:extLst>
        </c:ser>
        <c:ser>
          <c:idx val="6"/>
          <c:order val="6"/>
          <c:tx>
            <c:strRef>
              <c:f>'4.6'!$H$32</c:f>
              <c:strCache>
                <c:ptCount val="1"/>
                <c:pt idx="0">
                  <c:v>Ostatní kapalná paliva</c:v>
                </c:pt>
              </c:strCache>
            </c:strRef>
          </c:tx>
          <c:spPr>
            <a:solidFill>
              <a:srgbClr val="646363"/>
            </a:solidFill>
          </c:spPr>
          <c:invertIfNegative val="0"/>
          <c:cat>
            <c:strRef>
              <c:f>'4.6'!$I$25:$K$25</c:f>
              <c:strCache>
                <c:ptCount val="3"/>
                <c:pt idx="0">
                  <c:v>KVET do 1 MWe včetně</c:v>
                </c:pt>
                <c:pt idx="1">
                  <c:v>KVET nad 1 Mwe
do 5 MWe včetně</c:v>
                </c:pt>
                <c:pt idx="2">
                  <c:v>KVET nad 5 MWe</c:v>
                </c:pt>
              </c:strCache>
            </c:strRef>
          </c:cat>
          <c:val>
            <c:numRef>
              <c:f>'4.6'!$I$32:$K$32</c:f>
              <c:numCache>
                <c:formatCode>#\ ##0.0</c:formatCode>
                <c:ptCount val="3"/>
                <c:pt idx="0">
                  <c:v>0</c:v>
                </c:pt>
                <c:pt idx="1">
                  <c:v>1.3132E-2</c:v>
                </c:pt>
                <c:pt idx="2">
                  <c:v>0.388459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37C-4227-882C-EAF98BF4DA32}"/>
            </c:ext>
          </c:extLst>
        </c:ser>
        <c:ser>
          <c:idx val="7"/>
          <c:order val="7"/>
          <c:tx>
            <c:strRef>
              <c:f>'4.6'!$H$33</c:f>
              <c:strCache>
                <c:ptCount val="1"/>
                <c:pt idx="0">
                  <c:v>Ostatní pevná paliva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'4.6'!$I$25:$K$25</c:f>
              <c:strCache>
                <c:ptCount val="3"/>
                <c:pt idx="0">
                  <c:v>KVET do 1 MWe včetně</c:v>
                </c:pt>
                <c:pt idx="1">
                  <c:v>KVET nad 1 Mwe
do 5 MWe včetně</c:v>
                </c:pt>
                <c:pt idx="2">
                  <c:v>KVET nad 5 MWe</c:v>
                </c:pt>
              </c:strCache>
            </c:strRef>
          </c:cat>
          <c:val>
            <c:numRef>
              <c:f>'4.6'!$I$33:$K$33</c:f>
              <c:numCache>
                <c:formatCode>#\ ##0.0</c:formatCode>
                <c:ptCount val="3"/>
                <c:pt idx="0">
                  <c:v>0.46726599999999996</c:v>
                </c:pt>
                <c:pt idx="1">
                  <c:v>6.031331999999999</c:v>
                </c:pt>
                <c:pt idx="2">
                  <c:v>44.689245999999997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E37C-4227-882C-EAF98BF4DA32}"/>
            </c:ext>
          </c:extLst>
        </c:ser>
        <c:ser>
          <c:idx val="8"/>
          <c:order val="8"/>
          <c:tx>
            <c:strRef>
              <c:f>'4.6'!$H$34</c:f>
              <c:strCache>
                <c:ptCount val="1"/>
                <c:pt idx="0">
                  <c:v>Ostatní plyny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'4.6'!$I$25:$K$25</c:f>
              <c:strCache>
                <c:ptCount val="3"/>
                <c:pt idx="0">
                  <c:v>KVET do 1 MWe včetně</c:v>
                </c:pt>
                <c:pt idx="1">
                  <c:v>KVET nad 1 Mwe
do 5 MWe včetně</c:v>
                </c:pt>
                <c:pt idx="2">
                  <c:v>KVET nad 5 MWe</c:v>
                </c:pt>
              </c:strCache>
            </c:strRef>
          </c:cat>
          <c:val>
            <c:numRef>
              <c:f>'4.6'!$I$34:$K$34</c:f>
              <c:numCache>
                <c:formatCode>#\ ##0.0</c:formatCode>
                <c:ptCount val="3"/>
                <c:pt idx="0">
                  <c:v>0.98923000000000005</c:v>
                </c:pt>
                <c:pt idx="1">
                  <c:v>12.427647999999998</c:v>
                </c:pt>
                <c:pt idx="2">
                  <c:v>65.144239999999996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E37C-4227-882C-EAF98BF4DA32}"/>
            </c:ext>
          </c:extLst>
        </c:ser>
        <c:ser>
          <c:idx val="9"/>
          <c:order val="9"/>
          <c:tx>
            <c:strRef>
              <c:f>'4.6'!$H$35</c:f>
              <c:strCache>
                <c:ptCount val="1"/>
                <c:pt idx="0">
                  <c:v>Ostatní</c:v>
                </c:pt>
              </c:strCache>
            </c:strRef>
          </c:tx>
          <c:spPr>
            <a:solidFill>
              <a:srgbClr val="9D9D9C"/>
            </a:solidFill>
          </c:spPr>
          <c:invertIfNegative val="0"/>
          <c:cat>
            <c:strRef>
              <c:f>'4.6'!$I$25:$K$25</c:f>
              <c:strCache>
                <c:ptCount val="3"/>
                <c:pt idx="0">
                  <c:v>KVET do 1 MWe včetně</c:v>
                </c:pt>
                <c:pt idx="1">
                  <c:v>KVET nad 1 Mwe
do 5 MWe včetně</c:v>
                </c:pt>
                <c:pt idx="2">
                  <c:v>KVET nad 5 MWe</c:v>
                </c:pt>
              </c:strCache>
            </c:strRef>
          </c:cat>
          <c:val>
            <c:numRef>
              <c:f>'4.6'!$I$35:$K$35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E37C-4227-882C-EAF98BF4DA32}"/>
            </c:ext>
          </c:extLst>
        </c:ser>
        <c:ser>
          <c:idx val="10"/>
          <c:order val="10"/>
          <c:tx>
            <c:strRef>
              <c:f>'4.6'!$H$36</c:f>
              <c:strCache>
                <c:ptCount val="1"/>
                <c:pt idx="0">
                  <c:v>Topné oleje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cat>
            <c:strRef>
              <c:f>'4.6'!$I$25:$K$25</c:f>
              <c:strCache>
                <c:ptCount val="3"/>
                <c:pt idx="0">
                  <c:v>KVET do 1 MWe včetně</c:v>
                </c:pt>
                <c:pt idx="1">
                  <c:v>KVET nad 1 Mwe
do 5 MWe včetně</c:v>
                </c:pt>
                <c:pt idx="2">
                  <c:v>KVET nad 5 MWe</c:v>
                </c:pt>
              </c:strCache>
            </c:strRef>
          </c:cat>
          <c:val>
            <c:numRef>
              <c:f>'4.6'!$I$36:$K$36</c:f>
              <c:numCache>
                <c:formatCode>#\ ##0.0</c:formatCode>
                <c:ptCount val="3"/>
                <c:pt idx="0">
                  <c:v>1.019862</c:v>
                </c:pt>
                <c:pt idx="1">
                  <c:v>0.25126399999999999</c:v>
                </c:pt>
                <c:pt idx="2">
                  <c:v>0.72428599999999999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E37C-4227-882C-EAF98BF4DA32}"/>
            </c:ext>
          </c:extLst>
        </c:ser>
        <c:ser>
          <c:idx val="11"/>
          <c:order val="11"/>
          <c:tx>
            <c:strRef>
              <c:f>'4.6'!$H$37</c:f>
              <c:strCache>
                <c:ptCount val="1"/>
                <c:pt idx="0">
                  <c:v>Zemní plyn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strRef>
              <c:f>'4.6'!$I$25:$K$25</c:f>
              <c:strCache>
                <c:ptCount val="3"/>
                <c:pt idx="0">
                  <c:v>KVET do 1 MWe včetně</c:v>
                </c:pt>
                <c:pt idx="1">
                  <c:v>KVET nad 1 Mwe
do 5 MWe včetně</c:v>
                </c:pt>
                <c:pt idx="2">
                  <c:v>KVET nad 5 MWe</c:v>
                </c:pt>
              </c:strCache>
            </c:strRef>
          </c:cat>
          <c:val>
            <c:numRef>
              <c:f>'4.6'!$I$37:$K$37</c:f>
              <c:numCache>
                <c:formatCode>#\ ##0.0</c:formatCode>
                <c:ptCount val="3"/>
                <c:pt idx="0">
                  <c:v>239.489304</c:v>
                </c:pt>
                <c:pt idx="1">
                  <c:v>151.469043</c:v>
                </c:pt>
                <c:pt idx="2">
                  <c:v>303.38945699999999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E37C-4227-882C-EAF98BF4DA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1515392"/>
        <c:axId val="161516928"/>
      </c:barChart>
      <c:catAx>
        <c:axId val="1615153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1516928"/>
        <c:crosses val="autoZero"/>
        <c:auto val="1"/>
        <c:lblAlgn val="ctr"/>
        <c:lblOffset val="100"/>
        <c:noMultiLvlLbl val="0"/>
      </c:catAx>
      <c:valAx>
        <c:axId val="161516928"/>
        <c:scaling>
          <c:orientation val="minMax"/>
          <c:max val="2500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1515392"/>
        <c:crosses val="autoZero"/>
        <c:crossBetween val="between"/>
        <c:majorUnit val="500"/>
      </c:valAx>
    </c:plotArea>
    <c:legend>
      <c:legendPos val="b"/>
      <c:layout>
        <c:manualLayout>
          <c:xMode val="edge"/>
          <c:yMode val="edge"/>
          <c:x val="0"/>
          <c:y val="0.79234753250686307"/>
          <c:w val="0.86197652889925847"/>
          <c:h val="0.18617018877286362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en-US" sz="1000">
                <a:solidFill>
                  <a:srgbClr val="233060"/>
                </a:solidFill>
              </a:rPr>
              <a:t>Podíl instalovaného elektrického výkonu KVET</a:t>
            </a:r>
          </a:p>
        </c:rich>
      </c:tx>
      <c:layout>
        <c:manualLayout>
          <c:xMode val="edge"/>
          <c:yMode val="edge"/>
          <c:x val="1.6430978479982242E-3"/>
          <c:y val="2.238935559497361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915598290598288"/>
          <c:y val="0.19963821138211382"/>
          <c:w val="0.627664088695287"/>
          <c:h val="0.50329358697243132"/>
        </c:manualLayout>
      </c:layout>
      <c:doughnutChart>
        <c:varyColors val="1"/>
        <c:ser>
          <c:idx val="0"/>
          <c:order val="0"/>
          <c:dLbls>
            <c:dLbl>
              <c:idx val="0"/>
              <c:layout>
                <c:manualLayout>
                  <c:x val="-2.6234415292981082E-3"/>
                  <c:y val="-5.0901994268677895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F03-4961-85B2-946E0058294C}"/>
                </c:ext>
              </c:extLst>
            </c:dLbl>
            <c:dLbl>
              <c:idx val="1"/>
              <c:layout>
                <c:manualLayout>
                  <c:x val="4.56733024491786E-3"/>
                  <c:y val="-1.198271259677446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F03-4961-85B2-946E0058294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cs-CZ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('4.6'!$B$3,'4.6'!$E$3,'4.6'!$H$3)</c:f>
              <c:strCache>
                <c:ptCount val="3"/>
                <c:pt idx="0">
                  <c:v>KVET do 1 MWe včetně</c:v>
                </c:pt>
                <c:pt idx="1">
                  <c:v>KVET nad 1 MWe do 5 MWe včetně</c:v>
                </c:pt>
                <c:pt idx="2">
                  <c:v>KVET nad 5 MWe</c:v>
                </c:pt>
              </c:strCache>
            </c:strRef>
          </c:cat>
          <c:val>
            <c:numRef>
              <c:f>('4.6'!$D$19,'4.6'!$G$19,'4.6'!$J$19)</c:f>
              <c:numCache>
                <c:formatCode>#\ ##0.0</c:formatCode>
                <c:ptCount val="3"/>
                <c:pt idx="0">
                  <c:v>473.1498500000003</c:v>
                </c:pt>
                <c:pt idx="1">
                  <c:v>384.88569999999976</c:v>
                </c:pt>
                <c:pt idx="2">
                  <c:v>8749.3885000000028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F03-4961-85B2-946E005829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b"/>
      <c:layout>
        <c:manualLayout>
          <c:xMode val="edge"/>
          <c:yMode val="edge"/>
          <c:x val="0"/>
          <c:y val="0.78865447318463311"/>
          <c:w val="0.64505853536083491"/>
          <c:h val="0.18553252032520326"/>
        </c:manualLayout>
      </c:layout>
      <c:overlay val="0"/>
      <c:txPr>
        <a:bodyPr/>
        <a:lstStyle/>
        <a:p>
          <a:pPr rtl="0"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en-US" sz="1000">
                <a:solidFill>
                  <a:srgbClr val="233060"/>
                </a:solidFill>
              </a:rPr>
              <a:t>Podíl instalovaného tepelného výkonu KVET</a:t>
            </a:r>
          </a:p>
        </c:rich>
      </c:tx>
      <c:layout>
        <c:manualLayout>
          <c:xMode val="edge"/>
          <c:yMode val="edge"/>
          <c:x val="9.8816123987952205E-4"/>
          <c:y val="2.151082313790050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8840786694040287"/>
          <c:y val="0.19963821138211382"/>
          <c:w val="0.56402088065035483"/>
          <c:h val="0.50042693287958084"/>
        </c:manualLayout>
      </c:layout>
      <c:doughnutChart>
        <c:varyColors val="1"/>
        <c:ser>
          <c:idx val="0"/>
          <c:order val="0"/>
          <c:dLbls>
            <c:dLbl>
              <c:idx val="0"/>
              <c:layout>
                <c:manualLayout>
                  <c:x val="1.2288375137611948E-3"/>
                  <c:y val="-7.8803479928765414E-4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F5A-4B11-A0C6-BB8C4E3434A6}"/>
                </c:ext>
              </c:extLst>
            </c:dLbl>
            <c:dLbl>
              <c:idx val="1"/>
              <c:layout>
                <c:manualLayout>
                  <c:x val="5.8354078437983766E-3"/>
                  <c:y val="-5.9687318839409019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F5A-4B11-A0C6-BB8C4E3434A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 b="0">
                    <a:solidFill>
                      <a:schemeClr val="bg1"/>
                    </a:solidFill>
                  </a:defRPr>
                </a:pPr>
                <a:endParaRPr lang="cs-CZ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('4.6'!$B$3,'4.6'!$E$3,'4.6'!$H$3)</c:f>
              <c:strCache>
                <c:ptCount val="3"/>
                <c:pt idx="0">
                  <c:v>KVET do 1 MWe včetně</c:v>
                </c:pt>
                <c:pt idx="1">
                  <c:v>KVET nad 1 MWe do 5 MWe včetně</c:v>
                </c:pt>
                <c:pt idx="2">
                  <c:v>KVET nad 5 MWe</c:v>
                </c:pt>
              </c:strCache>
            </c:strRef>
          </c:cat>
          <c:val>
            <c:numRef>
              <c:f>('4.6'!$D$20,'4.6'!$G$20,'4.6'!$J$20)</c:f>
              <c:numCache>
                <c:formatCode>#\ ##0.0</c:formatCode>
                <c:ptCount val="3"/>
                <c:pt idx="0">
                  <c:v>780.0057199999992</c:v>
                </c:pt>
                <c:pt idx="1">
                  <c:v>1127.1059999999995</c:v>
                </c:pt>
                <c:pt idx="2">
                  <c:v>16128.663499999999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F5A-4B11-A0C6-BB8C4E3434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b"/>
      <c:layout>
        <c:manualLayout>
          <c:xMode val="edge"/>
          <c:yMode val="edge"/>
          <c:x val="6.2813862688896054E-4"/>
          <c:y val="0.78865447318463311"/>
          <c:w val="0.65445796595488648"/>
          <c:h val="0.18553252032520326"/>
        </c:manualLayout>
      </c:layout>
      <c:overlay val="0"/>
      <c:txPr>
        <a:bodyPr/>
        <a:lstStyle/>
        <a:p>
          <a:pPr rtl="0">
            <a:defRPr sz="900" b="0"/>
          </a:pPr>
          <a:endParaRPr lang="cs-CZ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b="1"/>
      </a:pPr>
      <a:endParaRPr lang="cs-CZ"/>
    </a:p>
  </c:txPr>
  <c:printSettings>
    <c:headerFooter/>
    <c:pageMargins b="0.78740157499999996" l="0.7" r="0.7" t="0.78740157499999996" header="0.3" footer="0.3"/>
    <c:pageSetup orientation="portrait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'4.6'!$A$22</c:f>
              <c:strCache>
                <c:ptCount val="1"/>
              </c:strCache>
            </c:strRef>
          </c:tx>
          <c:spPr>
            <a:pattFill prst="ltUpDiag">
              <a:fgClr>
                <a:schemeClr val="accent1"/>
              </a:fgClr>
              <a:bgClr>
                <a:schemeClr val="bg1"/>
              </a:bgClr>
            </a:patt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840C-4B9D-8992-40F5EEC8AB3A}"/>
            </c:ext>
          </c:extLst>
        </c:ser>
        <c:ser>
          <c:idx val="1"/>
          <c:order val="1"/>
          <c:tx>
            <c:strRef>
              <c:f>'4.6'!$A$23</c:f>
              <c:strCache>
                <c:ptCount val="1"/>
              </c:strCache>
            </c:strRef>
          </c:tx>
          <c:spPr>
            <a:pattFill prst="ltUpDiag">
              <a:fgClr>
                <a:schemeClr val="accent5"/>
              </a:fgClr>
              <a:bgClr>
                <a:schemeClr val="bg1"/>
              </a:bgClr>
            </a:patt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840C-4B9D-8992-40F5EEC8AB3A}"/>
            </c:ext>
          </c:extLst>
        </c:ser>
        <c:ser>
          <c:idx val="2"/>
          <c:order val="2"/>
          <c:tx>
            <c:strRef>
              <c:f>'4.6'!$A$24</c:f>
              <c:strCache>
                <c:ptCount val="1"/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840C-4B9D-8992-40F5EEC8AB3A}"/>
            </c:ext>
          </c:extLst>
        </c:ser>
        <c:ser>
          <c:idx val="3"/>
          <c:order val="3"/>
          <c:tx>
            <c:strRef>
              <c:f>'4.6'!$A$25</c:f>
              <c:strCache>
                <c:ptCount val="1"/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840C-4B9D-8992-40F5EEC8AB3A}"/>
            </c:ext>
          </c:extLst>
        </c:ser>
        <c:ser>
          <c:idx val="4"/>
          <c:order val="4"/>
          <c:tx>
            <c:strRef>
              <c:f>'4.6'!$A$26</c:f>
              <c:strCache>
                <c:ptCount val="1"/>
              </c:strCache>
            </c:strRef>
          </c:tx>
          <c:spPr>
            <a:solidFill>
              <a:srgbClr val="D0D0D0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840C-4B9D-8992-40F5EEC8AB3A}"/>
            </c:ext>
          </c:extLst>
        </c:ser>
        <c:ser>
          <c:idx val="5"/>
          <c:order val="5"/>
          <c:tx>
            <c:strRef>
              <c:f>'4.6'!$A$27</c:f>
              <c:strCache>
                <c:ptCount val="1"/>
              </c:strCache>
            </c:strRef>
          </c:tx>
          <c:spPr>
            <a:solidFill>
              <a:srgbClr val="F7C9C7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840C-4B9D-8992-40F5EEC8AB3A}"/>
            </c:ext>
          </c:extLst>
        </c:ser>
        <c:ser>
          <c:idx val="6"/>
          <c:order val="6"/>
          <c:tx>
            <c:strRef>
              <c:f>'4.6'!$A$28</c:f>
              <c:strCache>
                <c:ptCount val="1"/>
              </c:strCache>
            </c:strRef>
          </c:tx>
          <c:spPr>
            <a:solidFill>
              <a:srgbClr val="646363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840C-4B9D-8992-40F5EEC8AB3A}"/>
            </c:ext>
          </c:extLst>
        </c:ser>
        <c:ser>
          <c:idx val="7"/>
          <c:order val="7"/>
          <c:tx>
            <c:strRef>
              <c:f>'4.6'!$A$29</c:f>
              <c:strCache>
                <c:ptCount val="1"/>
              </c:strCache>
            </c:strRef>
          </c:tx>
          <c:spPr>
            <a:solidFill>
              <a:srgbClr val="F0948F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'4.6'!$B$29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840C-4B9D-8992-40F5EEC8AB3A}"/>
            </c:ext>
          </c:extLst>
        </c:ser>
        <c:ser>
          <c:idx val="8"/>
          <c:order val="8"/>
          <c:tx>
            <c:strRef>
              <c:f>'4.6'!$A$30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'4.6'!$B$30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8-840C-4B9D-8992-40F5EEC8AB3A}"/>
            </c:ext>
          </c:extLst>
        </c:ser>
        <c:ser>
          <c:idx val="9"/>
          <c:order val="9"/>
          <c:tx>
            <c:strRef>
              <c:f>'4.6'!$A$31</c:f>
              <c:strCache>
                <c:ptCount val="1"/>
              </c:strCache>
            </c:strRef>
          </c:tx>
          <c:spPr>
            <a:solidFill>
              <a:srgbClr val="9D9D9C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'4.6'!$B$31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9-840C-4B9D-8992-40F5EEC8AB3A}"/>
            </c:ext>
          </c:extLst>
        </c:ser>
        <c:ser>
          <c:idx val="10"/>
          <c:order val="10"/>
          <c:tx>
            <c:strRef>
              <c:f>'4.6'!$A$32</c:f>
              <c:strCache>
                <c:ptCount val="1"/>
              </c:strCache>
            </c:strRef>
          </c:tx>
          <c:spPr>
            <a:solidFill>
              <a:schemeClr val="tx1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'4.6'!$B$32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A-840C-4B9D-8992-40F5EEC8AB3A}"/>
            </c:ext>
          </c:extLst>
        </c:ser>
        <c:ser>
          <c:idx val="11"/>
          <c:order val="11"/>
          <c:tx>
            <c:strRef>
              <c:f>'4.6'!$A$33</c:f>
              <c:strCache>
                <c:ptCount val="1"/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'4.6'!$B$33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B-840C-4B9D-8992-40F5EEC8AB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1621120"/>
        <c:axId val="161622656"/>
      </c:barChart>
      <c:catAx>
        <c:axId val="1616211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1622656"/>
        <c:crosses val="autoZero"/>
        <c:auto val="1"/>
        <c:lblAlgn val="ctr"/>
        <c:lblOffset val="100"/>
        <c:noMultiLvlLbl val="0"/>
      </c:catAx>
      <c:valAx>
        <c:axId val="161622656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1621120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'4.6'!$A$22</c:f>
              <c:strCache>
                <c:ptCount val="1"/>
              </c:strCache>
            </c:strRef>
          </c:tx>
          <c:spPr>
            <a:pattFill prst="ltUpDiag">
              <a:fgClr>
                <a:schemeClr val="accent1"/>
              </a:fgClr>
              <a:bgClr>
                <a:schemeClr val="bg1"/>
              </a:bgClr>
            </a:patt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BD1A-46F2-A62E-7D324BF2A282}"/>
            </c:ext>
          </c:extLst>
        </c:ser>
        <c:ser>
          <c:idx val="1"/>
          <c:order val="1"/>
          <c:tx>
            <c:strRef>
              <c:f>'4.6'!$A$23</c:f>
              <c:strCache>
                <c:ptCount val="1"/>
              </c:strCache>
            </c:strRef>
          </c:tx>
          <c:spPr>
            <a:pattFill prst="ltUpDiag">
              <a:fgClr>
                <a:schemeClr val="accent5"/>
              </a:fgClr>
              <a:bgClr>
                <a:schemeClr val="bg1"/>
              </a:bgClr>
            </a:patt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BD1A-46F2-A62E-7D324BF2A282}"/>
            </c:ext>
          </c:extLst>
        </c:ser>
        <c:ser>
          <c:idx val="2"/>
          <c:order val="2"/>
          <c:tx>
            <c:strRef>
              <c:f>'4.6'!$A$24</c:f>
              <c:strCache>
                <c:ptCount val="1"/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BD1A-46F2-A62E-7D324BF2A282}"/>
            </c:ext>
          </c:extLst>
        </c:ser>
        <c:ser>
          <c:idx val="3"/>
          <c:order val="3"/>
          <c:tx>
            <c:strRef>
              <c:f>'4.6'!$A$25</c:f>
              <c:strCache>
                <c:ptCount val="1"/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BD1A-46F2-A62E-7D324BF2A282}"/>
            </c:ext>
          </c:extLst>
        </c:ser>
        <c:ser>
          <c:idx val="4"/>
          <c:order val="4"/>
          <c:tx>
            <c:strRef>
              <c:f>'4.6'!$A$26</c:f>
              <c:strCache>
                <c:ptCount val="1"/>
              </c:strCache>
            </c:strRef>
          </c:tx>
          <c:spPr>
            <a:solidFill>
              <a:srgbClr val="D0D0D0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BD1A-46F2-A62E-7D324BF2A282}"/>
            </c:ext>
          </c:extLst>
        </c:ser>
        <c:ser>
          <c:idx val="5"/>
          <c:order val="5"/>
          <c:tx>
            <c:strRef>
              <c:f>'4.6'!$A$27</c:f>
              <c:strCache>
                <c:ptCount val="1"/>
              </c:strCache>
            </c:strRef>
          </c:tx>
          <c:spPr>
            <a:solidFill>
              <a:srgbClr val="F7C9C7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BD1A-46F2-A62E-7D324BF2A282}"/>
            </c:ext>
          </c:extLst>
        </c:ser>
        <c:ser>
          <c:idx val="6"/>
          <c:order val="6"/>
          <c:tx>
            <c:strRef>
              <c:f>'4.6'!$A$28</c:f>
              <c:strCache>
                <c:ptCount val="1"/>
              </c:strCache>
            </c:strRef>
          </c:tx>
          <c:spPr>
            <a:solidFill>
              <a:srgbClr val="646363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BD1A-46F2-A62E-7D324BF2A282}"/>
            </c:ext>
          </c:extLst>
        </c:ser>
        <c:ser>
          <c:idx val="7"/>
          <c:order val="7"/>
          <c:tx>
            <c:strRef>
              <c:f>'4.6'!$A$29</c:f>
              <c:strCache>
                <c:ptCount val="1"/>
              </c:strCache>
            </c:strRef>
          </c:tx>
          <c:spPr>
            <a:solidFill>
              <a:srgbClr val="F0948F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'4.6'!$B$29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BD1A-46F2-A62E-7D324BF2A282}"/>
            </c:ext>
          </c:extLst>
        </c:ser>
        <c:ser>
          <c:idx val="8"/>
          <c:order val="8"/>
          <c:tx>
            <c:strRef>
              <c:f>'4.6'!$A$30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'4.6'!$B$30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8-BD1A-46F2-A62E-7D324BF2A282}"/>
            </c:ext>
          </c:extLst>
        </c:ser>
        <c:ser>
          <c:idx val="9"/>
          <c:order val="9"/>
          <c:tx>
            <c:strRef>
              <c:f>'4.6'!$A$31</c:f>
              <c:strCache>
                <c:ptCount val="1"/>
              </c:strCache>
            </c:strRef>
          </c:tx>
          <c:spPr>
            <a:solidFill>
              <a:srgbClr val="9D9D9C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'4.6'!$B$31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9-BD1A-46F2-A62E-7D324BF2A282}"/>
            </c:ext>
          </c:extLst>
        </c:ser>
        <c:ser>
          <c:idx val="10"/>
          <c:order val="10"/>
          <c:tx>
            <c:strRef>
              <c:f>'4.6'!$A$32</c:f>
              <c:strCache>
                <c:ptCount val="1"/>
              </c:strCache>
            </c:strRef>
          </c:tx>
          <c:spPr>
            <a:solidFill>
              <a:schemeClr val="tx1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'4.6'!$B$32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A-BD1A-46F2-A62E-7D324BF2A282}"/>
            </c:ext>
          </c:extLst>
        </c:ser>
        <c:ser>
          <c:idx val="11"/>
          <c:order val="11"/>
          <c:tx>
            <c:strRef>
              <c:f>'4.6'!$A$33</c:f>
              <c:strCache>
                <c:ptCount val="1"/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'4.6'!$B$33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B-BD1A-46F2-A62E-7D324BF2A2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6950912"/>
        <c:axId val="156952448"/>
      </c:barChart>
      <c:catAx>
        <c:axId val="1569509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56952448"/>
        <c:crosses val="autoZero"/>
        <c:auto val="1"/>
        <c:lblAlgn val="ctr"/>
        <c:lblOffset val="100"/>
        <c:noMultiLvlLbl val="0"/>
      </c:catAx>
      <c:valAx>
        <c:axId val="15695244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56950912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en-US" sz="1000">
                <a:solidFill>
                  <a:srgbClr val="233060"/>
                </a:solidFill>
              </a:rPr>
              <a:t>Podíl instalovaného výkonu</a:t>
            </a:r>
            <a:endParaRPr lang="cs-CZ" sz="1000">
              <a:solidFill>
                <a:srgbClr val="233060"/>
              </a:solidFill>
            </a:endParaRPr>
          </a:p>
          <a:p>
            <a:pPr algn="l">
              <a:defRPr sz="1000">
                <a:solidFill>
                  <a:srgbClr val="233060"/>
                </a:solidFill>
              </a:defRPr>
            </a:pPr>
            <a:r>
              <a:rPr lang="en-US" sz="1000">
                <a:solidFill>
                  <a:srgbClr val="233060"/>
                </a:solidFill>
              </a:rPr>
              <a:t>v ES ČR</a:t>
            </a:r>
          </a:p>
        </c:rich>
      </c:tx>
      <c:layout>
        <c:manualLayout>
          <c:xMode val="edge"/>
          <c:yMode val="edge"/>
          <c:x val="3.5861891179430904E-5"/>
          <c:y val="1.3055759586319733E-3"/>
        </c:manualLayout>
      </c:layout>
      <c:overlay val="0"/>
      <c:spPr>
        <a:solidFill>
          <a:sysClr val="window" lastClr="FFFFFF"/>
        </a:solidFill>
      </c:spPr>
    </c:title>
    <c:autoTitleDeleted val="0"/>
    <c:plotArea>
      <c:layout>
        <c:manualLayout>
          <c:layoutTarget val="inner"/>
          <c:xMode val="edge"/>
          <c:yMode val="edge"/>
          <c:x val="9.9391452789123702E-2"/>
          <c:y val="0.175596901250128"/>
          <c:w val="0.71436782597916937"/>
          <c:h val="0.64401282272044169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04-2720-431D-AAF0-50F1CCBD4142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5-2720-431D-AAF0-50F1CCBD4142}"/>
              </c:ext>
            </c:extLst>
          </c:dPt>
          <c:dPt>
            <c:idx val="2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6-2720-431D-AAF0-50F1CCBD4142}"/>
              </c:ext>
            </c:extLst>
          </c:dPt>
          <c:dPt>
            <c:idx val="3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7-2720-431D-AAF0-50F1CCBD4142}"/>
              </c:ext>
            </c:extLst>
          </c:dPt>
          <c:dPt>
            <c:idx val="4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8-2720-431D-AAF0-50F1CCBD4142}"/>
              </c:ext>
            </c:extLst>
          </c:dPt>
          <c:dPt>
            <c:idx val="5"/>
            <c:bubble3D val="0"/>
            <c:spPr>
              <a:solidFill>
                <a:srgbClr val="F0948F"/>
              </a:solidFill>
            </c:spPr>
            <c:extLst>
              <c:ext xmlns:c16="http://schemas.microsoft.com/office/drawing/2014/chart" uri="{C3380CC4-5D6E-409C-BE32-E72D297353CC}">
                <c16:uniqueId val="{00000001-B81A-45F8-AF68-6522D40D827D}"/>
              </c:ext>
            </c:extLst>
          </c:dPt>
          <c:dPt>
            <c:idx val="6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4-B81A-45F8-AF68-6522D40D827D}"/>
              </c:ext>
            </c:extLst>
          </c:dPt>
          <c:dPt>
            <c:idx val="7"/>
            <c:bubble3D val="0"/>
            <c:spPr>
              <a:solidFill>
                <a:srgbClr val="F7C9C7"/>
              </a:solidFill>
            </c:spPr>
            <c:extLst>
              <c:ext xmlns:c16="http://schemas.microsoft.com/office/drawing/2014/chart" uri="{C3380CC4-5D6E-409C-BE32-E72D297353CC}">
                <c16:uniqueId val="{00000003-B81A-45F8-AF68-6522D40D827D}"/>
              </c:ext>
            </c:extLst>
          </c:dPt>
          <c:dLbls>
            <c:dLbl>
              <c:idx val="6"/>
              <c:layout>
                <c:manualLayout>
                  <c:x val="-0.16623061765449301"/>
                  <c:y val="-3.654340115461754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900">
                      <a:solidFill>
                        <a:schemeClr val="tx1"/>
                      </a:solidFill>
                    </a:defRPr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81A-45F8-AF68-6522D40D827D}"/>
                </c:ext>
              </c:extLst>
            </c:dLbl>
            <c:dLbl>
              <c:idx val="8"/>
              <c:numFmt formatCode="0%" sourceLinked="0"/>
              <c:spPr/>
              <c:txPr>
                <a:bodyPr/>
                <a:lstStyle/>
                <a:p>
                  <a:pPr>
                    <a:defRPr sz="900">
                      <a:solidFill>
                        <a:schemeClr val="bg1"/>
                      </a:solidFill>
                    </a:defRPr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4-21B6-49E3-971D-10B825544AD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cs-CZ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'5'!$B$17:$I$17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'5'!$B$18:$I$18</c:f>
              <c:numCache>
                <c:formatCode>#\ ##0.0</c:formatCode>
                <c:ptCount val="8"/>
                <c:pt idx="0">
                  <c:v>4332</c:v>
                </c:pt>
                <c:pt idx="1">
                  <c:v>9222.3215999999993</c:v>
                </c:pt>
                <c:pt idx="2">
                  <c:v>1363.4</c:v>
                </c:pt>
                <c:pt idx="3">
                  <c:v>1263.9578600000002</c:v>
                </c:pt>
                <c:pt idx="4">
                  <c:v>1114.8430399999997</c:v>
                </c:pt>
                <c:pt idx="5">
                  <c:v>1171.5</c:v>
                </c:pt>
                <c:pt idx="6">
                  <c:v>363.00238499999995</c:v>
                </c:pt>
                <c:pt idx="7">
                  <c:v>4046.9799603000606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81A-45F8-AF68-6522D40D82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en-US" sz="1000">
                <a:solidFill>
                  <a:srgbClr val="233060"/>
                </a:solidFill>
              </a:rPr>
              <a:t>Vývoj instalovaného výkonu v ES ČR</a:t>
            </a:r>
            <a:r>
              <a:rPr lang="cs-CZ" sz="1000">
                <a:solidFill>
                  <a:srgbClr val="233060"/>
                </a:solidFill>
              </a:rPr>
              <a:t> </a:t>
            </a:r>
            <a:r>
              <a:rPr lang="en-US" sz="1000">
                <a:solidFill>
                  <a:srgbClr val="233060"/>
                </a:solidFill>
              </a:rPr>
              <a:t>(</a:t>
            </a:r>
            <a:r>
              <a:rPr lang="cs-CZ" sz="1000">
                <a:solidFill>
                  <a:srgbClr val="233060"/>
                </a:solidFill>
              </a:rPr>
              <a:t>M</a:t>
            </a:r>
            <a:r>
              <a:rPr lang="en-US" sz="1000">
                <a:solidFill>
                  <a:srgbClr val="233060"/>
                </a:solidFill>
              </a:rPr>
              <a:t>W)</a:t>
            </a:r>
          </a:p>
        </c:rich>
      </c:tx>
      <c:layout>
        <c:manualLayout>
          <c:xMode val="edge"/>
          <c:yMode val="edge"/>
          <c:x val="1.6948559670781796E-3"/>
          <c:y val="1.2121212121212121E-2"/>
        </c:manualLayout>
      </c:layout>
      <c:overlay val="0"/>
      <c:spPr>
        <a:solidFill>
          <a:schemeClr val="bg1"/>
        </a:solidFill>
      </c:spPr>
    </c:title>
    <c:autoTitleDeleted val="0"/>
    <c:plotArea>
      <c:layout>
        <c:manualLayout>
          <c:layoutTarget val="inner"/>
          <c:xMode val="edge"/>
          <c:yMode val="edge"/>
          <c:x val="5.5594246031746029E-2"/>
          <c:y val="0.17476822766898678"/>
          <c:w val="0.85641904761904764"/>
          <c:h val="0.7178600882733403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'5'!$B$17</c:f>
              <c:strCache>
                <c:ptCount val="1"/>
                <c:pt idx="0">
                  <c:v>JE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'5'!$B$7:$M$7</c:f>
              <c:numCache>
                <c:formatCode>#\ ##0.0</c:formatCode>
                <c:ptCount val="12"/>
                <c:pt idx="0">
                  <c:v>4318</c:v>
                </c:pt>
                <c:pt idx="1">
                  <c:v>4332</c:v>
                </c:pt>
                <c:pt idx="2">
                  <c:v>4332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9E-4DB2-97A6-F324CF466D0D}"/>
            </c:ext>
          </c:extLst>
        </c:ser>
        <c:ser>
          <c:idx val="1"/>
          <c:order val="1"/>
          <c:tx>
            <c:strRef>
              <c:f>'5'!$C$17</c:f>
              <c:strCache>
                <c:ptCount val="1"/>
                <c:pt idx="0">
                  <c:v>PE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val>
            <c:numRef>
              <c:f>'5'!$B$8:$M$8</c:f>
              <c:numCache>
                <c:formatCode>#\ ##0.0</c:formatCode>
                <c:ptCount val="12"/>
                <c:pt idx="0">
                  <c:v>9450.6716000000015</c:v>
                </c:pt>
                <c:pt idx="1">
                  <c:v>9450.6716000000015</c:v>
                </c:pt>
                <c:pt idx="2">
                  <c:v>9222.3215999999993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39E-4DB2-97A6-F324CF466D0D}"/>
            </c:ext>
          </c:extLst>
        </c:ser>
        <c:ser>
          <c:idx val="2"/>
          <c:order val="2"/>
          <c:tx>
            <c:strRef>
              <c:f>'5'!$D$17</c:f>
              <c:strCache>
                <c:ptCount val="1"/>
                <c:pt idx="0">
                  <c:v>PPE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val>
            <c:numRef>
              <c:f>'5'!$B$9:$M$9</c:f>
              <c:numCache>
                <c:formatCode>#\ ##0.0</c:formatCode>
                <c:ptCount val="12"/>
                <c:pt idx="0">
                  <c:v>1363.4</c:v>
                </c:pt>
                <c:pt idx="1">
                  <c:v>1363.4</c:v>
                </c:pt>
                <c:pt idx="2">
                  <c:v>1363.4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39E-4DB2-97A6-F324CF466D0D}"/>
            </c:ext>
          </c:extLst>
        </c:ser>
        <c:ser>
          <c:idx val="3"/>
          <c:order val="3"/>
          <c:tx>
            <c:strRef>
              <c:f>'5'!$E$17</c:f>
              <c:strCache>
                <c:ptCount val="1"/>
                <c:pt idx="0">
                  <c:v>PSE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val>
            <c:numRef>
              <c:f>'5'!$B$10:$M$10</c:f>
              <c:numCache>
                <c:formatCode>#\ ##0.0</c:formatCode>
                <c:ptCount val="12"/>
                <c:pt idx="0">
                  <c:v>1250.3086600000008</c:v>
                </c:pt>
                <c:pt idx="1">
                  <c:v>1258.4708600000006</c:v>
                </c:pt>
                <c:pt idx="2">
                  <c:v>1263.9578600000007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39E-4DB2-97A6-F324CF466D0D}"/>
            </c:ext>
          </c:extLst>
        </c:ser>
        <c:ser>
          <c:idx val="4"/>
          <c:order val="4"/>
          <c:tx>
            <c:strRef>
              <c:f>'5'!$F$17</c:f>
              <c:strCache>
                <c:ptCount val="1"/>
                <c:pt idx="0">
                  <c:v>VE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val>
            <c:numRef>
              <c:f>'5'!$B$11:$M$11</c:f>
              <c:numCache>
                <c:formatCode>#\ ##0.0</c:formatCode>
                <c:ptCount val="12"/>
                <c:pt idx="0">
                  <c:v>1115.9268399999974</c:v>
                </c:pt>
                <c:pt idx="1">
                  <c:v>1115.5433399999972</c:v>
                </c:pt>
                <c:pt idx="2">
                  <c:v>1114.8430399999972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39E-4DB2-97A6-F324CF466D0D}"/>
            </c:ext>
          </c:extLst>
        </c:ser>
        <c:ser>
          <c:idx val="5"/>
          <c:order val="5"/>
          <c:tx>
            <c:strRef>
              <c:f>'5'!$G$17</c:f>
              <c:strCache>
                <c:ptCount val="1"/>
                <c:pt idx="0">
                  <c:v>PVE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val>
            <c:numRef>
              <c:f>'5'!$B$12:$M$12</c:f>
              <c:numCache>
                <c:formatCode>#\ ##0.0</c:formatCode>
                <c:ptCount val="12"/>
                <c:pt idx="0">
                  <c:v>1171.5</c:v>
                </c:pt>
                <c:pt idx="1">
                  <c:v>1171.5</c:v>
                </c:pt>
                <c:pt idx="2">
                  <c:v>1171.5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39E-4DB2-97A6-F324CF466D0D}"/>
            </c:ext>
          </c:extLst>
        </c:ser>
        <c:ser>
          <c:idx val="6"/>
          <c:order val="6"/>
          <c:tx>
            <c:strRef>
              <c:f>'5'!$H$17</c:f>
              <c:strCache>
                <c:ptCount val="1"/>
                <c:pt idx="0">
                  <c:v>VTE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val>
            <c:numRef>
              <c:f>'5'!$B$13:$M$13</c:f>
              <c:numCache>
                <c:formatCode>#\ ##0.0</c:formatCode>
                <c:ptCount val="12"/>
                <c:pt idx="0">
                  <c:v>363.14238499999999</c:v>
                </c:pt>
                <c:pt idx="1">
                  <c:v>363.14738499999999</c:v>
                </c:pt>
                <c:pt idx="2">
                  <c:v>363.002385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39E-4DB2-97A6-F324CF466D0D}"/>
            </c:ext>
          </c:extLst>
        </c:ser>
        <c:ser>
          <c:idx val="7"/>
          <c:order val="7"/>
          <c:tx>
            <c:strRef>
              <c:f>'5'!$I$17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val>
            <c:numRef>
              <c:f>'5'!$B$14:$M$14</c:f>
              <c:numCache>
                <c:formatCode>#\ ##0.0</c:formatCode>
                <c:ptCount val="12"/>
                <c:pt idx="0">
                  <c:v>4002.5680352005634</c:v>
                </c:pt>
                <c:pt idx="1">
                  <c:v>4028.0296751006354</c:v>
                </c:pt>
                <c:pt idx="2">
                  <c:v>4046.9799603007327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39E-4DB2-97A6-F324CF466D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1965184"/>
        <c:axId val="161966720"/>
      </c:barChart>
      <c:catAx>
        <c:axId val="161965184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1966720"/>
        <c:crosses val="autoZero"/>
        <c:auto val="1"/>
        <c:lblAlgn val="ctr"/>
        <c:lblOffset val="100"/>
        <c:noMultiLvlLbl val="0"/>
      </c:catAx>
      <c:valAx>
        <c:axId val="161966720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1965184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en-US" sz="1000">
                <a:solidFill>
                  <a:srgbClr val="233060"/>
                </a:solidFill>
              </a:rPr>
              <a:t>Instalovaný výkon v krajích ČR</a:t>
            </a:r>
            <a:r>
              <a:rPr lang="cs-CZ" sz="1000">
                <a:solidFill>
                  <a:srgbClr val="233060"/>
                </a:solidFill>
              </a:rPr>
              <a:t> </a:t>
            </a:r>
            <a:r>
              <a:rPr lang="en-US" sz="1000">
                <a:solidFill>
                  <a:srgbClr val="233060"/>
                </a:solidFill>
              </a:rPr>
              <a:t>(</a:t>
            </a:r>
            <a:r>
              <a:rPr lang="cs-CZ" sz="1000">
                <a:solidFill>
                  <a:srgbClr val="233060"/>
                </a:solidFill>
              </a:rPr>
              <a:t>M</a:t>
            </a:r>
            <a:r>
              <a:rPr lang="en-US" sz="1000">
                <a:solidFill>
                  <a:srgbClr val="233060"/>
                </a:solidFill>
              </a:rPr>
              <a:t>W)</a:t>
            </a:r>
          </a:p>
        </c:rich>
      </c:tx>
      <c:layout>
        <c:manualLayout>
          <c:xMode val="edge"/>
          <c:yMode val="edge"/>
          <c:x val="1.9201821067756427E-3"/>
          <c:y val="1.1988888749099261E-2"/>
        </c:manualLayout>
      </c:layout>
      <c:overlay val="0"/>
      <c:spPr>
        <a:solidFill>
          <a:sysClr val="window" lastClr="FFFFFF"/>
        </a:solidFill>
      </c:spPr>
    </c:title>
    <c:autoTitleDeleted val="0"/>
    <c:plotArea>
      <c:layout>
        <c:manualLayout>
          <c:layoutTarget val="inner"/>
          <c:xMode val="edge"/>
          <c:yMode val="edge"/>
          <c:x val="5.5643044619422571E-2"/>
          <c:y val="0.14708333333333337"/>
          <c:w val="0.90880091437638522"/>
          <c:h val="0.3630921832098292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'5'!$B$17</c:f>
              <c:strCache>
                <c:ptCount val="1"/>
                <c:pt idx="0">
                  <c:v>JE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'5'!$A$19:$A$32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'5'!$B$19:$B$32</c:f>
              <c:numCache>
                <c:formatCode>#\ ##0.0</c:formatCode>
                <c:ptCount val="14"/>
                <c:pt idx="0">
                  <c:v>0</c:v>
                </c:pt>
                <c:pt idx="1">
                  <c:v>2250</c:v>
                </c:pt>
                <c:pt idx="2">
                  <c:v>0</c:v>
                </c:pt>
                <c:pt idx="3">
                  <c:v>0</c:v>
                </c:pt>
                <c:pt idx="4">
                  <c:v>2082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23-4950-B1F3-0B7210434B53}"/>
            </c:ext>
          </c:extLst>
        </c:ser>
        <c:ser>
          <c:idx val="1"/>
          <c:order val="1"/>
          <c:tx>
            <c:strRef>
              <c:f>'5'!$C$17</c:f>
              <c:strCache>
                <c:ptCount val="1"/>
                <c:pt idx="0">
                  <c:v>PE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'5'!$A$19:$A$32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'5'!$C$19:$C$32</c:f>
              <c:numCache>
                <c:formatCode>#\ ##0.0</c:formatCode>
                <c:ptCount val="14"/>
                <c:pt idx="0">
                  <c:v>17.440000000000001</c:v>
                </c:pt>
                <c:pt idx="1">
                  <c:v>216.0907</c:v>
                </c:pt>
                <c:pt idx="2">
                  <c:v>226.29999999999998</c:v>
                </c:pt>
                <c:pt idx="3">
                  <c:v>539.35199999999998</c:v>
                </c:pt>
                <c:pt idx="4">
                  <c:v>14.759</c:v>
                </c:pt>
                <c:pt idx="5">
                  <c:v>182.64700000000002</c:v>
                </c:pt>
                <c:pt idx="6">
                  <c:v>4.835</c:v>
                </c:pt>
                <c:pt idx="7">
                  <c:v>1067.1720000000003</c:v>
                </c:pt>
                <c:pt idx="8">
                  <c:v>70.628200000000007</c:v>
                </c:pt>
                <c:pt idx="9">
                  <c:v>1293.7099999999998</c:v>
                </c:pt>
                <c:pt idx="10">
                  <c:v>262.08500000000004</c:v>
                </c:pt>
                <c:pt idx="11">
                  <c:v>1151.7282</c:v>
                </c:pt>
                <c:pt idx="12">
                  <c:v>4043.9124999999995</c:v>
                </c:pt>
                <c:pt idx="13">
                  <c:v>131.66200000000001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323-4950-B1F3-0B7210434B53}"/>
            </c:ext>
          </c:extLst>
        </c:ser>
        <c:ser>
          <c:idx val="2"/>
          <c:order val="2"/>
          <c:tx>
            <c:strRef>
              <c:f>'5'!$D$17</c:f>
              <c:strCache>
                <c:ptCount val="1"/>
                <c:pt idx="0">
                  <c:v>PPE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'5'!$A$19:$A$32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'5'!$D$19:$D$32</c:f>
              <c:numCache>
                <c:formatCode>#\ ##0.0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118.5</c:v>
                </c:pt>
                <c:pt idx="3">
                  <c:v>400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844.9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323-4950-B1F3-0B7210434B53}"/>
            </c:ext>
          </c:extLst>
        </c:ser>
        <c:ser>
          <c:idx val="3"/>
          <c:order val="3"/>
          <c:tx>
            <c:strRef>
              <c:f>'5'!$E$17</c:f>
              <c:strCache>
                <c:ptCount val="1"/>
                <c:pt idx="0">
                  <c:v>PSE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'5'!$A$19:$A$32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'5'!$E$19:$E$32</c:f>
              <c:numCache>
                <c:formatCode>#\ ##0.0</c:formatCode>
                <c:ptCount val="14"/>
                <c:pt idx="0">
                  <c:v>74.790999999999968</c:v>
                </c:pt>
                <c:pt idx="1">
                  <c:v>63.644000000000013</c:v>
                </c:pt>
                <c:pt idx="2">
                  <c:v>98.67999999999995</c:v>
                </c:pt>
                <c:pt idx="3">
                  <c:v>25.413999999999998</c:v>
                </c:pt>
                <c:pt idx="4">
                  <c:v>99.31340000000003</c:v>
                </c:pt>
                <c:pt idx="5">
                  <c:v>71.809400000000011</c:v>
                </c:pt>
                <c:pt idx="6">
                  <c:v>48.496000000000024</c:v>
                </c:pt>
                <c:pt idx="7">
                  <c:v>130.4589</c:v>
                </c:pt>
                <c:pt idx="8">
                  <c:v>130.7949999999999</c:v>
                </c:pt>
                <c:pt idx="9">
                  <c:v>81.039500000000032</c:v>
                </c:pt>
                <c:pt idx="10">
                  <c:v>72.324500000000015</c:v>
                </c:pt>
                <c:pt idx="11">
                  <c:v>269.60476</c:v>
                </c:pt>
                <c:pt idx="12">
                  <c:v>56.863000000000028</c:v>
                </c:pt>
                <c:pt idx="13">
                  <c:v>40.724400000000024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323-4950-B1F3-0B7210434B53}"/>
            </c:ext>
          </c:extLst>
        </c:ser>
        <c:ser>
          <c:idx val="4"/>
          <c:order val="4"/>
          <c:tx>
            <c:strRef>
              <c:f>'5'!$F$17</c:f>
              <c:strCache>
                <c:ptCount val="1"/>
                <c:pt idx="0">
                  <c:v>VE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strRef>
              <c:f>'5'!$A$19:$A$32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'5'!$F$19:$F$32</c:f>
              <c:numCache>
                <c:formatCode>#\ ##0.0</c:formatCode>
                <c:ptCount val="14"/>
                <c:pt idx="0">
                  <c:v>11.205999999999998</c:v>
                </c:pt>
                <c:pt idx="1">
                  <c:v>175.90215000000006</c:v>
                </c:pt>
                <c:pt idx="2">
                  <c:v>35.223699999999994</c:v>
                </c:pt>
                <c:pt idx="3">
                  <c:v>7.8919999999999977</c:v>
                </c:pt>
                <c:pt idx="4">
                  <c:v>17.003599999999988</c:v>
                </c:pt>
                <c:pt idx="5">
                  <c:v>30.357399999999977</c:v>
                </c:pt>
                <c:pt idx="6">
                  <c:v>24.25014999999998</c:v>
                </c:pt>
                <c:pt idx="7">
                  <c:v>17.986999999999991</c:v>
                </c:pt>
                <c:pt idx="8">
                  <c:v>12.583739999999992</c:v>
                </c:pt>
                <c:pt idx="9">
                  <c:v>30.057800000000022</c:v>
                </c:pt>
                <c:pt idx="10">
                  <c:v>21.76779999999999</c:v>
                </c:pt>
                <c:pt idx="11">
                  <c:v>645.28055999999992</c:v>
                </c:pt>
                <c:pt idx="12">
                  <c:v>77.537639999999982</c:v>
                </c:pt>
                <c:pt idx="13">
                  <c:v>7.793499999999999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323-4950-B1F3-0B7210434B53}"/>
            </c:ext>
          </c:extLst>
        </c:ser>
        <c:ser>
          <c:idx val="5"/>
          <c:order val="5"/>
          <c:tx>
            <c:strRef>
              <c:f>'5'!$G$17</c:f>
              <c:strCache>
                <c:ptCount val="1"/>
                <c:pt idx="0">
                  <c:v>PVE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'5'!$A$19:$A$32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'5'!$G$19:$G$32</c:f>
              <c:numCache>
                <c:formatCode>#\ ##0.0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475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650</c:v>
                </c:pt>
                <c:pt idx="9">
                  <c:v>0</c:v>
                </c:pt>
                <c:pt idx="10">
                  <c:v>1.5</c:v>
                </c:pt>
                <c:pt idx="11">
                  <c:v>45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323-4950-B1F3-0B7210434B53}"/>
            </c:ext>
          </c:extLst>
        </c:ser>
        <c:ser>
          <c:idx val="6"/>
          <c:order val="6"/>
          <c:tx>
            <c:strRef>
              <c:f>'5'!$H$17</c:f>
              <c:strCache>
                <c:ptCount val="1"/>
                <c:pt idx="0">
                  <c:v>VTE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strRef>
              <c:f>'5'!$A$19:$A$32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'5'!$H$19:$H$32</c:f>
              <c:numCache>
                <c:formatCode>#\ ##0.0</c:formatCode>
                <c:ptCount val="14"/>
                <c:pt idx="0">
                  <c:v>0</c:v>
                </c:pt>
                <c:pt idx="1">
                  <c:v>0.01</c:v>
                </c:pt>
                <c:pt idx="2">
                  <c:v>8.295304999999999</c:v>
                </c:pt>
                <c:pt idx="3">
                  <c:v>67.594999999999999</c:v>
                </c:pt>
                <c:pt idx="4">
                  <c:v>11.899999999999999</c:v>
                </c:pt>
                <c:pt idx="5">
                  <c:v>10.243500000000001</c:v>
                </c:pt>
                <c:pt idx="6">
                  <c:v>48.840979999999995</c:v>
                </c:pt>
                <c:pt idx="7">
                  <c:v>37.484199999999987</c:v>
                </c:pt>
                <c:pt idx="8">
                  <c:v>57.189999999999984</c:v>
                </c:pt>
                <c:pt idx="9">
                  <c:v>22.9864</c:v>
                </c:pt>
                <c:pt idx="10">
                  <c:v>5.3249999999999993</c:v>
                </c:pt>
                <c:pt idx="11">
                  <c:v>6.0569999999999995</c:v>
                </c:pt>
                <c:pt idx="12">
                  <c:v>86.8</c:v>
                </c:pt>
                <c:pt idx="13">
                  <c:v>0.27500000000000002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323-4950-B1F3-0B7210434B53}"/>
            </c:ext>
          </c:extLst>
        </c:ser>
        <c:ser>
          <c:idx val="7"/>
          <c:order val="7"/>
          <c:tx>
            <c:strRef>
              <c:f>'5'!$I$17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'5'!$A$19:$A$32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'5'!$I$19:$I$32</c:f>
              <c:numCache>
                <c:formatCode>#\ ##0.0</c:formatCode>
                <c:ptCount val="14"/>
                <c:pt idx="0">
                  <c:v>89.895100000000213</c:v>
                </c:pt>
                <c:pt idx="1">
                  <c:v>390.71047900000076</c:v>
                </c:pt>
                <c:pt idx="2">
                  <c:v>684.4782111999973</c:v>
                </c:pt>
                <c:pt idx="3">
                  <c:v>50.560312000000152</c:v>
                </c:pt>
                <c:pt idx="4">
                  <c:v>211.61676199999977</c:v>
                </c:pt>
                <c:pt idx="5">
                  <c:v>221.92127699999344</c:v>
                </c:pt>
                <c:pt idx="6">
                  <c:v>179.45996599999768</c:v>
                </c:pt>
                <c:pt idx="7">
                  <c:v>251.7913520000204</c:v>
                </c:pt>
                <c:pt idx="8">
                  <c:v>227.66830899999445</c:v>
                </c:pt>
                <c:pt idx="9">
                  <c:v>209.75529399999229</c:v>
                </c:pt>
                <c:pt idx="10">
                  <c:v>335.83493999999189</c:v>
                </c:pt>
                <c:pt idx="11">
                  <c:v>599.61563700007798</c:v>
                </c:pt>
                <c:pt idx="12">
                  <c:v>308.15891899999389</c:v>
                </c:pt>
                <c:pt idx="13">
                  <c:v>285.51340210000046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7323-4950-B1F3-0B7210434B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1999872"/>
        <c:axId val="162272000"/>
      </c:barChart>
      <c:catAx>
        <c:axId val="16199987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 rot="-5400000" vert="horz"/>
          <a:lstStyle/>
          <a:p>
            <a:pPr>
              <a:defRPr sz="850"/>
            </a:pPr>
            <a:endParaRPr lang="cs-CZ"/>
          </a:p>
        </c:txPr>
        <c:crossAx val="162272000"/>
        <c:crosses val="autoZero"/>
        <c:auto val="1"/>
        <c:lblAlgn val="ctr"/>
        <c:lblOffset val="100"/>
        <c:noMultiLvlLbl val="0"/>
      </c:catAx>
      <c:valAx>
        <c:axId val="162272000"/>
        <c:scaling>
          <c:orientation val="minMax"/>
          <c:max val="6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1999872"/>
        <c:crosses val="autoZero"/>
        <c:crossBetween val="between"/>
        <c:majorUnit val="1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209D-4795-8FBC-381296D60993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209D-4795-8FBC-381296D60993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209D-4795-8FBC-381296D60993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209D-4795-8FBC-381296D60993}"/>
            </c:ext>
          </c:extLst>
        </c:ser>
        <c:ser>
          <c:idx val="4"/>
          <c:order val="4"/>
          <c:tx>
            <c:strRef>
              <c:f>'4.3'!$A$25</c:f>
              <c:strCache>
                <c:ptCount val="1"/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209D-4795-8FBC-381296D60993}"/>
            </c:ext>
          </c:extLst>
        </c:ser>
        <c:ser>
          <c:idx val="5"/>
          <c:order val="5"/>
          <c:tx>
            <c:strRef>
              <c:f>'4.3'!$A$26</c:f>
              <c:strCache>
                <c:ptCount val="1"/>
              </c:strCache>
            </c:strRef>
          </c:tx>
          <c:spPr>
            <a:solidFill>
              <a:srgbClr val="F0948F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209D-4795-8FBC-381296D60993}"/>
            </c:ext>
          </c:extLst>
        </c:ser>
        <c:ser>
          <c:idx val="6"/>
          <c:order val="6"/>
          <c:tx>
            <c:strRef>
              <c:f>'4.3'!$A$27</c:f>
              <c:strCache>
                <c:ptCount val="1"/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209D-4795-8FBC-381296D60993}"/>
            </c:ext>
          </c:extLst>
        </c:ser>
        <c:ser>
          <c:idx val="7"/>
          <c:order val="7"/>
          <c:tx>
            <c:strRef>
              <c:f>'4.3'!$A$28</c:f>
              <c:strCache>
                <c:ptCount val="1"/>
              </c:strCache>
            </c:strRef>
          </c:tx>
          <c:spPr>
            <a:solidFill>
              <a:srgbClr val="F7C9C7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209D-4795-8FBC-381296D609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2407552"/>
        <c:axId val="162409088"/>
      </c:barChart>
      <c:catAx>
        <c:axId val="1624075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2409088"/>
        <c:crosses val="autoZero"/>
        <c:auto val="1"/>
        <c:lblAlgn val="ctr"/>
        <c:lblOffset val="100"/>
        <c:noMultiLvlLbl val="0"/>
      </c:catAx>
      <c:valAx>
        <c:axId val="16240908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2407552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>
                <a:solidFill>
                  <a:srgbClr val="233060"/>
                </a:solidFill>
              </a:defRPr>
            </a:pPr>
            <a:r>
              <a:rPr lang="en-US" sz="1000">
                <a:solidFill>
                  <a:srgbClr val="233060"/>
                </a:solidFill>
              </a:rPr>
              <a:t>Spotřeba elektřiny </a:t>
            </a:r>
            <a:r>
              <a:rPr lang="cs-CZ" sz="1000">
                <a:solidFill>
                  <a:srgbClr val="233060"/>
                </a:solidFill>
              </a:rPr>
              <a:t>netto </a:t>
            </a:r>
            <a:r>
              <a:rPr lang="en-US" sz="1000">
                <a:solidFill>
                  <a:srgbClr val="233060"/>
                </a:solidFill>
              </a:rPr>
              <a:t>v krajích ČR (GWh)</a:t>
            </a:r>
          </a:p>
        </c:rich>
      </c:tx>
      <c:layout>
        <c:manualLayout>
          <c:xMode val="edge"/>
          <c:yMode val="edge"/>
          <c:x val="1.1922555482091581E-3"/>
          <c:y val="4.4743749136621084E-3"/>
        </c:manualLayout>
      </c:layout>
      <c:overlay val="0"/>
      <c:spPr>
        <a:solidFill>
          <a:sysClr val="window" lastClr="FFFFFF"/>
        </a:solidFill>
      </c:spPr>
    </c:title>
    <c:autoTitleDeleted val="0"/>
    <c:plotArea>
      <c:layout>
        <c:manualLayout>
          <c:layoutTarget val="inner"/>
          <c:xMode val="edge"/>
          <c:yMode val="edge"/>
          <c:x val="7.1540584054212153E-2"/>
          <c:y val="0.11864957330600386"/>
          <c:w val="0.92056986959470299"/>
          <c:h val="0.466725212558604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'6.1, 6.2'!$B$24</c:f>
              <c:strCache>
                <c:ptCount val="1"/>
                <c:pt idx="0">
                  <c:v>VO z vvn</c:v>
                </c:pt>
              </c:strCache>
            </c:strRef>
          </c:tx>
          <c:invertIfNegative val="0"/>
          <c:cat>
            <c:strRef>
              <c:f>'6.1, 6.2'!$A$26:$A$39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'6.1, 6.2'!$B$26:$B$39</c:f>
              <c:numCache>
                <c:formatCode>#\ ##0.0</c:formatCode>
                <c:ptCount val="14"/>
                <c:pt idx="0">
                  <c:v>29725.323000000004</c:v>
                </c:pt>
                <c:pt idx="1">
                  <c:v>41940.917999999998</c:v>
                </c:pt>
                <c:pt idx="2">
                  <c:v>134819.14500000002</c:v>
                </c:pt>
                <c:pt idx="3">
                  <c:v>32678.540999999997</c:v>
                </c:pt>
                <c:pt idx="4">
                  <c:v>70605.186000000002</c:v>
                </c:pt>
                <c:pt idx="5">
                  <c:v>140434.70300000001</c:v>
                </c:pt>
                <c:pt idx="6">
                  <c:v>13979.332</c:v>
                </c:pt>
                <c:pt idx="7">
                  <c:v>340358.26199999999</c:v>
                </c:pt>
                <c:pt idx="8">
                  <c:v>83423.067999999999</c:v>
                </c:pt>
                <c:pt idx="9">
                  <c:v>61470.930999999997</c:v>
                </c:pt>
                <c:pt idx="10">
                  <c:v>40173.087</c:v>
                </c:pt>
                <c:pt idx="11">
                  <c:v>177608.46799999999</c:v>
                </c:pt>
                <c:pt idx="12">
                  <c:v>516157.84700000007</c:v>
                </c:pt>
                <c:pt idx="13">
                  <c:v>138808.511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2E0-4843-A0D0-C964D4650FC3}"/>
            </c:ext>
          </c:extLst>
        </c:ser>
        <c:ser>
          <c:idx val="1"/>
          <c:order val="1"/>
          <c:tx>
            <c:strRef>
              <c:f>'6.1, 6.2'!$C$24</c:f>
              <c:strCache>
                <c:ptCount val="1"/>
                <c:pt idx="0">
                  <c:v>VO z vn</c:v>
                </c:pt>
              </c:strCache>
            </c:strRef>
          </c:tx>
          <c:invertIfNegative val="0"/>
          <c:cat>
            <c:strRef>
              <c:f>'6.1, 6.2'!$A$26:$A$39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'6.1, 6.2'!$C$26:$C$39</c:f>
              <c:numCache>
                <c:formatCode>#\ ##0.0</c:formatCode>
                <c:ptCount val="14"/>
                <c:pt idx="0">
                  <c:v>779754.78</c:v>
                </c:pt>
                <c:pt idx="1">
                  <c:v>275105.07799999998</c:v>
                </c:pt>
                <c:pt idx="2">
                  <c:v>607053.49600000004</c:v>
                </c:pt>
                <c:pt idx="3">
                  <c:v>127050.147</c:v>
                </c:pt>
                <c:pt idx="4">
                  <c:v>299537.34399999998</c:v>
                </c:pt>
                <c:pt idx="5">
                  <c:v>322252.14500000002</c:v>
                </c:pt>
                <c:pt idx="6">
                  <c:v>324517.79200000002</c:v>
                </c:pt>
                <c:pt idx="7">
                  <c:v>614339.35200000007</c:v>
                </c:pt>
                <c:pt idx="8">
                  <c:v>382975.21600000001</c:v>
                </c:pt>
                <c:pt idx="9">
                  <c:v>253167.33799999999</c:v>
                </c:pt>
                <c:pt idx="10">
                  <c:v>372231.114</c:v>
                </c:pt>
                <c:pt idx="11">
                  <c:v>741992.20699999994</c:v>
                </c:pt>
                <c:pt idx="12">
                  <c:v>406578.179</c:v>
                </c:pt>
                <c:pt idx="13">
                  <c:v>252318.61200000002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2E0-4843-A0D0-C964D4650FC3}"/>
            </c:ext>
          </c:extLst>
        </c:ser>
        <c:ser>
          <c:idx val="2"/>
          <c:order val="2"/>
          <c:tx>
            <c:strRef>
              <c:f>'6.1, 6.2'!$D$24</c:f>
              <c:strCache>
                <c:ptCount val="1"/>
                <c:pt idx="0">
                  <c:v>MOP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'6.1, 6.2'!$A$26:$A$39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'6.1, 6.2'!$D$26:$D$39</c:f>
              <c:numCache>
                <c:formatCode>#\ ##0.0</c:formatCode>
                <c:ptCount val="14"/>
                <c:pt idx="0">
                  <c:v>349698.77988567611</c:v>
                </c:pt>
                <c:pt idx="1">
                  <c:v>147056.37650741977</c:v>
                </c:pt>
                <c:pt idx="2">
                  <c:v>195746.03954766601</c:v>
                </c:pt>
                <c:pt idx="3">
                  <c:v>69502.437271559174</c:v>
                </c:pt>
                <c:pt idx="4">
                  <c:v>131309.94257481178</c:v>
                </c:pt>
                <c:pt idx="5">
                  <c:v>137392.63228674611</c:v>
                </c:pt>
                <c:pt idx="6">
                  <c:v>95856.943245255927</c:v>
                </c:pt>
                <c:pt idx="7">
                  <c:v>189881.07913012645</c:v>
                </c:pt>
                <c:pt idx="8">
                  <c:v>115412.9025256922</c:v>
                </c:pt>
                <c:pt idx="9">
                  <c:v>107112.24074015858</c:v>
                </c:pt>
                <c:pt idx="10">
                  <c:v>135100.13735961154</c:v>
                </c:pt>
                <c:pt idx="11">
                  <c:v>293476.92331967218</c:v>
                </c:pt>
                <c:pt idx="12">
                  <c:v>153187.91393354922</c:v>
                </c:pt>
                <c:pt idx="13">
                  <c:v>112806.76418443579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2E0-4843-A0D0-C964D4650FC3}"/>
            </c:ext>
          </c:extLst>
        </c:ser>
        <c:ser>
          <c:idx val="3"/>
          <c:order val="3"/>
          <c:tx>
            <c:strRef>
              <c:f>'6.1, 6.2'!$E$24</c:f>
              <c:strCache>
                <c:ptCount val="1"/>
                <c:pt idx="0">
                  <c:v>MOO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'6.1, 6.2'!$A$26:$A$39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'6.1, 6.2'!$E$26:$E$39</c:f>
              <c:numCache>
                <c:formatCode>#\ ##0.0</c:formatCode>
                <c:ptCount val="14"/>
                <c:pt idx="0">
                  <c:v>474568.34352826705</c:v>
                </c:pt>
                <c:pt idx="1">
                  <c:v>368366.25725750293</c:v>
                </c:pt>
                <c:pt idx="2">
                  <c:v>506563.93443565269</c:v>
                </c:pt>
                <c:pt idx="3">
                  <c:v>130572.23058787886</c:v>
                </c:pt>
                <c:pt idx="4">
                  <c:v>240769.00187104638</c:v>
                </c:pt>
                <c:pt idx="5">
                  <c:v>314124.27613217453</c:v>
                </c:pt>
                <c:pt idx="6">
                  <c:v>244734.6213905543</c:v>
                </c:pt>
                <c:pt idx="7">
                  <c:v>465683.47648455383</c:v>
                </c:pt>
                <c:pt idx="8">
                  <c:v>272035.86588121543</c:v>
                </c:pt>
                <c:pt idx="9">
                  <c:v>248830.15903444533</c:v>
                </c:pt>
                <c:pt idx="10">
                  <c:v>307954.05246108142</c:v>
                </c:pt>
                <c:pt idx="11">
                  <c:v>956349.15263895295</c:v>
                </c:pt>
                <c:pt idx="12">
                  <c:v>361065.65014896099</c:v>
                </c:pt>
                <c:pt idx="13">
                  <c:v>246819.43170854831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2E0-4843-A0D0-C964D4650F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2028544"/>
        <c:axId val="162042624"/>
      </c:barChart>
      <c:catAx>
        <c:axId val="162028544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cs-CZ"/>
          </a:p>
        </c:txPr>
        <c:crossAx val="162042624"/>
        <c:crosses val="autoZero"/>
        <c:auto val="1"/>
        <c:lblAlgn val="ctr"/>
        <c:lblOffset val="100"/>
        <c:noMultiLvlLbl val="0"/>
      </c:catAx>
      <c:valAx>
        <c:axId val="162042624"/>
        <c:scaling>
          <c:orientation val="minMax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2028544"/>
        <c:crosses val="autoZero"/>
        <c:crossBetween val="between"/>
        <c:majorUnit val="500000"/>
        <c:dispUnits>
          <c:builtInUnit val="thousands"/>
        </c:dispUnits>
      </c:valAx>
    </c:plotArea>
    <c:legend>
      <c:legendPos val="b"/>
      <c:layout>
        <c:manualLayout>
          <c:xMode val="edge"/>
          <c:yMode val="edge"/>
          <c:x val="6.3018840202226634E-4"/>
          <c:y val="0.95128415903889429"/>
          <c:w val="0.9884172493705462"/>
          <c:h val="4.8385070510254015E-2"/>
        </c:manualLayout>
      </c:layout>
      <c:overlay val="0"/>
      <c:txPr>
        <a:bodyPr/>
        <a:lstStyle/>
        <a:p>
          <a:pPr rtl="0"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</a:t>
            </a:r>
            <a:r>
              <a:rPr lang="cs-CZ" sz="1000" baseline="0">
                <a:solidFill>
                  <a:srgbClr val="233060"/>
                </a:solidFill>
              </a:rPr>
              <a:t> jednotlivých sektorů národního hospodářství na celkové spotřebě elektřiny v ČR</a:t>
            </a:r>
            <a:endParaRPr lang="cs-CZ" sz="1000">
              <a:solidFill>
                <a:srgbClr val="233060"/>
              </a:solidFill>
            </a:endParaRPr>
          </a:p>
        </c:rich>
      </c:tx>
      <c:layout>
        <c:manualLayout>
          <c:xMode val="edge"/>
          <c:yMode val="edge"/>
          <c:x val="1.4108926476897724E-3"/>
          <c:y val="2.155576620989375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5.9415735399883887E-2"/>
          <c:y val="0.24209982582827749"/>
          <c:w val="0.51995159049486872"/>
          <c:h val="0.61107711787524643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00-133E-4246-993E-190682F30A9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1-133E-4246-993E-190682F30A9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0-A050-4581-B03F-AA8995B5D9D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1-A050-4581-B03F-AA8995B5D9D5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2-A050-4581-B03F-AA8995B5D9D5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2-133E-4246-993E-190682F30A90}"/>
              </c:ext>
            </c:extLst>
          </c:dPt>
          <c:dPt>
            <c:idx val="6"/>
            <c:bubble3D val="0"/>
            <c:spPr>
              <a:solidFill>
                <a:srgbClr val="F0948F"/>
              </a:solidFill>
            </c:spPr>
            <c:extLst>
              <c:ext xmlns:c16="http://schemas.microsoft.com/office/drawing/2014/chart" uri="{C3380CC4-5D6E-409C-BE32-E72D297353CC}">
                <c16:uniqueId val="{00000003-133E-4246-993E-190682F30A90}"/>
              </c:ext>
            </c:extLst>
          </c:dPt>
          <c:dPt>
            <c:idx val="7"/>
            <c:bubble3D val="0"/>
            <c:spPr>
              <a:solidFill>
                <a:srgbClr val="F7C9C7"/>
              </a:solidFill>
            </c:spPr>
            <c:extLst>
              <c:ext xmlns:c16="http://schemas.microsoft.com/office/drawing/2014/chart" uri="{C3380CC4-5D6E-409C-BE32-E72D297353CC}">
                <c16:uniqueId val="{00000000-5156-484F-B397-627ADE390DB6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900">
                      <a:solidFill>
                        <a:schemeClr val="bg1"/>
                      </a:solidFill>
                    </a:defRPr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0-133E-4246-993E-190682F30A90}"/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900">
                      <a:solidFill>
                        <a:schemeClr val="bg1"/>
                      </a:solidFill>
                    </a:defRPr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133E-4246-993E-190682F30A90}"/>
                </c:ext>
              </c:extLst>
            </c:dLbl>
            <c:dLbl>
              <c:idx val="2"/>
              <c:layout>
                <c:manualLayout>
                  <c:x val="0.11344592163920289"/>
                  <c:y val="8.981569254122386E-2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900"/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050-4581-B03F-AA8995B5D9D5}"/>
                </c:ext>
              </c:extLst>
            </c:dLbl>
            <c:dLbl>
              <c:idx val="3"/>
              <c:layout>
                <c:manualLayout>
                  <c:x val="0.12315474717418777"/>
                  <c:y val="0.14386324026164501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900"/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050-4581-B03F-AA8995B5D9D5}"/>
                </c:ext>
              </c:extLst>
            </c:dLbl>
            <c:dLbl>
              <c:idx val="4"/>
              <c:layout>
                <c:manualLayout>
                  <c:x val="0.12969986376746648"/>
                  <c:y val="0.19072581546283948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900"/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050-4581-B03F-AA8995B5D9D5}"/>
                </c:ext>
              </c:extLst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900">
                      <a:solidFill>
                        <a:schemeClr val="bg1"/>
                      </a:solidFill>
                    </a:defRPr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2-133E-4246-993E-190682F30A90}"/>
                </c:ext>
              </c:extLst>
            </c:dLbl>
            <c:dLbl>
              <c:idx val="6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900">
                      <a:solidFill>
                        <a:schemeClr val="bg1"/>
                      </a:solidFill>
                    </a:defRPr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133E-4246-993E-190682F30A90}"/>
                </c:ext>
              </c:extLst>
            </c:dLbl>
            <c:dLbl>
              <c:idx val="7"/>
              <c:layout>
                <c:manualLayout>
                  <c:x val="-5.6823913386632821E-17"/>
                  <c:y val="-0.12933459725936258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900"/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156-484F-B397-627ADE390DB6}"/>
                </c:ext>
              </c:extLst>
            </c:dLbl>
            <c:numFmt formatCode="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cs-CZ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'6.3'!$B$3:$I$3</c:f>
              <c:strCache>
                <c:ptCount val="8"/>
                <c:pt idx="0">
                  <c:v>Průmysl</c:v>
                </c:pt>
                <c:pt idx="1">
                  <c:v>Energetika</c:v>
                </c:pt>
                <c:pt idx="2">
                  <c:v>Doprava</c:v>
                </c:pt>
                <c:pt idx="3">
                  <c:v>Stavebnictví</c:v>
                </c:pt>
                <c:pt idx="4">
                  <c:v>Zemědělství a lesnictví</c:v>
                </c:pt>
                <c:pt idx="5">
                  <c:v>Domácnosti</c:v>
                </c:pt>
                <c:pt idx="6">
                  <c:v>Obchod, služby, školství, zdravotnictví</c:v>
                </c:pt>
                <c:pt idx="7">
                  <c:v>Ostatní</c:v>
                </c:pt>
              </c:strCache>
            </c:strRef>
          </c:cat>
          <c:val>
            <c:numRef>
              <c:f>'6.3'!$B$4:$I$4</c:f>
              <c:numCache>
                <c:formatCode>#\ ##0.0</c:formatCode>
                <c:ptCount val="8"/>
                <c:pt idx="0">
                  <c:v>5247924.143353913</c:v>
                </c:pt>
                <c:pt idx="1">
                  <c:v>997868.49910535302</c:v>
                </c:pt>
                <c:pt idx="2">
                  <c:v>210005.09627941201</c:v>
                </c:pt>
                <c:pt idx="3">
                  <c:v>126120.284188836</c:v>
                </c:pt>
                <c:pt idx="4">
                  <c:v>245818.96365303203</c:v>
                </c:pt>
                <c:pt idx="5">
                  <c:v>5138669.9195608348</c:v>
                </c:pt>
                <c:pt idx="6">
                  <c:v>3699881.0830546767</c:v>
                </c:pt>
                <c:pt idx="7">
                  <c:v>83340.921877161789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050-4581-B03F-AA8995B5D9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b"/>
      <c:layout>
        <c:manualLayout>
          <c:xMode val="edge"/>
          <c:yMode val="edge"/>
          <c:x val="0.63743730978713486"/>
          <c:y val="0.26026550933135545"/>
          <c:w val="0.36115340966916232"/>
          <c:h val="0.63179752742348905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Spotřeba elektřiny v krajích ČR podle sektorů národního hospodářství (GWh)</a:t>
            </a:r>
          </a:p>
        </c:rich>
      </c:tx>
      <c:layout>
        <c:manualLayout>
          <c:xMode val="edge"/>
          <c:yMode val="edge"/>
          <c:x val="1.0435294245915588E-3"/>
          <c:y val="2.54772644480357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6339433836471937E-2"/>
          <c:y val="0.14640605169467286"/>
          <c:w val="0.84548277579135223"/>
          <c:h val="0.5750311539241008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'6.3'!$B$3</c:f>
              <c:strCache>
                <c:ptCount val="1"/>
                <c:pt idx="0">
                  <c:v>Průmysl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'6.3'!$A$5:$A$18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'6.3'!$B$5:$B$18</c:f>
              <c:numCache>
                <c:formatCode>#\ ##0.0</c:formatCode>
                <c:ptCount val="14"/>
                <c:pt idx="0">
                  <c:v>72947.575819140999</c:v>
                </c:pt>
                <c:pt idx="1">
                  <c:v>239037.61749285099</c:v>
                </c:pt>
                <c:pt idx="2">
                  <c:v>440062.51656226098</c:v>
                </c:pt>
                <c:pt idx="3">
                  <c:v>119672.323</c:v>
                </c:pt>
                <c:pt idx="4">
                  <c:v>323276.608371877</c:v>
                </c:pt>
                <c:pt idx="5">
                  <c:v>321370.647</c:v>
                </c:pt>
                <c:pt idx="6">
                  <c:v>273928.359</c:v>
                </c:pt>
                <c:pt idx="7">
                  <c:v>686184.61700000009</c:v>
                </c:pt>
                <c:pt idx="8">
                  <c:v>363544.09733311395</c:v>
                </c:pt>
                <c:pt idx="9">
                  <c:v>239603.65700000001</c:v>
                </c:pt>
                <c:pt idx="10">
                  <c:v>300453.75</c:v>
                </c:pt>
                <c:pt idx="11">
                  <c:v>727738.83299999998</c:v>
                </c:pt>
                <c:pt idx="12">
                  <c:v>838231.45400000003</c:v>
                </c:pt>
                <c:pt idx="13">
                  <c:v>301872.08777466795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23-44AE-A4F3-B3BAB271E895}"/>
            </c:ext>
          </c:extLst>
        </c:ser>
        <c:ser>
          <c:idx val="1"/>
          <c:order val="1"/>
          <c:tx>
            <c:strRef>
              <c:f>'6.3'!$C$3</c:f>
              <c:strCache>
                <c:ptCount val="1"/>
                <c:pt idx="0">
                  <c:v>Energetika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'6.3'!$A$5:$A$18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'6.3'!$C$5:$C$18</c:f>
              <c:numCache>
                <c:formatCode>#\ ##0.0</c:formatCode>
                <c:ptCount val="14"/>
                <c:pt idx="0">
                  <c:v>83979.598293589996</c:v>
                </c:pt>
                <c:pt idx="1">
                  <c:v>26449.64975312</c:v>
                </c:pt>
                <c:pt idx="2">
                  <c:v>78900.637685829002</c:v>
                </c:pt>
                <c:pt idx="3">
                  <c:v>69002.753000000012</c:v>
                </c:pt>
                <c:pt idx="4">
                  <c:v>22523.797576626996</c:v>
                </c:pt>
                <c:pt idx="5">
                  <c:v>72746.325999999986</c:v>
                </c:pt>
                <c:pt idx="6">
                  <c:v>27723.350999999999</c:v>
                </c:pt>
                <c:pt idx="7">
                  <c:v>218349.81400000001</c:v>
                </c:pt>
                <c:pt idx="8">
                  <c:v>16611.852587191999</c:v>
                </c:pt>
                <c:pt idx="9">
                  <c:v>32186.154000000002</c:v>
                </c:pt>
                <c:pt idx="10">
                  <c:v>15228.137999999999</c:v>
                </c:pt>
                <c:pt idx="11">
                  <c:v>97872.095000000001</c:v>
                </c:pt>
                <c:pt idx="12">
                  <c:v>79904.801000000007</c:v>
                </c:pt>
                <c:pt idx="13">
                  <c:v>156389.531208995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23-44AE-A4F3-B3BAB271E895}"/>
            </c:ext>
          </c:extLst>
        </c:ser>
        <c:ser>
          <c:idx val="2"/>
          <c:order val="2"/>
          <c:tx>
            <c:strRef>
              <c:f>'6.3'!$D$3</c:f>
              <c:strCache>
                <c:ptCount val="1"/>
                <c:pt idx="0">
                  <c:v>Doprava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strRef>
              <c:f>'6.3'!$A$5:$A$18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'6.3'!$D$5:$D$18</c:f>
              <c:numCache>
                <c:formatCode>#\ ##0.0</c:formatCode>
                <c:ptCount val="14"/>
                <c:pt idx="0">
                  <c:v>100883.98793329499</c:v>
                </c:pt>
                <c:pt idx="1">
                  <c:v>4540.5703395550008</c:v>
                </c:pt>
                <c:pt idx="2">
                  <c:v>23394.008466039002</c:v>
                </c:pt>
                <c:pt idx="3">
                  <c:v>1618.3000000000002</c:v>
                </c:pt>
                <c:pt idx="4">
                  <c:v>2833.0275781640003</c:v>
                </c:pt>
                <c:pt idx="5">
                  <c:v>8770.49</c:v>
                </c:pt>
                <c:pt idx="6">
                  <c:v>6415.6050000000005</c:v>
                </c:pt>
                <c:pt idx="7">
                  <c:v>16207.439</c:v>
                </c:pt>
                <c:pt idx="8">
                  <c:v>4687.9099990730001</c:v>
                </c:pt>
                <c:pt idx="9">
                  <c:v>5155.4769999999999</c:v>
                </c:pt>
                <c:pt idx="10">
                  <c:v>9351.973</c:v>
                </c:pt>
                <c:pt idx="11">
                  <c:v>11998.089</c:v>
                </c:pt>
                <c:pt idx="12">
                  <c:v>9557.8990000000013</c:v>
                </c:pt>
                <c:pt idx="13">
                  <c:v>4590.3199632859996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923-44AE-A4F3-B3BAB271E895}"/>
            </c:ext>
          </c:extLst>
        </c:ser>
        <c:ser>
          <c:idx val="3"/>
          <c:order val="3"/>
          <c:tx>
            <c:strRef>
              <c:f>'6.3'!$E$3</c:f>
              <c:strCache>
                <c:ptCount val="1"/>
                <c:pt idx="0">
                  <c:v>Stavebnictví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strRef>
              <c:f>'6.3'!$A$5:$A$18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'6.3'!$E$5:$E$18</c:f>
              <c:numCache>
                <c:formatCode>#\ ##0.0</c:formatCode>
                <c:ptCount val="14"/>
                <c:pt idx="0">
                  <c:v>23136.060659448998</c:v>
                </c:pt>
                <c:pt idx="1">
                  <c:v>4681.800241512</c:v>
                </c:pt>
                <c:pt idx="2">
                  <c:v>16313.467053632001</c:v>
                </c:pt>
                <c:pt idx="3">
                  <c:v>3923.3770000000004</c:v>
                </c:pt>
                <c:pt idx="4">
                  <c:v>6639.5179619480004</c:v>
                </c:pt>
                <c:pt idx="5">
                  <c:v>5744.4709999999995</c:v>
                </c:pt>
                <c:pt idx="6">
                  <c:v>5097.6120000000001</c:v>
                </c:pt>
                <c:pt idx="7">
                  <c:v>10523.070000000002</c:v>
                </c:pt>
                <c:pt idx="8">
                  <c:v>8818.2822238330009</c:v>
                </c:pt>
                <c:pt idx="9">
                  <c:v>5580.4240000000009</c:v>
                </c:pt>
                <c:pt idx="10">
                  <c:v>4704.2620000000006</c:v>
                </c:pt>
                <c:pt idx="11">
                  <c:v>18496.96</c:v>
                </c:pt>
                <c:pt idx="12">
                  <c:v>8253.0519999999997</c:v>
                </c:pt>
                <c:pt idx="13">
                  <c:v>4207.9280484620003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923-44AE-A4F3-B3BAB271E895}"/>
            </c:ext>
          </c:extLst>
        </c:ser>
        <c:ser>
          <c:idx val="4"/>
          <c:order val="4"/>
          <c:tx>
            <c:strRef>
              <c:f>'6.3'!$F$3</c:f>
              <c:strCache>
                <c:ptCount val="1"/>
                <c:pt idx="0">
                  <c:v>Zemědělství a lesnictví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'6.3'!$A$5:$A$18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'6.3'!$F$5:$F$18</c:f>
              <c:numCache>
                <c:formatCode>#\ ##0.0</c:formatCode>
                <c:ptCount val="14"/>
                <c:pt idx="0">
                  <c:v>2686.1257028280002</c:v>
                </c:pt>
                <c:pt idx="1">
                  <c:v>27644.430018856001</c:v>
                </c:pt>
                <c:pt idx="2">
                  <c:v>32243.541500579006</c:v>
                </c:pt>
                <c:pt idx="3">
                  <c:v>3380.7660000000001</c:v>
                </c:pt>
                <c:pt idx="4">
                  <c:v>31661.439705637</c:v>
                </c:pt>
                <c:pt idx="5">
                  <c:v>17729.843000000001</c:v>
                </c:pt>
                <c:pt idx="6">
                  <c:v>5031.4570000000003</c:v>
                </c:pt>
                <c:pt idx="7">
                  <c:v>11476.74</c:v>
                </c:pt>
                <c:pt idx="8">
                  <c:v>16562.600147601999</c:v>
                </c:pt>
                <c:pt idx="9">
                  <c:v>19163.067000000003</c:v>
                </c:pt>
                <c:pt idx="10">
                  <c:v>19573.272000000001</c:v>
                </c:pt>
                <c:pt idx="11">
                  <c:v>35177.562999999995</c:v>
                </c:pt>
                <c:pt idx="12">
                  <c:v>9004.0070000000014</c:v>
                </c:pt>
                <c:pt idx="13">
                  <c:v>14484.111577529999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923-44AE-A4F3-B3BAB271E895}"/>
            </c:ext>
          </c:extLst>
        </c:ser>
        <c:ser>
          <c:idx val="5"/>
          <c:order val="5"/>
          <c:tx>
            <c:strRef>
              <c:f>'6.3'!$G$3</c:f>
              <c:strCache>
                <c:ptCount val="1"/>
                <c:pt idx="0">
                  <c:v>Domácnosti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'6.3'!$A$5:$A$18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'6.3'!$G$5:$G$18</c:f>
              <c:numCache>
                <c:formatCode>#\ ##0.0</c:formatCode>
                <c:ptCount val="14"/>
                <c:pt idx="0">
                  <c:v>474568.34352826705</c:v>
                </c:pt>
                <c:pt idx="1">
                  <c:v>368366.25725750293</c:v>
                </c:pt>
                <c:pt idx="2">
                  <c:v>506730.44243565266</c:v>
                </c:pt>
                <c:pt idx="3">
                  <c:v>130572.23358787886</c:v>
                </c:pt>
                <c:pt idx="4">
                  <c:v>240775.93987104637</c:v>
                </c:pt>
                <c:pt idx="5">
                  <c:v>314133.47113217454</c:v>
                </c:pt>
                <c:pt idx="6">
                  <c:v>244734.6213905543</c:v>
                </c:pt>
                <c:pt idx="7">
                  <c:v>465693.62748455384</c:v>
                </c:pt>
                <c:pt idx="8">
                  <c:v>272035.86588121543</c:v>
                </c:pt>
                <c:pt idx="9">
                  <c:v>248835.11603444532</c:v>
                </c:pt>
                <c:pt idx="10">
                  <c:v>307954.05246108142</c:v>
                </c:pt>
                <c:pt idx="11">
                  <c:v>956384.86663895298</c:v>
                </c:pt>
                <c:pt idx="12">
                  <c:v>361065.65014896099</c:v>
                </c:pt>
                <c:pt idx="13">
                  <c:v>246819.43170854831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923-44AE-A4F3-B3BAB271E895}"/>
            </c:ext>
          </c:extLst>
        </c:ser>
        <c:ser>
          <c:idx val="6"/>
          <c:order val="6"/>
          <c:tx>
            <c:strRef>
              <c:f>'6.3'!$H$3</c:f>
              <c:strCache>
                <c:ptCount val="1"/>
                <c:pt idx="0">
                  <c:v>Obchod, služby, školství, zdravotnictví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'6.3'!$A$5:$A$18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'6.3'!$H$5:$H$18</c:f>
              <c:numCache>
                <c:formatCode>#\ ##0.0</c:formatCode>
                <c:ptCount val="14"/>
                <c:pt idx="0">
                  <c:v>839799.32776423998</c:v>
                </c:pt>
                <c:pt idx="1">
                  <c:v>157517.201644318</c:v>
                </c:pt>
                <c:pt idx="2">
                  <c:v>342141.62562571099</c:v>
                </c:pt>
                <c:pt idx="3">
                  <c:v>91809.464999999997</c:v>
                </c:pt>
                <c:pt idx="4">
                  <c:v>114319.81793634398</c:v>
                </c:pt>
                <c:pt idx="5">
                  <c:v>219381.58900000001</c:v>
                </c:pt>
                <c:pt idx="6">
                  <c:v>121010.51900000001</c:v>
                </c:pt>
                <c:pt idx="7">
                  <c:v>427393.85400000005</c:v>
                </c:pt>
                <c:pt idx="8">
                  <c:v>170016.58777033899</c:v>
                </c:pt>
                <c:pt idx="9">
                  <c:v>126364.317</c:v>
                </c:pt>
                <c:pt idx="10">
                  <c:v>197871.05499999999</c:v>
                </c:pt>
                <c:pt idx="11">
                  <c:v>476054.70799999998</c:v>
                </c:pt>
                <c:pt idx="12">
                  <c:v>299828.89</c:v>
                </c:pt>
                <c:pt idx="13">
                  <c:v>116372.125313724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923-44AE-A4F3-B3BAB271E895}"/>
            </c:ext>
          </c:extLst>
        </c:ser>
        <c:ser>
          <c:idx val="7"/>
          <c:order val="7"/>
          <c:tx>
            <c:strRef>
              <c:f>'6.3'!$I$3</c:f>
              <c:strCache>
                <c:ptCount val="1"/>
                <c:pt idx="0">
                  <c:v>Ostatní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'6.3'!$A$5:$A$18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'6.3'!$I$5:$I$18</c:f>
              <c:numCache>
                <c:formatCode>#\ ##0.0</c:formatCode>
                <c:ptCount val="14"/>
                <c:pt idx="0">
                  <c:v>38583.741713132076</c:v>
                </c:pt>
                <c:pt idx="1">
                  <c:v>6845.8060172087589</c:v>
                </c:pt>
                <c:pt idx="2">
                  <c:v>10764.247653615988</c:v>
                </c:pt>
                <c:pt idx="3">
                  <c:v>805.77927155916825</c:v>
                </c:pt>
                <c:pt idx="4">
                  <c:v>5708.5974442167844</c:v>
                </c:pt>
                <c:pt idx="5">
                  <c:v>2166.1232867461204</c:v>
                </c:pt>
                <c:pt idx="6">
                  <c:v>730.52224525591942</c:v>
                </c:pt>
                <c:pt idx="7">
                  <c:v>2297.1101301264389</c:v>
                </c:pt>
                <c:pt idx="8">
                  <c:v>2396.8054645381881</c:v>
                </c:pt>
                <c:pt idx="9">
                  <c:v>2862.0447401585698</c:v>
                </c:pt>
                <c:pt idx="10">
                  <c:v>1745.6813596115387</c:v>
                </c:pt>
                <c:pt idx="11">
                  <c:v>4040.6213196722006</c:v>
                </c:pt>
                <c:pt idx="12">
                  <c:v>2255.4349335492379</c:v>
                </c:pt>
                <c:pt idx="13">
                  <c:v>2138.4062977707831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2923-44AE-A4F3-B3BAB271E8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0857472"/>
        <c:axId val="160867456"/>
      </c:barChart>
      <c:catAx>
        <c:axId val="16085747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cs-CZ"/>
          </a:p>
        </c:txPr>
        <c:crossAx val="160867456"/>
        <c:crosses val="autoZero"/>
        <c:auto val="1"/>
        <c:lblAlgn val="ctr"/>
        <c:lblOffset val="100"/>
        <c:noMultiLvlLbl val="0"/>
      </c:catAx>
      <c:valAx>
        <c:axId val="160867456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0857472"/>
        <c:crosses val="autoZero"/>
        <c:crossBetween val="between"/>
        <c:majorUnit val="500000"/>
        <c:dispUnits>
          <c:builtInUnit val="thousands"/>
        </c:dispUnits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Spotřeba elektřiny netto v</a:t>
            </a:r>
            <a:r>
              <a:rPr lang="cs-CZ" sz="1000" baseline="0">
                <a:solidFill>
                  <a:srgbClr val="233060"/>
                </a:solidFill>
              </a:rPr>
              <a:t> soustavách RDS </a:t>
            </a:r>
            <a:r>
              <a:rPr lang="cs-CZ" sz="1000">
                <a:solidFill>
                  <a:srgbClr val="233060"/>
                </a:solidFill>
              </a:rPr>
              <a:t>celkem (TWh)</a:t>
            </a:r>
          </a:p>
        </c:rich>
      </c:tx>
      <c:layout>
        <c:manualLayout>
          <c:xMode val="edge"/>
          <c:yMode val="edge"/>
          <c:x val="1.1189684092035814E-4"/>
          <c:y val="1.486965712996282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5.224612167381517E-2"/>
          <c:y val="0.13412147844125716"/>
          <c:w val="0.9247798903185882"/>
          <c:h val="0.6504258214182150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'6.4'!$A$11</c:f>
              <c:strCache>
                <c:ptCount val="1"/>
                <c:pt idx="0">
                  <c:v>ČEZ Distribuce, a. s.</c:v>
                </c:pt>
              </c:strCache>
            </c:strRef>
          </c:tx>
          <c:invertIfNegative val="0"/>
          <c:val>
            <c:numRef>
              <c:f>'6.4'!$B$11:$M$11</c:f>
              <c:numCache>
                <c:formatCode>#\ ##0.0</c:formatCode>
                <c:ptCount val="12"/>
                <c:pt idx="0">
                  <c:v>3443619.6456251624</c:v>
                </c:pt>
                <c:pt idx="1">
                  <c:v>3152000.1373337358</c:v>
                </c:pt>
                <c:pt idx="2">
                  <c:v>3114770.6456725742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07-4770-97AF-5CC3BE4F0EAD}"/>
            </c:ext>
          </c:extLst>
        </c:ser>
        <c:ser>
          <c:idx val="1"/>
          <c:order val="1"/>
          <c:tx>
            <c:strRef>
              <c:f>'6.4'!$A$16</c:f>
              <c:strCache>
                <c:ptCount val="1"/>
                <c:pt idx="0">
                  <c:v>EG.D, s.r.o.</c:v>
                </c:pt>
              </c:strCache>
            </c:strRef>
          </c:tx>
          <c:invertIfNegative val="0"/>
          <c:val>
            <c:numRef>
              <c:f>'6.4'!$B$16:$M$16</c:f>
              <c:numCache>
                <c:formatCode>#\ ##0.0</c:formatCode>
                <c:ptCount val="12"/>
                <c:pt idx="0">
                  <c:v>1273130.2140851598</c:v>
                </c:pt>
                <c:pt idx="1">
                  <c:v>1169284.3527692298</c:v>
                </c:pt>
                <c:pt idx="2">
                  <c:v>1151350.6205856944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007-4770-97AF-5CC3BE4F0EAD}"/>
            </c:ext>
          </c:extLst>
        </c:ser>
        <c:ser>
          <c:idx val="2"/>
          <c:order val="2"/>
          <c:tx>
            <c:strRef>
              <c:f>'6.4'!$A$21</c:f>
              <c:strCache>
                <c:ptCount val="1"/>
                <c:pt idx="0">
                  <c:v>PREdistribuce, a.s.</c:v>
                </c:pt>
              </c:strCache>
            </c:strRef>
          </c:tx>
          <c:invertIfNegative val="0"/>
          <c:val>
            <c:numRef>
              <c:f>'6.4'!$B$21:$M$21</c:f>
              <c:numCache>
                <c:formatCode>#\ ##0.0</c:formatCode>
                <c:ptCount val="12"/>
                <c:pt idx="0">
                  <c:v>579536.58216502611</c:v>
                </c:pt>
                <c:pt idx="1">
                  <c:v>528083.74459728284</c:v>
                </c:pt>
                <c:pt idx="2">
                  <c:v>526359.40523934748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007-4770-97AF-5CC3BE4F0EAD}"/>
            </c:ext>
          </c:extLst>
        </c:ser>
        <c:ser>
          <c:idx val="3"/>
          <c:order val="3"/>
          <c:tx>
            <c:strRef>
              <c:f>'6.4'!$A$26</c:f>
              <c:strCache>
                <c:ptCount val="1"/>
                <c:pt idx="0">
                  <c:v>UCED Chomutov s.r.o.</c:v>
                </c:pt>
              </c:strCache>
            </c:strRef>
          </c:tx>
          <c:invertIfNegative val="0"/>
          <c:val>
            <c:numRef>
              <c:f>'6.4'!$B$26:$M$26</c:f>
              <c:numCache>
                <c:formatCode>#\ ##0.0</c:formatCode>
                <c:ptCount val="12"/>
                <c:pt idx="0">
                  <c:v>5067.2900000000009</c:v>
                </c:pt>
                <c:pt idx="1">
                  <c:v>5041.0200000000004</c:v>
                </c:pt>
                <c:pt idx="2">
                  <c:v>4790.0300000000007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007-4770-97AF-5CC3BE4F0E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2248576"/>
        <c:axId val="162250112"/>
      </c:barChart>
      <c:catAx>
        <c:axId val="162248576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2250112"/>
        <c:crosses val="autoZero"/>
        <c:auto val="1"/>
        <c:lblAlgn val="ctr"/>
        <c:lblOffset val="100"/>
        <c:noMultiLvlLbl val="0"/>
      </c:catAx>
      <c:valAx>
        <c:axId val="162250112"/>
        <c:scaling>
          <c:orientation val="minMax"/>
          <c:max val="6000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2248576"/>
        <c:crosses val="autoZero"/>
        <c:crossBetween val="between"/>
        <c:majorUnit val="1000000"/>
        <c:dispUnits>
          <c:builtInUnit val="millions"/>
        </c:dispUnits>
      </c:valAx>
    </c:plotArea>
    <c:legend>
      <c:legendPos val="b"/>
      <c:layout>
        <c:manualLayout>
          <c:xMode val="edge"/>
          <c:yMode val="edge"/>
          <c:x val="0"/>
          <c:y val="0.89422643436538751"/>
          <c:w val="0.94684721734623933"/>
          <c:h val="0.10577357869176825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en-US" sz="1000">
                <a:solidFill>
                  <a:srgbClr val="233060"/>
                </a:solidFill>
              </a:rPr>
              <a:t>Struktura spotřeby ČEZ</a:t>
            </a:r>
            <a:r>
              <a:rPr lang="cs-CZ" sz="1000">
                <a:solidFill>
                  <a:srgbClr val="233060"/>
                </a:solidFill>
              </a:rPr>
              <a:t> </a:t>
            </a:r>
            <a:r>
              <a:rPr lang="en-US" sz="1000">
                <a:solidFill>
                  <a:srgbClr val="233060"/>
                </a:solidFill>
              </a:rPr>
              <a:t>Distribuce, a.</a:t>
            </a:r>
            <a:r>
              <a:rPr lang="cs-CZ" sz="1000">
                <a:solidFill>
                  <a:srgbClr val="233060"/>
                </a:solidFill>
              </a:rPr>
              <a:t> </a:t>
            </a:r>
            <a:r>
              <a:rPr lang="en-US" sz="1000">
                <a:solidFill>
                  <a:srgbClr val="233060"/>
                </a:solidFill>
              </a:rPr>
              <a:t>s.</a:t>
            </a:r>
          </a:p>
        </c:rich>
      </c:tx>
      <c:layout>
        <c:manualLayout>
          <c:xMode val="edge"/>
          <c:yMode val="edge"/>
          <c:x val="5.591262357030535E-4"/>
          <c:y val="2.3518518518518518E-2"/>
        </c:manualLayout>
      </c:layout>
      <c:overlay val="0"/>
      <c:spPr>
        <a:noFill/>
      </c:spPr>
    </c:title>
    <c:autoTitleDeleted val="0"/>
    <c:plotArea>
      <c:layout>
        <c:manualLayout>
          <c:layoutTarget val="inner"/>
          <c:xMode val="edge"/>
          <c:yMode val="edge"/>
          <c:x val="0.30771175143990143"/>
          <c:y val="0.29186366633696015"/>
          <c:w val="0.34915366493682881"/>
          <c:h val="0.68655951203428955"/>
        </c:manualLayout>
      </c:layout>
      <c:doughnutChart>
        <c:varyColors val="1"/>
        <c:ser>
          <c:idx val="0"/>
          <c:order val="0"/>
          <c:dPt>
            <c:idx val="2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0-2C76-45BF-9E62-092D89B193B3}"/>
              </c:ext>
            </c:extLst>
          </c:dPt>
          <c:dPt>
            <c:idx val="3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1-2C76-45BF-9E62-092D89B193B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cs-CZ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'6.4'!$A$12:$A$15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'6.4'!$N$12:$N$15</c:f>
              <c:numCache>
                <c:formatCode>#\ ##0.0</c:formatCode>
                <c:ptCount val="4"/>
                <c:pt idx="0">
                  <c:v>1457080.4540000001</c:v>
                </c:pt>
                <c:pt idx="1">
                  <c:v>3565890.8270000005</c:v>
                </c:pt>
                <c:pt idx="2">
                  <c:v>1321722.5288830183</c:v>
                </c:pt>
                <c:pt idx="3">
                  <c:v>3365696.6187484539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5F-4395-9D2C-82FD64B7B5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en-US" sz="1000">
                <a:solidFill>
                  <a:srgbClr val="233060"/>
                </a:solidFill>
              </a:rPr>
              <a:t>Struktura spotřeby </a:t>
            </a:r>
            <a:r>
              <a:rPr lang="cs-CZ" sz="1000">
                <a:solidFill>
                  <a:srgbClr val="233060"/>
                </a:solidFill>
              </a:rPr>
              <a:t>PREd</a:t>
            </a:r>
            <a:r>
              <a:rPr lang="en-US" sz="1000">
                <a:solidFill>
                  <a:srgbClr val="233060"/>
                </a:solidFill>
              </a:rPr>
              <a:t>istribuce, a.s.</a:t>
            </a:r>
          </a:p>
        </c:rich>
      </c:tx>
      <c:layout>
        <c:manualLayout>
          <c:xMode val="edge"/>
          <c:yMode val="edge"/>
          <c:x val="4.3269263831104071E-3"/>
          <c:y val="0"/>
        </c:manualLayout>
      </c:layout>
      <c:overlay val="0"/>
      <c:spPr>
        <a:noFill/>
      </c:spPr>
    </c:title>
    <c:autoTitleDeleted val="0"/>
    <c:plotArea>
      <c:layout>
        <c:manualLayout>
          <c:layoutTarget val="inner"/>
          <c:xMode val="edge"/>
          <c:yMode val="edge"/>
          <c:x val="0.32447412510673007"/>
          <c:y val="0.25936274509803919"/>
          <c:w val="0.36142107255298361"/>
          <c:h val="0.70444362745098044"/>
        </c:manualLayout>
      </c:layout>
      <c:doughnutChart>
        <c:varyColors val="1"/>
        <c:ser>
          <c:idx val="0"/>
          <c:order val="0"/>
          <c:dPt>
            <c:idx val="2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0-D8F3-40B8-8631-1906F255CA22}"/>
              </c:ext>
            </c:extLst>
          </c:dPt>
          <c:dPt>
            <c:idx val="3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1-D8F3-40B8-8631-1906F255CA2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cs-CZ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'6.4'!$A$22:$A$25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'6.4'!$N$22:$N$25</c:f>
              <c:numCache>
                <c:formatCode>#\ ##0.0</c:formatCode>
                <c:ptCount val="4"/>
                <c:pt idx="0">
                  <c:v>29725.323000000004</c:v>
                </c:pt>
                <c:pt idx="1">
                  <c:v>779754.78</c:v>
                </c:pt>
                <c:pt idx="2">
                  <c:v>349708.37656354194</c:v>
                </c:pt>
                <c:pt idx="3">
                  <c:v>474791.25243811455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0A-4036-9BA2-1DBE9D3E42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V</a:t>
            </a:r>
            <a:r>
              <a:rPr lang="en-US" sz="1000">
                <a:solidFill>
                  <a:srgbClr val="233060"/>
                </a:solidFill>
              </a:rPr>
              <a:t>ýro</a:t>
            </a:r>
            <a:r>
              <a:rPr lang="cs-CZ" sz="1000">
                <a:solidFill>
                  <a:srgbClr val="233060"/>
                </a:solidFill>
              </a:rPr>
              <a:t>ba</a:t>
            </a:r>
            <a:r>
              <a:rPr lang="en-US" sz="1000">
                <a:solidFill>
                  <a:srgbClr val="233060"/>
                </a:solidFill>
              </a:rPr>
              <a:t> elektřiny brutto </a:t>
            </a:r>
            <a:r>
              <a:rPr lang="cs-CZ" sz="1000">
                <a:solidFill>
                  <a:srgbClr val="233060"/>
                </a:solidFill>
              </a:rPr>
              <a:t>- PE (GWh)</a:t>
            </a:r>
            <a:endParaRPr lang="en-US" sz="1000">
              <a:solidFill>
                <a:srgbClr val="233060"/>
              </a:solidFill>
            </a:endParaRPr>
          </a:p>
        </c:rich>
      </c:tx>
      <c:layout>
        <c:manualLayout>
          <c:xMode val="edge"/>
          <c:yMode val="edge"/>
          <c:x val="1.6103535353535574E-3"/>
          <c:y val="3.8648221005815947E-3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7.5215117036474391E-2"/>
          <c:y val="0.15246856825179611"/>
          <c:w val="0.85187582939016504"/>
          <c:h val="0.7239864864864864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'4.1'!$A$11</c:f>
              <c:strCache>
                <c:ptCount val="1"/>
                <c:pt idx="0">
                  <c:v>Biomasa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5025-4926-8A0D-9C1456361738}"/>
              </c:ext>
            </c:extLst>
          </c:dPt>
          <c:cat>
            <c:strRef>
              <c:f>'4.1'!$B$6:$D$6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'4.1'!$B$11:$D$11</c:f>
              <c:numCache>
                <c:formatCode>#\ ##0.0</c:formatCode>
                <c:ptCount val="3"/>
                <c:pt idx="0">
                  <c:v>261.28950799999996</c:v>
                </c:pt>
                <c:pt idx="1">
                  <c:v>242.45271799999989</c:v>
                </c:pt>
                <c:pt idx="2">
                  <c:v>281.65492399999994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025-4926-8A0D-9C1456361738}"/>
            </c:ext>
          </c:extLst>
        </c:ser>
        <c:ser>
          <c:idx val="1"/>
          <c:order val="1"/>
          <c:tx>
            <c:strRef>
              <c:f>'4.1'!$A$12</c:f>
              <c:strCache>
                <c:ptCount val="1"/>
                <c:pt idx="0">
                  <c:v>Bioplyn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</c:spPr>
          <c:invertIfNegative val="0"/>
          <c:cat>
            <c:strRef>
              <c:f>'4.1'!$B$6:$D$6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'4.1'!$B$12:$D$12</c:f>
              <c:numCache>
                <c:formatCode>#\ ##0.0</c:formatCode>
                <c:ptCount val="3"/>
                <c:pt idx="0">
                  <c:v>1.263263</c:v>
                </c:pt>
                <c:pt idx="1">
                  <c:v>0.66569100000000003</c:v>
                </c:pt>
                <c:pt idx="2">
                  <c:v>0.80710400000000004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025-4926-8A0D-9C1456361738}"/>
            </c:ext>
          </c:extLst>
        </c:ser>
        <c:ser>
          <c:idx val="2"/>
          <c:order val="2"/>
          <c:tx>
            <c:strRef>
              <c:f>'4.1'!$A$13</c:f>
              <c:strCache>
                <c:ptCount val="1"/>
                <c:pt idx="0">
                  <c:v>Černé uhlí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5025-4926-8A0D-9C1456361738}"/>
              </c:ext>
            </c:extLst>
          </c:dPt>
          <c:cat>
            <c:strRef>
              <c:f>'4.1'!$B$6:$D$6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'4.1'!$B$13:$D$13</c:f>
              <c:numCache>
                <c:formatCode>#\ ##0.0</c:formatCode>
                <c:ptCount val="3"/>
                <c:pt idx="0">
                  <c:v>230.92347400000003</c:v>
                </c:pt>
                <c:pt idx="1">
                  <c:v>256.55780699999997</c:v>
                </c:pt>
                <c:pt idx="2">
                  <c:v>147.31057300000003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025-4926-8A0D-9C1456361738}"/>
            </c:ext>
          </c:extLst>
        </c:ser>
        <c:ser>
          <c:idx val="3"/>
          <c:order val="3"/>
          <c:tx>
            <c:strRef>
              <c:f>'4.1'!$A$14</c:f>
              <c:strCache>
                <c:ptCount val="1"/>
                <c:pt idx="0">
                  <c:v>Hnědé uhlí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'4.1'!$B$6:$D$6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'4.1'!$B$14:$D$14</c:f>
              <c:numCache>
                <c:formatCode>#\ ##0.0</c:formatCode>
                <c:ptCount val="3"/>
                <c:pt idx="0">
                  <c:v>3174.7059250000002</c:v>
                </c:pt>
                <c:pt idx="1">
                  <c:v>2960.7581160000004</c:v>
                </c:pt>
                <c:pt idx="2">
                  <c:v>2701.732301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025-4926-8A0D-9C1456361738}"/>
            </c:ext>
          </c:extLst>
        </c:ser>
        <c:ser>
          <c:idx val="4"/>
          <c:order val="4"/>
          <c:tx>
            <c:strRef>
              <c:f>'4.1'!$A$15</c:f>
              <c:strCache>
                <c:ptCount val="1"/>
                <c:pt idx="0">
                  <c:v>Koks</c:v>
                </c:pt>
              </c:strCache>
            </c:strRef>
          </c:tx>
          <c:spPr>
            <a:solidFill>
              <a:srgbClr val="D0D0D0"/>
            </a:solidFill>
          </c:spPr>
          <c:invertIfNegative val="0"/>
          <c:cat>
            <c:strRef>
              <c:f>'4.1'!$B$6:$D$6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'4.1'!$B$15:$D$15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025-4926-8A0D-9C1456361738}"/>
            </c:ext>
          </c:extLst>
        </c:ser>
        <c:ser>
          <c:idx val="5"/>
          <c:order val="5"/>
          <c:tx>
            <c:strRef>
              <c:f>'4.1'!$A$16</c:f>
              <c:strCache>
                <c:ptCount val="1"/>
                <c:pt idx="0">
                  <c:v>Odpadní teplo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'4.1'!$B$6:$D$6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'4.1'!$B$16:$D$16</c:f>
              <c:numCache>
                <c:formatCode>#\ ##0.0</c:formatCode>
                <c:ptCount val="3"/>
                <c:pt idx="0">
                  <c:v>5.2422759999999995</c:v>
                </c:pt>
                <c:pt idx="1">
                  <c:v>4.8782350000000001</c:v>
                </c:pt>
                <c:pt idx="2">
                  <c:v>5.3778489999999994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025-4926-8A0D-9C1456361738}"/>
            </c:ext>
          </c:extLst>
        </c:ser>
        <c:ser>
          <c:idx val="6"/>
          <c:order val="6"/>
          <c:tx>
            <c:strRef>
              <c:f>'4.1'!$A$17</c:f>
              <c:strCache>
                <c:ptCount val="1"/>
                <c:pt idx="0">
                  <c:v>Ostatní kapalná paliva</c:v>
                </c:pt>
              </c:strCache>
            </c:strRef>
          </c:tx>
          <c:spPr>
            <a:solidFill>
              <a:srgbClr val="646363"/>
            </a:solidFill>
            <a:ln>
              <a:noFill/>
            </a:ln>
          </c:spPr>
          <c:invertIfNegative val="0"/>
          <c:cat>
            <c:strRef>
              <c:f>'4.1'!$B$6:$D$6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'4.1'!$B$17:$D$17</c:f>
              <c:numCache>
                <c:formatCode>#\ ##0.0</c:formatCode>
                <c:ptCount val="3"/>
                <c:pt idx="0">
                  <c:v>0.174704</c:v>
                </c:pt>
                <c:pt idx="1">
                  <c:v>0.237094</c:v>
                </c:pt>
                <c:pt idx="2">
                  <c:v>0.24901599999999999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025-4926-8A0D-9C1456361738}"/>
            </c:ext>
          </c:extLst>
        </c:ser>
        <c:ser>
          <c:idx val="7"/>
          <c:order val="7"/>
          <c:tx>
            <c:strRef>
              <c:f>'4.1'!$A$18</c:f>
              <c:strCache>
                <c:ptCount val="1"/>
                <c:pt idx="0">
                  <c:v>Ostatní pevná paliva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'4.1'!$B$6:$D$6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'4.1'!$B$18:$D$18</c:f>
              <c:numCache>
                <c:formatCode>#\ ##0.0</c:formatCode>
                <c:ptCount val="3"/>
                <c:pt idx="0">
                  <c:v>26.400136999999997</c:v>
                </c:pt>
                <c:pt idx="1">
                  <c:v>22.095904000000001</c:v>
                </c:pt>
                <c:pt idx="2">
                  <c:v>24.297264999999999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5025-4926-8A0D-9C1456361738}"/>
            </c:ext>
          </c:extLst>
        </c:ser>
        <c:ser>
          <c:idx val="8"/>
          <c:order val="8"/>
          <c:tx>
            <c:strRef>
              <c:f>'4.1'!$A$19</c:f>
              <c:strCache>
                <c:ptCount val="1"/>
                <c:pt idx="0">
                  <c:v>Ostatní plyny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'4.1'!$B$6:$D$6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'4.1'!$B$19:$D$19</c:f>
              <c:numCache>
                <c:formatCode>#\ ##0.0</c:formatCode>
                <c:ptCount val="3"/>
                <c:pt idx="0">
                  <c:v>37.494701000000006</c:v>
                </c:pt>
                <c:pt idx="1">
                  <c:v>35.542768000000002</c:v>
                </c:pt>
                <c:pt idx="2">
                  <c:v>30.863500999999999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5025-4926-8A0D-9C1456361738}"/>
            </c:ext>
          </c:extLst>
        </c:ser>
        <c:ser>
          <c:idx val="9"/>
          <c:order val="9"/>
          <c:tx>
            <c:strRef>
              <c:f>'4.1'!$A$20</c:f>
              <c:strCache>
                <c:ptCount val="1"/>
                <c:pt idx="0">
                  <c:v>Ostatní</c:v>
                </c:pt>
              </c:strCache>
            </c:strRef>
          </c:tx>
          <c:spPr>
            <a:solidFill>
              <a:srgbClr val="9D9D9C"/>
            </a:solidFill>
          </c:spPr>
          <c:invertIfNegative val="0"/>
          <c:cat>
            <c:strRef>
              <c:f>'4.1'!$B$6:$D$6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'4.1'!$B$20:$D$20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5025-4926-8A0D-9C1456361738}"/>
            </c:ext>
          </c:extLst>
        </c:ser>
        <c:ser>
          <c:idx val="10"/>
          <c:order val="10"/>
          <c:tx>
            <c:strRef>
              <c:f>'4.1'!$A$21</c:f>
              <c:strCache>
                <c:ptCount val="1"/>
                <c:pt idx="0">
                  <c:v>Topné oleje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cat>
            <c:strRef>
              <c:f>'4.1'!$B$6:$D$6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'4.1'!$B$21:$D$21</c:f>
              <c:numCache>
                <c:formatCode>#\ ##0.0</c:formatCode>
                <c:ptCount val="3"/>
                <c:pt idx="0">
                  <c:v>1.3150580000000003</c:v>
                </c:pt>
                <c:pt idx="1">
                  <c:v>0.71157999999999988</c:v>
                </c:pt>
                <c:pt idx="2">
                  <c:v>0.6782999999999999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5025-4926-8A0D-9C1456361738}"/>
            </c:ext>
          </c:extLst>
        </c:ser>
        <c:ser>
          <c:idx val="11"/>
          <c:order val="11"/>
          <c:tx>
            <c:strRef>
              <c:f>'4.1'!$A$22</c:f>
              <c:strCache>
                <c:ptCount val="1"/>
                <c:pt idx="0">
                  <c:v>Zemní plyn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strRef>
              <c:f>'4.1'!$B$6:$D$6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'4.1'!$B$22:$D$22</c:f>
              <c:numCache>
                <c:formatCode>#\ ##0.0</c:formatCode>
                <c:ptCount val="3"/>
                <c:pt idx="0">
                  <c:v>75.917778999999982</c:v>
                </c:pt>
                <c:pt idx="1">
                  <c:v>61.384243999999988</c:v>
                </c:pt>
                <c:pt idx="2">
                  <c:v>44.696994999999994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5025-4926-8A0D-9C14563617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58134272"/>
        <c:axId val="158135808"/>
      </c:barChart>
      <c:catAx>
        <c:axId val="15813427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58135808"/>
        <c:crosses val="autoZero"/>
        <c:auto val="1"/>
        <c:lblAlgn val="ctr"/>
        <c:lblOffset val="100"/>
        <c:noMultiLvlLbl val="0"/>
      </c:catAx>
      <c:valAx>
        <c:axId val="158135808"/>
        <c:scaling>
          <c:orientation val="minMax"/>
          <c:max val="4000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58134272"/>
        <c:crosses val="autoZero"/>
        <c:crossBetween val="between"/>
        <c:majorUnit val="500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en-US" sz="1000">
                <a:solidFill>
                  <a:srgbClr val="233060"/>
                </a:solidFill>
              </a:rPr>
              <a:t>Struktura spotřeby</a:t>
            </a:r>
            <a:r>
              <a:rPr lang="cs-CZ" sz="1000" baseline="0">
                <a:solidFill>
                  <a:srgbClr val="233060"/>
                </a:solidFill>
              </a:rPr>
              <a:t> </a:t>
            </a:r>
          </a:p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EG.D</a:t>
            </a:r>
            <a:r>
              <a:rPr lang="en-US" sz="1000">
                <a:solidFill>
                  <a:srgbClr val="233060"/>
                </a:solidFill>
              </a:rPr>
              <a:t>, </a:t>
            </a:r>
            <a:r>
              <a:rPr lang="cs-CZ" sz="1000">
                <a:solidFill>
                  <a:srgbClr val="233060"/>
                </a:solidFill>
              </a:rPr>
              <a:t>s.r.o.</a:t>
            </a:r>
            <a:endParaRPr lang="en-US" sz="1000">
              <a:solidFill>
                <a:srgbClr val="233060"/>
              </a:solidFill>
            </a:endParaRPr>
          </a:p>
        </c:rich>
      </c:tx>
      <c:layout>
        <c:manualLayout>
          <c:xMode val="edge"/>
          <c:yMode val="edge"/>
          <c:x val="3.5165982794132336E-3"/>
          <c:y val="2.3518518518518518E-2"/>
        </c:manualLayout>
      </c:layout>
      <c:overlay val="0"/>
      <c:spPr>
        <a:noFill/>
      </c:spPr>
    </c:title>
    <c:autoTitleDeleted val="0"/>
    <c:plotArea>
      <c:layout>
        <c:manualLayout>
          <c:layoutTarget val="inner"/>
          <c:xMode val="edge"/>
          <c:yMode val="edge"/>
          <c:x val="0.4199637444601797"/>
          <c:y val="0.2102184305967689"/>
          <c:w val="0.36985364396654713"/>
          <c:h val="0.71446505110451686"/>
        </c:manualLayout>
      </c:layout>
      <c:doughnutChart>
        <c:varyColors val="1"/>
        <c:ser>
          <c:idx val="0"/>
          <c:order val="0"/>
          <c:dPt>
            <c:idx val="2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0-C91E-40A1-9A90-9679835DF151}"/>
              </c:ext>
            </c:extLst>
          </c:dPt>
          <c:dPt>
            <c:idx val="3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1-C91E-40A1-9A90-9679835DF15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cs-CZ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'6.4'!$A$17:$A$20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'6.4'!$N$17:$N$20</c:f>
              <c:numCache>
                <c:formatCode>#\ ##0.0</c:formatCode>
                <c:ptCount val="4"/>
                <c:pt idx="0">
                  <c:v>335377.54500000004</c:v>
                </c:pt>
                <c:pt idx="1">
                  <c:v>1398632.023</c:v>
                </c:pt>
                <c:pt idx="2">
                  <c:v>561807.03706582065</c:v>
                </c:pt>
                <c:pt idx="3">
                  <c:v>1297948.5823742636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A8-47C0-8364-B7EB59A7BB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en-US" sz="1000">
                <a:solidFill>
                  <a:srgbClr val="233060"/>
                </a:solidFill>
              </a:rPr>
              <a:t>Struktura spotřeby</a:t>
            </a:r>
            <a:br>
              <a:rPr lang="cs-CZ" sz="1000">
                <a:solidFill>
                  <a:srgbClr val="233060"/>
                </a:solidFill>
              </a:rPr>
            </a:br>
            <a:r>
              <a:rPr lang="cs-CZ" sz="1000">
                <a:solidFill>
                  <a:srgbClr val="233060"/>
                </a:solidFill>
              </a:rPr>
              <a:t>UCED Chomutov s.r.o.</a:t>
            </a:r>
          </a:p>
        </c:rich>
      </c:tx>
      <c:layout>
        <c:manualLayout>
          <c:xMode val="edge"/>
          <c:yMode val="edge"/>
          <c:x val="3.8287959530340443E-3"/>
          <c:y val="0"/>
        </c:manualLayout>
      </c:layout>
      <c:overlay val="0"/>
      <c:spPr>
        <a:noFill/>
      </c:spPr>
    </c:title>
    <c:autoTitleDeleted val="0"/>
    <c:plotArea>
      <c:layout>
        <c:manualLayout>
          <c:layoutTarget val="inner"/>
          <c:xMode val="edge"/>
          <c:yMode val="edge"/>
          <c:x val="0.42823075702770075"/>
          <c:y val="0.29056454248366009"/>
          <c:w val="0.38204118824321515"/>
          <c:h val="0.74126633986928092"/>
        </c:manualLayout>
      </c:layout>
      <c:doughnutChart>
        <c:varyColors val="1"/>
        <c:ser>
          <c:idx val="0"/>
          <c:order val="0"/>
          <c:dPt>
            <c:idx val="2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0-9276-4864-A31C-CD29F2EB5AD2}"/>
              </c:ext>
            </c:extLst>
          </c:dPt>
          <c:dPt>
            <c:idx val="3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1-9276-4864-A31C-CD29F2EB5AD2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BA1-4550-B953-8CF6B4D03A50}"/>
                </c:ext>
              </c:extLst>
            </c:dLbl>
            <c:dLbl>
              <c:idx val="2"/>
              <c:layout>
                <c:manualLayout>
                  <c:x val="-5.3475913311754886E-3"/>
                  <c:y val="-4.7555278524074676E-1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276-4864-A31C-CD29F2EB5AD2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276-4864-A31C-CD29F2EB5AD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cs-CZ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'6.4'!$A$27:$A$30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'6.4'!$N$27:$N$30</c:f>
              <c:numCache>
                <c:formatCode>#\ ##0.0</c:formatCode>
                <c:ptCount val="4"/>
                <c:pt idx="0">
                  <c:v>0</c:v>
                </c:pt>
                <c:pt idx="1">
                  <c:v>14595.170000000002</c:v>
                </c:pt>
                <c:pt idx="2">
                  <c:v>303.16999999999996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BA-4DD0-9817-3EACADFE1D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9CD4-496F-B17D-90003BF4CC30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9CD4-496F-B17D-90003BF4CC30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9CD4-496F-B17D-90003BF4CC30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9CD4-496F-B17D-90003BF4CC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2797056"/>
        <c:axId val="162798592"/>
      </c:barChart>
      <c:catAx>
        <c:axId val="1627970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2798592"/>
        <c:crosses val="autoZero"/>
        <c:auto val="1"/>
        <c:lblAlgn val="ctr"/>
        <c:lblOffset val="100"/>
        <c:noMultiLvlLbl val="0"/>
      </c:catAx>
      <c:valAx>
        <c:axId val="16279859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2797056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89D9-4C0E-92C4-897B87B90874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89D9-4C0E-92C4-897B87B90874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89D9-4C0E-92C4-897B87B90874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89D9-4C0E-92C4-897B87B908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2839168"/>
        <c:axId val="162840960"/>
      </c:barChart>
      <c:catAx>
        <c:axId val="1628391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2840960"/>
        <c:crosses val="autoZero"/>
        <c:auto val="1"/>
        <c:lblAlgn val="ctr"/>
        <c:lblOffset val="100"/>
        <c:noMultiLvlLbl val="0"/>
      </c:catAx>
      <c:valAx>
        <c:axId val="162840960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2839168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2325-48FD-B3F3-1109EBFB617B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2325-48FD-B3F3-1109EBFB617B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2325-48FD-B3F3-1109EBFB617B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2325-48FD-B3F3-1109EBFB61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2963456"/>
        <c:axId val="162964992"/>
      </c:barChart>
      <c:catAx>
        <c:axId val="1629634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2964992"/>
        <c:crosses val="autoZero"/>
        <c:auto val="1"/>
        <c:lblAlgn val="ctr"/>
        <c:lblOffset val="100"/>
        <c:noMultiLvlLbl val="0"/>
      </c:catAx>
      <c:valAx>
        <c:axId val="16296499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2963456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F6F9-4A48-8A9B-E377F1F685AB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F6F9-4A48-8A9B-E377F1F685AB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F6F9-4A48-8A9B-E377F1F685AB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F6F9-4A48-8A9B-E377F1F685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3333248"/>
        <c:axId val="163334784"/>
      </c:barChart>
      <c:catAx>
        <c:axId val="1633332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3334784"/>
        <c:crosses val="autoZero"/>
        <c:auto val="1"/>
        <c:lblAlgn val="ctr"/>
        <c:lblOffset val="100"/>
        <c:noMultiLvlLbl val="0"/>
      </c:catAx>
      <c:valAx>
        <c:axId val="16333478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3333248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1F40-4352-AF66-261BE46D9BD2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1F40-4352-AF66-261BE46D9BD2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1F40-4352-AF66-261BE46D9BD2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1F40-4352-AF66-261BE46D9B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2797056"/>
        <c:axId val="162798592"/>
      </c:barChart>
      <c:catAx>
        <c:axId val="1627970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2798592"/>
        <c:crosses val="autoZero"/>
        <c:auto val="1"/>
        <c:lblAlgn val="ctr"/>
        <c:lblOffset val="100"/>
        <c:noMultiLvlLbl val="0"/>
      </c:catAx>
      <c:valAx>
        <c:axId val="16279859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2797056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technologií na v</a:t>
            </a:r>
            <a:r>
              <a:rPr lang="en-US" sz="1000">
                <a:solidFill>
                  <a:srgbClr val="233060"/>
                </a:solidFill>
              </a:rPr>
              <a:t>ýrob</a:t>
            </a:r>
            <a:r>
              <a:rPr lang="cs-CZ" sz="1000">
                <a:solidFill>
                  <a:srgbClr val="233060"/>
                </a:solidFill>
              </a:rPr>
              <a:t>ě</a:t>
            </a:r>
            <a:r>
              <a:rPr lang="en-US" sz="1000">
                <a:solidFill>
                  <a:srgbClr val="233060"/>
                </a:solidFill>
              </a:rPr>
              <a:t> elektřiny brutto</a:t>
            </a:r>
          </a:p>
        </c:rich>
      </c:tx>
      <c:layout>
        <c:manualLayout>
          <c:xMode val="edge"/>
          <c:yMode val="edge"/>
          <c:x val="5.5355547673921262E-3"/>
          <c:y val="4.9689440993788817E-2"/>
        </c:manualLayout>
      </c:layout>
      <c:overlay val="0"/>
    </c:title>
    <c:autoTitleDeleted val="0"/>
    <c:plotArea>
      <c:layout/>
      <c:doughnutChart>
        <c:varyColors val="1"/>
        <c:ser>
          <c:idx val="2"/>
          <c:order val="0"/>
          <c:dPt>
            <c:idx val="0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02-7BFE-4C34-A2EB-08CF2FBEDC83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3-7BFE-4C34-A2EB-08CF2FBEDC83}"/>
              </c:ext>
            </c:extLst>
          </c:dPt>
          <c:dPt>
            <c:idx val="2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4-7BFE-4C34-A2EB-08CF2FBEDC83}"/>
              </c:ext>
            </c:extLst>
          </c:dPt>
          <c:dPt>
            <c:idx val="3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5-7BFE-4C34-A2EB-08CF2FBEDC83}"/>
              </c:ext>
            </c:extLst>
          </c:dPt>
          <c:dPt>
            <c:idx val="4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6-7BFE-4C34-A2EB-08CF2FBEDC83}"/>
              </c:ext>
            </c:extLst>
          </c:dPt>
          <c:dPt>
            <c:idx val="5"/>
            <c:bubble3D val="0"/>
            <c:spPr>
              <a:solidFill>
                <a:srgbClr val="F0948F"/>
              </a:solidFill>
            </c:spPr>
            <c:extLst>
              <c:ext xmlns:c16="http://schemas.microsoft.com/office/drawing/2014/chart" uri="{C3380CC4-5D6E-409C-BE32-E72D297353CC}">
                <c16:uniqueId val="{00000007-7BFE-4C34-A2EB-08CF2FBEDC83}"/>
              </c:ext>
            </c:extLst>
          </c:dPt>
          <c:dPt>
            <c:idx val="6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8-7BFE-4C34-A2EB-08CF2FBEDC83}"/>
              </c:ext>
            </c:extLst>
          </c:dPt>
          <c:dPt>
            <c:idx val="7"/>
            <c:bubble3D val="0"/>
            <c:spPr>
              <a:solidFill>
                <a:srgbClr val="F7C9C7"/>
              </a:solidFill>
            </c:spPr>
            <c:extLst>
              <c:ext xmlns:c16="http://schemas.microsoft.com/office/drawing/2014/chart" uri="{C3380CC4-5D6E-409C-BE32-E72D297353CC}">
                <c16:uniqueId val="{00000001-E9F2-4277-9C36-CC9C726B6232}"/>
              </c:ext>
            </c:extLst>
          </c:dPt>
          <c:cat>
            <c:strRef>
              <c:f>'7.1'!$J$20:$J$27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'7.1'!$K$20:$K$27</c:f>
              <c:numCache>
                <c:formatCode>General</c:formatCode>
                <c:ptCount val="8"/>
                <c:pt idx="0">
                  <c:v>0</c:v>
                </c:pt>
                <c:pt idx="1">
                  <c:v>24219.748</c:v>
                </c:pt>
                <c:pt idx="2">
                  <c:v>0</c:v>
                </c:pt>
                <c:pt idx="3">
                  <c:v>29109.874000000011</c:v>
                </c:pt>
                <c:pt idx="4">
                  <c:v>9532.531500000001</c:v>
                </c:pt>
                <c:pt idx="5">
                  <c:v>0</c:v>
                </c:pt>
                <c:pt idx="6">
                  <c:v>0</c:v>
                </c:pt>
                <c:pt idx="7">
                  <c:v>13861.553023943086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9F2-4277-9C36-CC9C726B62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</a:t>
            </a:r>
            <a:r>
              <a:rPr lang="cs-CZ" sz="1000" baseline="0">
                <a:solidFill>
                  <a:srgbClr val="233060"/>
                </a:solidFill>
              </a:rPr>
              <a:t> spotřebě elektřiny </a:t>
            </a:r>
            <a:r>
              <a:rPr lang="cs-CZ" sz="1000">
                <a:solidFill>
                  <a:srgbClr val="233060"/>
                </a:solidFill>
              </a:rPr>
              <a:t>v ČR</a:t>
            </a:r>
          </a:p>
        </c:rich>
      </c:tx>
      <c:layout>
        <c:manualLayout>
          <c:xMode val="edge"/>
          <c:yMode val="edge"/>
          <c:x val="1.0959450830140486E-3"/>
          <c:y val="2.312138728323699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4869173052362711"/>
          <c:y val="0.24277456647398843"/>
          <c:w val="0.59373441734417354"/>
          <c:h val="0.58782273603082846"/>
        </c:manualLayout>
      </c:layout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'7.1'!$H$20:$H$23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'7.1'!$I$20:$I$23</c:f>
              <c:numCache>
                <c:formatCode>0.0%</c:formatCode>
                <c:ptCount val="4"/>
                <c:pt idx="0">
                  <c:v>1.6313025501393547E-2</c:v>
                </c:pt>
                <c:pt idx="1">
                  <c:v>0.13540059089341236</c:v>
                </c:pt>
                <c:pt idx="2">
                  <c:v>0.1565669769527189</c:v>
                </c:pt>
                <c:pt idx="3">
                  <c:v>9.2356565624043194E-2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06D-4B13-883F-9546D0B37B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2434048"/>
        <c:axId val="163365632"/>
      </c:barChart>
      <c:catAx>
        <c:axId val="162434048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3365632"/>
        <c:crosses val="autoZero"/>
        <c:auto val="1"/>
        <c:lblAlgn val="ctr"/>
        <c:lblOffset val="100"/>
        <c:noMultiLvlLbl val="0"/>
      </c:catAx>
      <c:valAx>
        <c:axId val="163365632"/>
        <c:scaling>
          <c:orientation val="minMax"/>
          <c:max val="1"/>
        </c:scaling>
        <c:delete val="0"/>
        <c:axPos val="t"/>
        <c:majorGridlines/>
        <c:numFmt formatCode="0%" sourceLinked="0"/>
        <c:majorTickMark val="out"/>
        <c:minorTickMark val="none"/>
        <c:tickLblPos val="high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2434048"/>
        <c:crosses val="autoZero"/>
        <c:crossBetween val="between"/>
        <c:majorUnit val="0.2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 instalovaném výkonu v ČR</a:t>
            </a:r>
          </a:p>
        </c:rich>
      </c:tx>
      <c:layout>
        <c:manualLayout>
          <c:xMode val="edge"/>
          <c:yMode val="edge"/>
          <c:x val="3.5346543220558897E-3"/>
          <c:y val="3.2742155525238743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'7.1'!$H$32:$H$39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'7.1'!$I$32:$I$39</c:f>
              <c:numCache>
                <c:formatCode>0.0%</c:formatCode>
                <c:ptCount val="8"/>
                <c:pt idx="0">
                  <c:v>0</c:v>
                </c:pt>
                <c:pt idx="1">
                  <c:v>1.8910639594264423E-3</c:v>
                </c:pt>
                <c:pt idx="2">
                  <c:v>0</c:v>
                </c:pt>
                <c:pt idx="3">
                  <c:v>5.9172067651052804E-2</c:v>
                </c:pt>
                <c:pt idx="4">
                  <c:v>1.0051639197568111E-2</c:v>
                </c:pt>
                <c:pt idx="5">
                  <c:v>0</c:v>
                </c:pt>
                <c:pt idx="6">
                  <c:v>0</c:v>
                </c:pt>
                <c:pt idx="7">
                  <c:v>2.2212884887456322E-2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29-4053-A791-62B7703AC4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3463936"/>
        <c:axId val="163465472"/>
      </c:barChart>
      <c:catAx>
        <c:axId val="16346393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3465472"/>
        <c:crosses val="autoZero"/>
        <c:auto val="1"/>
        <c:lblAlgn val="ctr"/>
        <c:lblOffset val="100"/>
        <c:noMultiLvlLbl val="0"/>
      </c:catAx>
      <c:valAx>
        <c:axId val="163465472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3463936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V</a:t>
            </a:r>
            <a:r>
              <a:rPr lang="en-US" sz="1000">
                <a:solidFill>
                  <a:srgbClr val="233060"/>
                </a:solidFill>
              </a:rPr>
              <a:t>ýro</a:t>
            </a:r>
            <a:r>
              <a:rPr lang="cs-CZ" sz="1000">
                <a:solidFill>
                  <a:srgbClr val="233060"/>
                </a:solidFill>
              </a:rPr>
              <a:t>ba</a:t>
            </a:r>
            <a:r>
              <a:rPr lang="en-US" sz="1000">
                <a:solidFill>
                  <a:srgbClr val="233060"/>
                </a:solidFill>
              </a:rPr>
              <a:t> elektřiny brutto </a:t>
            </a:r>
            <a:r>
              <a:rPr lang="cs-CZ" sz="1000">
                <a:solidFill>
                  <a:srgbClr val="233060"/>
                </a:solidFill>
              </a:rPr>
              <a:t>- JE (GWh)</a:t>
            </a:r>
            <a:endParaRPr lang="en-US" sz="1000">
              <a:solidFill>
                <a:srgbClr val="233060"/>
              </a:solidFill>
            </a:endParaRPr>
          </a:p>
        </c:rich>
      </c:tx>
      <c:layout>
        <c:manualLayout>
          <c:xMode val="edge"/>
          <c:yMode val="edge"/>
          <c:x val="1.1916666666666892E-3"/>
          <c:y val="1.0653652069791309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9.9630597072597707E-2"/>
          <c:y val="0.16604622819021553"/>
          <c:w val="0.79941840567197997"/>
          <c:h val="0.7104088265480671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'4.1'!$A$7</c:f>
              <c:strCache>
                <c:ptCount val="1"/>
                <c:pt idx="0">
                  <c:v>Jaderné (JE)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59EA-44F2-A02C-B1A0E450D69F}"/>
              </c:ext>
            </c:extLst>
          </c:dPt>
          <c:cat>
            <c:strRef>
              <c:f>'4.1'!$B$6:$D$6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'4.1'!$B$8:$D$8</c:f>
              <c:numCache>
                <c:formatCode>#\ ##0.0</c:formatCode>
                <c:ptCount val="3"/>
                <c:pt idx="0">
                  <c:v>2701.6986499999998</c:v>
                </c:pt>
                <c:pt idx="1">
                  <c:v>2500.2061899999999</c:v>
                </c:pt>
                <c:pt idx="2">
                  <c:v>2754.1832400000003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9EA-44F2-A02C-B1A0E450D6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58152576"/>
        <c:axId val="158154112"/>
      </c:barChart>
      <c:catAx>
        <c:axId val="15815257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58154112"/>
        <c:crosses val="autoZero"/>
        <c:auto val="1"/>
        <c:lblAlgn val="ctr"/>
        <c:lblOffset val="100"/>
        <c:noMultiLvlLbl val="0"/>
      </c:catAx>
      <c:valAx>
        <c:axId val="158154112"/>
        <c:scaling>
          <c:orientation val="minMax"/>
          <c:max val="3000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58152576"/>
        <c:crosses val="autoZero"/>
        <c:crossBetween val="between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Výroba elektřiny brutto (GWh)</a:t>
            </a:r>
          </a:p>
        </c:rich>
      </c:tx>
      <c:layout>
        <c:manualLayout>
          <c:xMode val="edge"/>
          <c:yMode val="edge"/>
          <c:x val="4.965132496513253E-3"/>
          <c:y val="2.728512960436562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933380759424992"/>
          <c:y val="0.17189631650750342"/>
          <c:w val="0.76933281651771823"/>
          <c:h val="0.7081582537517052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'7.1'!$J$32</c:f>
              <c:strCache>
                <c:ptCount val="1"/>
                <c:pt idx="0">
                  <c:v>JE</c:v>
                </c:pt>
              </c:strCache>
            </c:strRef>
          </c:tx>
          <c:invertIfNegative val="0"/>
          <c:cat>
            <c:strRef>
              <c:f>'7.1'!$K$31:$M$31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'7.1'!$K$32:$M$32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457-4F49-B577-3A2885302A7E}"/>
            </c:ext>
          </c:extLst>
        </c:ser>
        <c:ser>
          <c:idx val="1"/>
          <c:order val="1"/>
          <c:tx>
            <c:strRef>
              <c:f>'7.1'!$J$33</c:f>
              <c:strCache>
                <c:ptCount val="1"/>
                <c:pt idx="0">
                  <c:v>PE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'7.1'!$K$31:$M$31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'7.1'!$K$33:$M$33</c:f>
              <c:numCache>
                <c:formatCode>#\ ##0.0</c:formatCode>
                <c:ptCount val="3"/>
                <c:pt idx="0">
                  <c:v>8464.8060000000005</c:v>
                </c:pt>
                <c:pt idx="1">
                  <c:v>6534.3369999999995</c:v>
                </c:pt>
                <c:pt idx="2">
                  <c:v>9220.6049999999996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457-4F49-B577-3A2885302A7E}"/>
            </c:ext>
          </c:extLst>
        </c:ser>
        <c:ser>
          <c:idx val="2"/>
          <c:order val="2"/>
          <c:tx>
            <c:strRef>
              <c:f>'7.1'!$J$34</c:f>
              <c:strCache>
                <c:ptCount val="1"/>
                <c:pt idx="0">
                  <c:v>PPE</c:v>
                </c:pt>
              </c:strCache>
            </c:strRef>
          </c:tx>
          <c:invertIfNegative val="0"/>
          <c:cat>
            <c:strRef>
              <c:f>'7.1'!$K$31:$M$31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'7.1'!$K$34:$M$34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457-4F49-B577-3A2885302A7E}"/>
            </c:ext>
          </c:extLst>
        </c:ser>
        <c:ser>
          <c:idx val="3"/>
          <c:order val="3"/>
          <c:tx>
            <c:strRef>
              <c:f>'7.1'!$J$35</c:f>
              <c:strCache>
                <c:ptCount val="1"/>
                <c:pt idx="0">
                  <c:v>PSE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'7.1'!$K$31:$M$31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'7.1'!$K$35:$M$35</c:f>
              <c:numCache>
                <c:formatCode>#\ ##0.0</c:formatCode>
                <c:ptCount val="3"/>
                <c:pt idx="0">
                  <c:v>9810.7110000000066</c:v>
                </c:pt>
                <c:pt idx="1">
                  <c:v>8605.9100000000017</c:v>
                </c:pt>
                <c:pt idx="2">
                  <c:v>10693.253000000002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457-4F49-B577-3A2885302A7E}"/>
            </c:ext>
          </c:extLst>
        </c:ser>
        <c:ser>
          <c:idx val="4"/>
          <c:order val="4"/>
          <c:tx>
            <c:strRef>
              <c:f>'7.1'!$J$36</c:f>
              <c:strCache>
                <c:ptCount val="1"/>
                <c:pt idx="0">
                  <c:v>VE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strRef>
              <c:f>'7.1'!$K$31:$M$31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'7.1'!$K$36:$M$36</c:f>
              <c:numCache>
                <c:formatCode>#\ ##0.0</c:formatCode>
                <c:ptCount val="3"/>
                <c:pt idx="0">
                  <c:v>3862.8833100000002</c:v>
                </c:pt>
                <c:pt idx="1">
                  <c:v>2954.15031</c:v>
                </c:pt>
                <c:pt idx="2">
                  <c:v>2715.4978800000004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457-4F49-B577-3A2885302A7E}"/>
            </c:ext>
          </c:extLst>
        </c:ser>
        <c:ser>
          <c:idx val="5"/>
          <c:order val="5"/>
          <c:tx>
            <c:strRef>
              <c:f>'7.1'!$J$37</c:f>
              <c:strCache>
                <c:ptCount val="1"/>
                <c:pt idx="0">
                  <c:v>PVE</c:v>
                </c:pt>
              </c:strCache>
            </c:strRef>
          </c:tx>
          <c:invertIfNegative val="0"/>
          <c:cat>
            <c:strRef>
              <c:f>'7.1'!$K$31:$M$31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'7.1'!$K$37:$M$37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457-4F49-B577-3A2885302A7E}"/>
            </c:ext>
          </c:extLst>
        </c:ser>
        <c:ser>
          <c:idx val="6"/>
          <c:order val="6"/>
          <c:tx>
            <c:strRef>
              <c:f>'7.1'!$J$38</c:f>
              <c:strCache>
                <c:ptCount val="1"/>
                <c:pt idx="0">
                  <c:v>VTE</c:v>
                </c:pt>
              </c:strCache>
            </c:strRef>
          </c:tx>
          <c:invertIfNegative val="0"/>
          <c:cat>
            <c:strRef>
              <c:f>'7.1'!$K$31:$M$31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'7.1'!$K$38:$M$38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457-4F49-B577-3A2885302A7E}"/>
            </c:ext>
          </c:extLst>
        </c:ser>
        <c:ser>
          <c:idx val="7"/>
          <c:order val="7"/>
          <c:tx>
            <c:strRef>
              <c:f>'7.1'!$J$39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'7.1'!$K$31:$M$31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'7.1'!$K$39:$M$39</c:f>
              <c:numCache>
                <c:formatCode>#\ ##0.0</c:formatCode>
                <c:ptCount val="3"/>
                <c:pt idx="0">
                  <c:v>1803.6437212803849</c:v>
                </c:pt>
                <c:pt idx="1">
                  <c:v>4174.1651338297452</c:v>
                </c:pt>
                <c:pt idx="2">
                  <c:v>7883.7441688329563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457-4F49-B577-3A2885302A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3785344"/>
        <c:axId val="163791232"/>
      </c:barChart>
      <c:catAx>
        <c:axId val="1637853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3791232"/>
        <c:crosses val="autoZero"/>
        <c:auto val="1"/>
        <c:lblAlgn val="ctr"/>
        <c:lblOffset val="100"/>
        <c:noMultiLvlLbl val="0"/>
      </c:catAx>
      <c:valAx>
        <c:axId val="163791232"/>
        <c:scaling>
          <c:orientation val="minMax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3785344"/>
        <c:crosses val="autoZero"/>
        <c:crossBetween val="between"/>
        <c:majorUnit val="5000"/>
        <c:minorUnit val="1000"/>
        <c:dispUnits>
          <c:builtInUnit val="thousands"/>
        </c:dispUnits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</a:t>
            </a:r>
            <a:r>
              <a:rPr lang="cs-CZ" sz="1000" baseline="0">
                <a:solidFill>
                  <a:srgbClr val="233060"/>
                </a:solidFill>
              </a:rPr>
              <a:t> výrobě elektřiny brutto </a:t>
            </a:r>
            <a:r>
              <a:rPr lang="cs-CZ" sz="1000">
                <a:solidFill>
                  <a:srgbClr val="233060"/>
                </a:solidFill>
              </a:rPr>
              <a:t>v ČR</a:t>
            </a:r>
          </a:p>
        </c:rich>
      </c:tx>
      <c:layout>
        <c:manualLayout>
          <c:xMode val="edge"/>
          <c:yMode val="edge"/>
          <c:x val="2.2827968155071047E-3"/>
          <c:y val="3.2742155525238743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'7.1'!$L$20:$L$27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'7.1'!$M$20:$M$27</c:f>
              <c:numCache>
                <c:formatCode>0.0%</c:formatCode>
                <c:ptCount val="8"/>
                <c:pt idx="0">
                  <c:v>0</c:v>
                </c:pt>
                <c:pt idx="1">
                  <c:v>2.2767888025752494E-3</c:v>
                </c:pt>
                <c:pt idx="2">
                  <c:v>0</c:v>
                </c:pt>
                <c:pt idx="3">
                  <c:v>2.6441413599405446E-2</c:v>
                </c:pt>
                <c:pt idx="4">
                  <c:v>1.8401049087134622E-2</c:v>
                </c:pt>
                <c:pt idx="5">
                  <c:v>0</c:v>
                </c:pt>
                <c:pt idx="6">
                  <c:v>0</c:v>
                </c:pt>
                <c:pt idx="7">
                  <c:v>1.9132340404579951E-2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EB-4F8A-B9CC-601C2AD90F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3816192"/>
        <c:axId val="163817728"/>
      </c:barChart>
      <c:catAx>
        <c:axId val="16381619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3817728"/>
        <c:crosses val="autoZero"/>
        <c:auto val="1"/>
        <c:lblAlgn val="ctr"/>
        <c:lblOffset val="100"/>
        <c:noMultiLvlLbl val="0"/>
      </c:catAx>
      <c:valAx>
        <c:axId val="163817728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3816192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CEB2-41EF-B6D6-BF28BABD219C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CEB2-41EF-B6D6-BF28BABD219C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CEB2-41EF-B6D6-BF28BABD219C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CEB2-41EF-B6D6-BF28BABD219C}"/>
            </c:ext>
          </c:extLst>
        </c:ser>
        <c:ser>
          <c:idx val="4"/>
          <c:order val="4"/>
          <c:tx>
            <c:strRef>
              <c:f>'4.3'!$A$25</c:f>
              <c:strCache>
                <c:ptCount val="1"/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CEB2-41EF-B6D6-BF28BABD219C}"/>
            </c:ext>
          </c:extLst>
        </c:ser>
        <c:ser>
          <c:idx val="5"/>
          <c:order val="5"/>
          <c:tx>
            <c:strRef>
              <c:f>'4.3'!$A$26</c:f>
              <c:strCache>
                <c:ptCount val="1"/>
              </c:strCache>
            </c:strRef>
          </c:tx>
          <c:spPr>
            <a:solidFill>
              <a:srgbClr val="F0948F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CEB2-41EF-B6D6-BF28BABD219C}"/>
            </c:ext>
          </c:extLst>
        </c:ser>
        <c:ser>
          <c:idx val="6"/>
          <c:order val="6"/>
          <c:tx>
            <c:strRef>
              <c:f>'4.3'!$A$27</c:f>
              <c:strCache>
                <c:ptCount val="1"/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CEB2-41EF-B6D6-BF28BABD219C}"/>
            </c:ext>
          </c:extLst>
        </c:ser>
        <c:ser>
          <c:idx val="7"/>
          <c:order val="7"/>
          <c:tx>
            <c:strRef>
              <c:f>'4.3'!$A$28</c:f>
              <c:strCache>
                <c:ptCount val="1"/>
              </c:strCache>
            </c:strRef>
          </c:tx>
          <c:spPr>
            <a:solidFill>
              <a:srgbClr val="F7C9C7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CEB2-41EF-B6D6-BF28BABD21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3543680"/>
        <c:axId val="163553664"/>
      </c:barChart>
      <c:catAx>
        <c:axId val="1635436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3553664"/>
        <c:crosses val="autoZero"/>
        <c:auto val="1"/>
        <c:lblAlgn val="ctr"/>
        <c:lblOffset val="100"/>
        <c:noMultiLvlLbl val="0"/>
      </c:catAx>
      <c:valAx>
        <c:axId val="16355366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3543680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technologií na v</a:t>
            </a:r>
            <a:r>
              <a:rPr lang="en-US" sz="1000">
                <a:solidFill>
                  <a:srgbClr val="233060"/>
                </a:solidFill>
              </a:rPr>
              <a:t>ýrob</a:t>
            </a:r>
            <a:r>
              <a:rPr lang="cs-CZ" sz="1000">
                <a:solidFill>
                  <a:srgbClr val="233060"/>
                </a:solidFill>
              </a:rPr>
              <a:t>ě</a:t>
            </a:r>
            <a:r>
              <a:rPr lang="en-US" sz="1000">
                <a:solidFill>
                  <a:srgbClr val="233060"/>
                </a:solidFill>
              </a:rPr>
              <a:t> elektřiny brutto</a:t>
            </a:r>
          </a:p>
        </c:rich>
      </c:tx>
      <c:layout>
        <c:manualLayout>
          <c:xMode val="edge"/>
          <c:yMode val="edge"/>
          <c:x val="4.0136994367674676E-3"/>
          <c:y val="4.9382645351149286E-2"/>
        </c:manualLayout>
      </c:layout>
      <c:overlay val="0"/>
    </c:title>
    <c:autoTitleDeleted val="0"/>
    <c:plotArea>
      <c:layout/>
      <c:doughnutChart>
        <c:varyColors val="1"/>
        <c:ser>
          <c:idx val="2"/>
          <c:order val="0"/>
          <c:dPt>
            <c:idx val="0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02-7F0E-4205-908D-EB66A0F4FB01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3-7F0E-4205-908D-EB66A0F4FB01}"/>
              </c:ext>
            </c:extLst>
          </c:dPt>
          <c:dPt>
            <c:idx val="2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4-7F0E-4205-908D-EB66A0F4FB01}"/>
              </c:ext>
            </c:extLst>
          </c:dPt>
          <c:dPt>
            <c:idx val="3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5-7F0E-4205-908D-EB66A0F4FB01}"/>
              </c:ext>
            </c:extLst>
          </c:dPt>
          <c:dPt>
            <c:idx val="4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6-7F0E-4205-908D-EB66A0F4FB01}"/>
              </c:ext>
            </c:extLst>
          </c:dPt>
          <c:dPt>
            <c:idx val="5"/>
            <c:bubble3D val="0"/>
            <c:spPr>
              <a:solidFill>
                <a:srgbClr val="F0948F"/>
              </a:solidFill>
            </c:spPr>
            <c:extLst>
              <c:ext xmlns:c16="http://schemas.microsoft.com/office/drawing/2014/chart" uri="{C3380CC4-5D6E-409C-BE32-E72D297353CC}">
                <c16:uniqueId val="{00000007-7F0E-4205-908D-EB66A0F4FB01}"/>
              </c:ext>
            </c:extLst>
          </c:dPt>
          <c:dPt>
            <c:idx val="6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8-7F0E-4205-908D-EB66A0F4FB01}"/>
              </c:ext>
            </c:extLst>
          </c:dPt>
          <c:dPt>
            <c:idx val="7"/>
            <c:bubble3D val="0"/>
            <c:spPr>
              <a:solidFill>
                <a:srgbClr val="F7C9C7"/>
              </a:solidFill>
            </c:spPr>
            <c:extLst>
              <c:ext xmlns:c16="http://schemas.microsoft.com/office/drawing/2014/chart" uri="{C3380CC4-5D6E-409C-BE32-E72D297353CC}">
                <c16:uniqueId val="{00000001-9FDD-4ACF-960D-971C2C9C1A30}"/>
              </c:ext>
            </c:extLst>
          </c:dPt>
          <c:cat>
            <c:strRef>
              <c:f>'7.2'!$J$19:$J$26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'7.2'!$K$19:$K$26</c:f>
              <c:numCache>
                <c:formatCode>General</c:formatCode>
                <c:ptCount val="8"/>
                <c:pt idx="0">
                  <c:v>4654243.9799999995</c:v>
                </c:pt>
                <c:pt idx="1">
                  <c:v>108841.70199999999</c:v>
                </c:pt>
                <c:pt idx="2">
                  <c:v>0</c:v>
                </c:pt>
                <c:pt idx="3">
                  <c:v>79854.41399999999</c:v>
                </c:pt>
                <c:pt idx="4">
                  <c:v>55250.265044788553</c:v>
                </c:pt>
                <c:pt idx="5">
                  <c:v>0</c:v>
                </c:pt>
                <c:pt idx="6">
                  <c:v>0</c:v>
                </c:pt>
                <c:pt idx="7">
                  <c:v>75115.187261427171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FDD-4ACF-960D-971C2C9C1A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</a:t>
            </a:r>
            <a:r>
              <a:rPr lang="cs-CZ" sz="1000" baseline="0">
                <a:solidFill>
                  <a:srgbClr val="233060"/>
                </a:solidFill>
              </a:rPr>
              <a:t> spotřebě elektřiny </a:t>
            </a:r>
            <a:r>
              <a:rPr lang="cs-CZ" sz="1000">
                <a:solidFill>
                  <a:srgbClr val="233060"/>
                </a:solidFill>
              </a:rPr>
              <a:t>v ČR</a:t>
            </a:r>
          </a:p>
        </c:rich>
      </c:tx>
      <c:layout>
        <c:manualLayout>
          <c:xMode val="edge"/>
          <c:yMode val="edge"/>
          <c:x val="1.3578302712160995E-3"/>
          <c:y val="4.51977401129943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1833536585365854"/>
          <c:y val="0.24277456647398843"/>
          <c:w val="0.60309247967479673"/>
          <c:h val="0.58782273603082846"/>
        </c:manualLayout>
      </c:layout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'7.2'!$H$19:$H$22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'7.2'!$I$19:$I$22</c:f>
              <c:numCache>
                <c:formatCode>0.0%</c:formatCode>
                <c:ptCount val="4"/>
                <c:pt idx="0">
                  <c:v>2.3016848795414453E-2</c:v>
                </c:pt>
                <c:pt idx="1">
                  <c:v>4.7770646714058354E-2</c:v>
                </c:pt>
                <c:pt idx="2">
                  <c:v>6.5840013279184526E-2</c:v>
                </c:pt>
                <c:pt idx="3">
                  <c:v>7.1688394044891315E-2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C5-4471-A36C-966CE23462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3148928"/>
        <c:axId val="163150464"/>
      </c:barChart>
      <c:catAx>
        <c:axId val="163148928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3150464"/>
        <c:crosses val="autoZero"/>
        <c:auto val="1"/>
        <c:lblAlgn val="ctr"/>
        <c:lblOffset val="100"/>
        <c:noMultiLvlLbl val="0"/>
      </c:catAx>
      <c:valAx>
        <c:axId val="163150464"/>
        <c:scaling>
          <c:orientation val="minMax"/>
          <c:max val="1"/>
        </c:scaling>
        <c:delete val="0"/>
        <c:axPos val="t"/>
        <c:majorGridlines/>
        <c:numFmt formatCode="0%" sourceLinked="0"/>
        <c:majorTickMark val="out"/>
        <c:minorTickMark val="none"/>
        <c:tickLblPos val="high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3148928"/>
        <c:crosses val="autoZero"/>
        <c:crossBetween val="between"/>
        <c:majorUnit val="0.2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 instalovaném výkonu v ČR</a:t>
            </a:r>
          </a:p>
        </c:rich>
      </c:tx>
      <c:layout>
        <c:manualLayout>
          <c:xMode val="edge"/>
          <c:yMode val="edge"/>
          <c:x val="3.5346543220558897E-3"/>
          <c:y val="3.0534351145038167E-2"/>
        </c:manualLayout>
      </c:layout>
      <c:overlay val="0"/>
      <c:spPr>
        <a:solidFill>
          <a:sysClr val="window" lastClr="FFFFFF"/>
        </a:solidFill>
      </c:sp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'7.2'!$H$31:$H$38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'7.2'!$I$31:$I$38</c:f>
              <c:numCache>
                <c:formatCode>0.0%</c:formatCode>
                <c:ptCount val="8"/>
                <c:pt idx="0">
                  <c:v>0.51939058171745156</c:v>
                </c:pt>
                <c:pt idx="1">
                  <c:v>2.3431269193648595E-2</c:v>
                </c:pt>
                <c:pt idx="2">
                  <c:v>0</c:v>
                </c:pt>
                <c:pt idx="3">
                  <c:v>5.0352944519843387E-2</c:v>
                </c:pt>
                <c:pt idx="4">
                  <c:v>0.15778198696024509</c:v>
                </c:pt>
                <c:pt idx="5">
                  <c:v>0</c:v>
                </c:pt>
                <c:pt idx="6">
                  <c:v>2.7548028369014712E-5</c:v>
                </c:pt>
                <c:pt idx="7">
                  <c:v>9.6543714778112674E-2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F16-4B87-83BD-B7ED3E7743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3170944"/>
        <c:axId val="163172736"/>
      </c:barChart>
      <c:catAx>
        <c:axId val="16317094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3172736"/>
        <c:crosses val="autoZero"/>
        <c:auto val="1"/>
        <c:lblAlgn val="ctr"/>
        <c:lblOffset val="100"/>
        <c:noMultiLvlLbl val="0"/>
      </c:catAx>
      <c:valAx>
        <c:axId val="163172736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3170944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Výroba elektřiny brutto (GWh)</a:t>
            </a:r>
          </a:p>
        </c:rich>
      </c:tx>
      <c:layout>
        <c:manualLayout>
          <c:xMode val="edge"/>
          <c:yMode val="edge"/>
          <c:x val="4.965132496513253E-3"/>
          <c:y val="3.56341189674522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605417322834645"/>
          <c:y val="0.16035353535353536"/>
          <c:w val="0.71861249343832012"/>
          <c:h val="0.7277553310886644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'7.2'!$J$31</c:f>
              <c:strCache>
                <c:ptCount val="1"/>
                <c:pt idx="0">
                  <c:v>JE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'7.2'!$K$30:$M$30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'7.2'!$K$31:$M$31</c:f>
              <c:numCache>
                <c:formatCode>#\ ##0.0</c:formatCode>
                <c:ptCount val="3"/>
                <c:pt idx="0">
                  <c:v>1560366.68</c:v>
                </c:pt>
                <c:pt idx="1">
                  <c:v>1472684.62</c:v>
                </c:pt>
                <c:pt idx="2">
                  <c:v>1621192.68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F86-45EA-96D7-EF75C9511AA9}"/>
            </c:ext>
          </c:extLst>
        </c:ser>
        <c:ser>
          <c:idx val="1"/>
          <c:order val="1"/>
          <c:tx>
            <c:strRef>
              <c:f>'7.2'!$J$32</c:f>
              <c:strCache>
                <c:ptCount val="1"/>
                <c:pt idx="0">
                  <c:v>PE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'7.2'!$K$30:$M$30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'7.2'!$K$32:$M$32</c:f>
              <c:numCache>
                <c:formatCode>#\ ##0.0</c:formatCode>
                <c:ptCount val="3"/>
                <c:pt idx="0">
                  <c:v>40352.898999999998</c:v>
                </c:pt>
                <c:pt idx="1">
                  <c:v>33217.474000000002</c:v>
                </c:pt>
                <c:pt idx="2">
                  <c:v>35271.328999999998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F86-45EA-96D7-EF75C9511AA9}"/>
            </c:ext>
          </c:extLst>
        </c:ser>
        <c:ser>
          <c:idx val="2"/>
          <c:order val="2"/>
          <c:tx>
            <c:strRef>
              <c:f>'7.2'!$J$33</c:f>
              <c:strCache>
                <c:ptCount val="1"/>
                <c:pt idx="0">
                  <c:v>PPE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'7.2'!$K$30:$M$30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'7.2'!$K$33:$M$33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F86-45EA-96D7-EF75C9511AA9}"/>
            </c:ext>
          </c:extLst>
        </c:ser>
        <c:ser>
          <c:idx val="3"/>
          <c:order val="3"/>
          <c:tx>
            <c:strRef>
              <c:f>'7.2'!$J$34</c:f>
              <c:strCache>
                <c:ptCount val="1"/>
                <c:pt idx="0">
                  <c:v>PSE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'7.2'!$K$30:$M$30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'7.2'!$K$34:$M$34</c:f>
              <c:numCache>
                <c:formatCode>#\ ##0.0</c:formatCode>
                <c:ptCount val="3"/>
                <c:pt idx="0">
                  <c:v>27758.211999999981</c:v>
                </c:pt>
                <c:pt idx="1">
                  <c:v>25276.162000000008</c:v>
                </c:pt>
                <c:pt idx="2">
                  <c:v>26820.040000000005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F86-45EA-96D7-EF75C9511AA9}"/>
            </c:ext>
          </c:extLst>
        </c:ser>
        <c:ser>
          <c:idx val="4"/>
          <c:order val="4"/>
          <c:tx>
            <c:strRef>
              <c:f>'7.2'!$J$35</c:f>
              <c:strCache>
                <c:ptCount val="1"/>
                <c:pt idx="0">
                  <c:v>VE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strRef>
              <c:f>'7.2'!$K$30:$M$30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'7.2'!$K$35:$M$35</c:f>
              <c:numCache>
                <c:formatCode>#\ ##0.0</c:formatCode>
                <c:ptCount val="3"/>
                <c:pt idx="0">
                  <c:v>18249.716721880439</c:v>
                </c:pt>
                <c:pt idx="1">
                  <c:v>15523.820793558258</c:v>
                </c:pt>
                <c:pt idx="2">
                  <c:v>21476.72752934985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F86-45EA-96D7-EF75C9511AA9}"/>
            </c:ext>
          </c:extLst>
        </c:ser>
        <c:ser>
          <c:idx val="5"/>
          <c:order val="5"/>
          <c:tx>
            <c:strRef>
              <c:f>'7.2'!$J$36</c:f>
              <c:strCache>
                <c:ptCount val="1"/>
                <c:pt idx="0">
                  <c:v>PVE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'7.2'!$K$30:$M$30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'7.2'!$K$36:$M$36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F86-45EA-96D7-EF75C9511AA9}"/>
            </c:ext>
          </c:extLst>
        </c:ser>
        <c:ser>
          <c:idx val="6"/>
          <c:order val="6"/>
          <c:tx>
            <c:strRef>
              <c:f>'7.2'!$J$37</c:f>
              <c:strCache>
                <c:ptCount val="1"/>
                <c:pt idx="0">
                  <c:v>VTE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strRef>
              <c:f>'7.2'!$K$30:$M$30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'7.2'!$K$37:$M$37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F86-45EA-96D7-EF75C9511AA9}"/>
            </c:ext>
          </c:extLst>
        </c:ser>
        <c:ser>
          <c:idx val="7"/>
          <c:order val="7"/>
          <c:tx>
            <c:strRef>
              <c:f>'7.2'!$J$38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'7.2'!$K$30:$M$30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'7.2'!$K$38:$M$38</c:f>
              <c:numCache>
                <c:formatCode>#\ ##0.0</c:formatCode>
                <c:ptCount val="3"/>
                <c:pt idx="0">
                  <c:v>12103.804844626717</c:v>
                </c:pt>
                <c:pt idx="1">
                  <c:v>24856.550779240868</c:v>
                </c:pt>
                <c:pt idx="2">
                  <c:v>38154.831637559597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F86-45EA-96D7-EF75C9511A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3242752"/>
        <c:axId val="163244288"/>
      </c:barChart>
      <c:catAx>
        <c:axId val="163242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3244288"/>
        <c:crosses val="autoZero"/>
        <c:auto val="1"/>
        <c:lblAlgn val="ctr"/>
        <c:lblOffset val="100"/>
        <c:noMultiLvlLbl val="0"/>
      </c:catAx>
      <c:valAx>
        <c:axId val="163244288"/>
        <c:scaling>
          <c:orientation val="minMax"/>
          <c:max val="1800000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3242752"/>
        <c:crosses val="autoZero"/>
        <c:crossBetween val="between"/>
        <c:majorUnit val="300000"/>
        <c:dispUnits>
          <c:builtInUnit val="thousands"/>
        </c:dispUnits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</a:t>
            </a:r>
            <a:r>
              <a:rPr lang="cs-CZ" sz="1000" baseline="0">
                <a:solidFill>
                  <a:srgbClr val="233060"/>
                </a:solidFill>
              </a:rPr>
              <a:t> výrobě elektřiny brutto </a:t>
            </a:r>
            <a:r>
              <a:rPr lang="cs-CZ" sz="1000">
                <a:solidFill>
                  <a:srgbClr val="233060"/>
                </a:solidFill>
              </a:rPr>
              <a:t>v ČR</a:t>
            </a:r>
          </a:p>
        </c:rich>
      </c:tx>
      <c:layout>
        <c:manualLayout>
          <c:xMode val="edge"/>
          <c:yMode val="edge"/>
          <c:x val="2.2827968155071047E-3"/>
          <c:y val="3.0543530543530543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'7.2'!$L$19:$L$26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'7.2'!$M$19:$M$26</c:f>
              <c:numCache>
                <c:formatCode>0.0%</c:formatCode>
                <c:ptCount val="8"/>
                <c:pt idx="0">
                  <c:v>0.58499151004874239</c:v>
                </c:pt>
                <c:pt idx="1">
                  <c:v>1.0231715390549567E-2</c:v>
                </c:pt>
                <c:pt idx="2">
                  <c:v>0</c:v>
                </c:pt>
                <c:pt idx="3">
                  <c:v>7.253427439473463E-2</c:v>
                </c:pt>
                <c:pt idx="4">
                  <c:v>0.10665192547922368</c:v>
                </c:pt>
                <c:pt idx="5">
                  <c:v>0</c:v>
                </c:pt>
                <c:pt idx="6">
                  <c:v>0</c:v>
                </c:pt>
                <c:pt idx="7">
                  <c:v>0.1036773678791284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51-40A8-BA60-4652B0E195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3261056"/>
        <c:axId val="163287424"/>
      </c:barChart>
      <c:catAx>
        <c:axId val="16326105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3287424"/>
        <c:crosses val="autoZero"/>
        <c:auto val="1"/>
        <c:lblAlgn val="ctr"/>
        <c:lblOffset val="100"/>
        <c:noMultiLvlLbl val="0"/>
      </c:catAx>
      <c:valAx>
        <c:axId val="163287424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3261056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87B3-48D0-8367-8B643A1071AB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87B3-48D0-8367-8B643A1071AB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87B3-48D0-8367-8B643A1071AB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87B3-48D0-8367-8B643A1071AB}"/>
            </c:ext>
          </c:extLst>
        </c:ser>
        <c:ser>
          <c:idx val="4"/>
          <c:order val="4"/>
          <c:tx>
            <c:strRef>
              <c:f>'4.3'!$A$25</c:f>
              <c:strCache>
                <c:ptCount val="1"/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87B3-48D0-8367-8B643A1071AB}"/>
            </c:ext>
          </c:extLst>
        </c:ser>
        <c:ser>
          <c:idx val="5"/>
          <c:order val="5"/>
          <c:tx>
            <c:strRef>
              <c:f>'4.3'!$A$26</c:f>
              <c:strCache>
                <c:ptCount val="1"/>
              </c:strCache>
            </c:strRef>
          </c:tx>
          <c:spPr>
            <a:solidFill>
              <a:srgbClr val="F0948F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87B3-48D0-8367-8B643A1071AB}"/>
            </c:ext>
          </c:extLst>
        </c:ser>
        <c:ser>
          <c:idx val="6"/>
          <c:order val="6"/>
          <c:tx>
            <c:strRef>
              <c:f>'4.3'!$A$27</c:f>
              <c:strCache>
                <c:ptCount val="1"/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87B3-48D0-8367-8B643A1071AB}"/>
            </c:ext>
          </c:extLst>
        </c:ser>
        <c:ser>
          <c:idx val="7"/>
          <c:order val="7"/>
          <c:tx>
            <c:strRef>
              <c:f>'4.3'!$A$28</c:f>
              <c:strCache>
                <c:ptCount val="1"/>
              </c:strCache>
            </c:strRef>
          </c:tx>
          <c:spPr>
            <a:solidFill>
              <a:srgbClr val="F7C9C7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87B3-48D0-8367-8B643A1071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3734272"/>
        <c:axId val="163735808"/>
      </c:barChart>
      <c:catAx>
        <c:axId val="1637342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3735808"/>
        <c:crosses val="autoZero"/>
        <c:auto val="1"/>
        <c:lblAlgn val="ctr"/>
        <c:lblOffset val="100"/>
        <c:noMultiLvlLbl val="0"/>
      </c:catAx>
      <c:valAx>
        <c:axId val="16373580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3734272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technologií na v</a:t>
            </a:r>
            <a:r>
              <a:rPr lang="en-US" sz="1000">
                <a:solidFill>
                  <a:srgbClr val="233060"/>
                </a:solidFill>
              </a:rPr>
              <a:t>ýrob</a:t>
            </a:r>
            <a:r>
              <a:rPr lang="cs-CZ" sz="1000">
                <a:solidFill>
                  <a:srgbClr val="233060"/>
                </a:solidFill>
              </a:rPr>
              <a:t>ě</a:t>
            </a:r>
            <a:r>
              <a:rPr lang="en-US" sz="1000">
                <a:solidFill>
                  <a:srgbClr val="233060"/>
                </a:solidFill>
              </a:rPr>
              <a:t> elektřiny brutto</a:t>
            </a:r>
          </a:p>
        </c:rich>
      </c:tx>
      <c:layout>
        <c:manualLayout>
          <c:xMode val="edge"/>
          <c:yMode val="edge"/>
          <c:x val="5.5355547673921262E-3"/>
          <c:y val="5.6565656565656569E-2"/>
        </c:manualLayout>
      </c:layout>
      <c:overlay val="0"/>
    </c:title>
    <c:autoTitleDeleted val="0"/>
    <c:plotArea>
      <c:layout/>
      <c:doughnutChart>
        <c:varyColors val="1"/>
        <c:ser>
          <c:idx val="2"/>
          <c:order val="0"/>
          <c:dPt>
            <c:idx val="0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02-4AC6-4336-88F6-6365B596215D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3-4AC6-4336-88F6-6365B596215D}"/>
              </c:ext>
            </c:extLst>
          </c:dPt>
          <c:dPt>
            <c:idx val="2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4-4AC6-4336-88F6-6365B596215D}"/>
              </c:ext>
            </c:extLst>
          </c:dPt>
          <c:dPt>
            <c:idx val="3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5-4AC6-4336-88F6-6365B596215D}"/>
              </c:ext>
            </c:extLst>
          </c:dPt>
          <c:dPt>
            <c:idx val="4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6-4AC6-4336-88F6-6365B596215D}"/>
              </c:ext>
            </c:extLst>
          </c:dPt>
          <c:dPt>
            <c:idx val="5"/>
            <c:bubble3D val="0"/>
            <c:spPr>
              <a:solidFill>
                <a:srgbClr val="F0948F"/>
              </a:solidFill>
            </c:spPr>
            <c:extLst>
              <c:ext xmlns:c16="http://schemas.microsoft.com/office/drawing/2014/chart" uri="{C3380CC4-5D6E-409C-BE32-E72D297353CC}">
                <c16:uniqueId val="{00000007-4AC6-4336-88F6-6365B596215D}"/>
              </c:ext>
            </c:extLst>
          </c:dPt>
          <c:dPt>
            <c:idx val="6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8-4AC6-4336-88F6-6365B596215D}"/>
              </c:ext>
            </c:extLst>
          </c:dPt>
          <c:dPt>
            <c:idx val="7"/>
            <c:bubble3D val="0"/>
            <c:spPr>
              <a:solidFill>
                <a:srgbClr val="F7C9C7"/>
              </a:solidFill>
            </c:spPr>
            <c:extLst>
              <c:ext xmlns:c16="http://schemas.microsoft.com/office/drawing/2014/chart" uri="{C3380CC4-5D6E-409C-BE32-E72D297353CC}">
                <c16:uniqueId val="{00000001-2AD1-478A-A293-EAD69AEBB642}"/>
              </c:ext>
            </c:extLst>
          </c:dPt>
          <c:cat>
            <c:strRef>
              <c:f>'7.3'!$J$19:$J$26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'7.3'!$K$19:$K$26</c:f>
              <c:numCache>
                <c:formatCode>General</c:formatCode>
                <c:ptCount val="8"/>
                <c:pt idx="0">
                  <c:v>0</c:v>
                </c:pt>
                <c:pt idx="1">
                  <c:v>141705.61399999997</c:v>
                </c:pt>
                <c:pt idx="2">
                  <c:v>150451.42800000001</c:v>
                </c:pt>
                <c:pt idx="3">
                  <c:v>96622.700000000012</c:v>
                </c:pt>
                <c:pt idx="4">
                  <c:v>17313.291183666333</c:v>
                </c:pt>
                <c:pt idx="5">
                  <c:v>0</c:v>
                </c:pt>
                <c:pt idx="6">
                  <c:v>2789.7847744066976</c:v>
                </c:pt>
                <c:pt idx="7">
                  <c:v>133396.16927535366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AD1-478A-A293-EAD69AEBB6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V</a:t>
            </a:r>
            <a:r>
              <a:rPr lang="en-US" sz="1000">
                <a:solidFill>
                  <a:srgbClr val="233060"/>
                </a:solidFill>
              </a:rPr>
              <a:t>ýro</a:t>
            </a:r>
            <a:r>
              <a:rPr lang="cs-CZ" sz="1000">
                <a:solidFill>
                  <a:srgbClr val="233060"/>
                </a:solidFill>
              </a:rPr>
              <a:t>ba</a:t>
            </a:r>
            <a:r>
              <a:rPr lang="en-US" sz="1000">
                <a:solidFill>
                  <a:srgbClr val="233060"/>
                </a:solidFill>
              </a:rPr>
              <a:t> elektřiny brutto </a:t>
            </a:r>
            <a:r>
              <a:rPr lang="cs-CZ" sz="1000">
                <a:solidFill>
                  <a:srgbClr val="233060"/>
                </a:solidFill>
              </a:rPr>
              <a:t>- PSE (GWh)</a:t>
            </a:r>
            <a:endParaRPr lang="en-US" sz="1000">
              <a:solidFill>
                <a:srgbClr val="233060"/>
              </a:solidFill>
            </a:endParaRPr>
          </a:p>
        </c:rich>
      </c:tx>
      <c:layout>
        <c:manualLayout>
          <c:xMode val="edge"/>
          <c:yMode val="edge"/>
          <c:x val="1.6103535353535574E-3"/>
          <c:y val="3.8648221005815947E-3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7.5215117036474391E-2"/>
          <c:y val="0.15246856825179611"/>
          <c:w val="0.85187582939016504"/>
          <c:h val="0.7239864864864864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'4.2'!$A$22</c:f>
              <c:strCache>
                <c:ptCount val="1"/>
                <c:pt idx="0">
                  <c:v>Biomasa</c:v>
                </c:pt>
              </c:strCache>
            </c:strRef>
          </c:tx>
          <c:spPr>
            <a:pattFill prst="ltUpDiag">
              <a:fgClr>
                <a:schemeClr val="accent1"/>
              </a:fgClr>
              <a:bgClr>
                <a:schemeClr val="bg1"/>
              </a:bgClr>
            </a:pattFill>
          </c:spPr>
          <c:invertIfNegative val="0"/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1485-4DC3-B8D7-6D21BF598BD1}"/>
              </c:ext>
            </c:extLst>
          </c:dPt>
          <c:cat>
            <c:strRef>
              <c:f>'4.2'!$B$5:$D$5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'4.2'!$B$22:$D$22</c:f>
              <c:numCache>
                <c:formatCode>#\ ##0.0</c:formatCode>
                <c:ptCount val="3"/>
                <c:pt idx="0">
                  <c:v>0.19910500000000003</c:v>
                </c:pt>
                <c:pt idx="1">
                  <c:v>0.19900200000000001</c:v>
                </c:pt>
                <c:pt idx="2">
                  <c:v>0.12834199999999998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485-4DC3-B8D7-6D21BF598BD1}"/>
            </c:ext>
          </c:extLst>
        </c:ser>
        <c:ser>
          <c:idx val="1"/>
          <c:order val="1"/>
          <c:tx>
            <c:strRef>
              <c:f>'4.2'!$A$23</c:f>
              <c:strCache>
                <c:ptCount val="1"/>
                <c:pt idx="0">
                  <c:v>Bioplyn</c:v>
                </c:pt>
              </c:strCache>
            </c:strRef>
          </c:tx>
          <c:spPr>
            <a:pattFill prst="ltUpDiag">
              <a:fgClr>
                <a:schemeClr val="accent5"/>
              </a:fgClr>
              <a:bgClr>
                <a:schemeClr val="bg1"/>
              </a:bgClr>
            </a:pattFill>
          </c:spPr>
          <c:invertIfNegative val="0"/>
          <c:cat>
            <c:strRef>
              <c:f>'4.2'!$B$5:$D$5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'4.2'!$B$23:$D$23</c:f>
              <c:numCache>
                <c:formatCode>#\ ##0.0</c:formatCode>
                <c:ptCount val="3"/>
                <c:pt idx="0">
                  <c:v>222.63446700000009</c:v>
                </c:pt>
                <c:pt idx="1">
                  <c:v>202.3218280000001</c:v>
                </c:pt>
                <c:pt idx="2">
                  <c:v>222.72548099999986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485-4DC3-B8D7-6D21BF598BD1}"/>
            </c:ext>
          </c:extLst>
        </c:ser>
        <c:ser>
          <c:idx val="2"/>
          <c:order val="2"/>
          <c:tx>
            <c:strRef>
              <c:f>'4.2'!$A$24</c:f>
              <c:strCache>
                <c:ptCount val="1"/>
                <c:pt idx="0">
                  <c:v>Černé uhlí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1485-4DC3-B8D7-6D21BF598BD1}"/>
              </c:ext>
            </c:extLst>
          </c:dPt>
          <c:cat>
            <c:strRef>
              <c:f>'4.2'!$B$5:$D$5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'4.2'!$B$24:$D$24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485-4DC3-B8D7-6D21BF598BD1}"/>
            </c:ext>
          </c:extLst>
        </c:ser>
        <c:ser>
          <c:idx val="3"/>
          <c:order val="3"/>
          <c:tx>
            <c:strRef>
              <c:f>'4.2'!$A$25</c:f>
              <c:strCache>
                <c:ptCount val="1"/>
                <c:pt idx="0">
                  <c:v>Hnědé uhlí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'4.2'!$B$5:$D$5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'4.2'!$B$25:$D$25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485-4DC3-B8D7-6D21BF598BD1}"/>
            </c:ext>
          </c:extLst>
        </c:ser>
        <c:ser>
          <c:idx val="4"/>
          <c:order val="4"/>
          <c:tx>
            <c:strRef>
              <c:f>'4.2'!$A$26</c:f>
              <c:strCache>
                <c:ptCount val="1"/>
                <c:pt idx="0">
                  <c:v>Koks</c:v>
                </c:pt>
              </c:strCache>
            </c:strRef>
          </c:tx>
          <c:spPr>
            <a:solidFill>
              <a:srgbClr val="D0D0D0"/>
            </a:solidFill>
          </c:spPr>
          <c:invertIfNegative val="0"/>
          <c:cat>
            <c:strRef>
              <c:f>'4.2'!$B$5:$D$5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'4.2'!$B$26:$D$26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485-4DC3-B8D7-6D21BF598BD1}"/>
            </c:ext>
          </c:extLst>
        </c:ser>
        <c:ser>
          <c:idx val="5"/>
          <c:order val="5"/>
          <c:tx>
            <c:strRef>
              <c:f>'4.2'!$A$27</c:f>
              <c:strCache>
                <c:ptCount val="1"/>
                <c:pt idx="0">
                  <c:v>Odpadní teplo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'4.2'!$B$5:$D$5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'4.2'!$B$27:$D$27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1485-4DC3-B8D7-6D21BF598BD1}"/>
            </c:ext>
          </c:extLst>
        </c:ser>
        <c:ser>
          <c:idx val="6"/>
          <c:order val="6"/>
          <c:tx>
            <c:strRef>
              <c:f>'4.2'!$A$28</c:f>
              <c:strCache>
                <c:ptCount val="1"/>
                <c:pt idx="0">
                  <c:v>Ostatní kapalná paliva</c:v>
                </c:pt>
              </c:strCache>
            </c:strRef>
          </c:tx>
          <c:spPr>
            <a:solidFill>
              <a:srgbClr val="646363"/>
            </a:solidFill>
          </c:spPr>
          <c:invertIfNegative val="0"/>
          <c:cat>
            <c:strRef>
              <c:f>'4.2'!$B$5:$D$5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'4.2'!$B$28:$D$28</c:f>
              <c:numCache>
                <c:formatCode>#\ ##0.0</c:formatCode>
                <c:ptCount val="3"/>
                <c:pt idx="0">
                  <c:v>0.31260599999999999</c:v>
                </c:pt>
                <c:pt idx="1">
                  <c:v>7.2978000000000015E-2</c:v>
                </c:pt>
                <c:pt idx="2">
                  <c:v>6.5738000000000005E-2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485-4DC3-B8D7-6D21BF598BD1}"/>
            </c:ext>
          </c:extLst>
        </c:ser>
        <c:ser>
          <c:idx val="7"/>
          <c:order val="7"/>
          <c:tx>
            <c:strRef>
              <c:f>'4.2'!$A$29</c:f>
              <c:strCache>
                <c:ptCount val="1"/>
                <c:pt idx="0">
                  <c:v>Ostatní pevná paliva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'4.2'!$B$5:$D$5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'4.2'!$B$29:$D$29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1485-4DC3-B8D7-6D21BF598BD1}"/>
            </c:ext>
          </c:extLst>
        </c:ser>
        <c:ser>
          <c:idx val="8"/>
          <c:order val="8"/>
          <c:tx>
            <c:strRef>
              <c:f>'4.2'!$A$30</c:f>
              <c:strCache>
                <c:ptCount val="1"/>
                <c:pt idx="0">
                  <c:v>Ostatní plyny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'4.2'!$B$5:$D$5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'4.2'!$B$30:$D$30</c:f>
              <c:numCache>
                <c:formatCode>#\ ##0.0</c:formatCode>
                <c:ptCount val="3"/>
                <c:pt idx="0">
                  <c:v>20.921035</c:v>
                </c:pt>
                <c:pt idx="1">
                  <c:v>17.814539000000003</c:v>
                </c:pt>
                <c:pt idx="2">
                  <c:v>20.169619000000001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1485-4DC3-B8D7-6D21BF598BD1}"/>
            </c:ext>
          </c:extLst>
        </c:ser>
        <c:ser>
          <c:idx val="9"/>
          <c:order val="9"/>
          <c:tx>
            <c:strRef>
              <c:f>'4.2'!$A$31</c:f>
              <c:strCache>
                <c:ptCount val="1"/>
                <c:pt idx="0">
                  <c:v>Ostatní</c:v>
                </c:pt>
              </c:strCache>
            </c:strRef>
          </c:tx>
          <c:spPr>
            <a:solidFill>
              <a:srgbClr val="9D9D9C"/>
            </a:solidFill>
          </c:spPr>
          <c:invertIfNegative val="0"/>
          <c:cat>
            <c:strRef>
              <c:f>'4.2'!$B$5:$D$5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'4.2'!$B$31:$D$31</c:f>
              <c:numCache>
                <c:formatCode>#\ ##0.0</c:formatCode>
                <c:ptCount val="3"/>
                <c:pt idx="0">
                  <c:v>0.2084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1485-4DC3-B8D7-6D21BF598BD1}"/>
            </c:ext>
          </c:extLst>
        </c:ser>
        <c:ser>
          <c:idx val="10"/>
          <c:order val="10"/>
          <c:tx>
            <c:strRef>
              <c:f>'4.2'!$A$32</c:f>
              <c:strCache>
                <c:ptCount val="1"/>
                <c:pt idx="0">
                  <c:v>Topné oleje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cat>
            <c:strRef>
              <c:f>'4.2'!$B$5:$D$5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'4.2'!$B$32:$D$32</c:f>
              <c:numCache>
                <c:formatCode>#\ ##0.0</c:formatCode>
                <c:ptCount val="3"/>
                <c:pt idx="0">
                  <c:v>0.59986399999999995</c:v>
                </c:pt>
                <c:pt idx="1">
                  <c:v>0.51585799999999982</c:v>
                </c:pt>
                <c:pt idx="2">
                  <c:v>0.57564100000000029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1485-4DC3-B8D7-6D21BF598BD1}"/>
            </c:ext>
          </c:extLst>
        </c:ser>
        <c:ser>
          <c:idx val="11"/>
          <c:order val="11"/>
          <c:tx>
            <c:strRef>
              <c:f>'4.2'!$A$33</c:f>
              <c:strCache>
                <c:ptCount val="1"/>
                <c:pt idx="0">
                  <c:v>Zemní plyn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strRef>
              <c:f>'4.2'!$B$5:$D$5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'4.2'!$B$33:$D$33</c:f>
              <c:numCache>
                <c:formatCode>#\ ##0.0</c:formatCode>
                <c:ptCount val="3"/>
                <c:pt idx="0">
                  <c:v>142.03985099999991</c:v>
                </c:pt>
                <c:pt idx="1">
                  <c:v>132.51836499999993</c:v>
                </c:pt>
                <c:pt idx="2">
                  <c:v>116.89701399999997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1485-4DC3-B8D7-6D21BF598B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54659840"/>
        <c:axId val="158200576"/>
      </c:barChart>
      <c:catAx>
        <c:axId val="1546598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58200576"/>
        <c:crosses val="autoZero"/>
        <c:auto val="1"/>
        <c:lblAlgn val="ctr"/>
        <c:lblOffset val="100"/>
        <c:noMultiLvlLbl val="0"/>
      </c:catAx>
      <c:valAx>
        <c:axId val="158200576"/>
        <c:scaling>
          <c:orientation val="minMax"/>
          <c:max val="400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54659840"/>
        <c:crosses val="autoZero"/>
        <c:crossBetween val="between"/>
        <c:majorUnit val="100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</a:t>
            </a:r>
            <a:r>
              <a:rPr lang="cs-CZ" sz="1000" baseline="0">
                <a:solidFill>
                  <a:srgbClr val="233060"/>
                </a:solidFill>
              </a:rPr>
              <a:t> spotřebě elektřiny </a:t>
            </a:r>
            <a:r>
              <a:rPr lang="cs-CZ" sz="1000">
                <a:solidFill>
                  <a:srgbClr val="233060"/>
                </a:solidFill>
              </a:rPr>
              <a:t>v ČR</a:t>
            </a:r>
          </a:p>
        </c:rich>
      </c:tx>
      <c:layout>
        <c:manualLayout>
          <c:xMode val="edge"/>
          <c:yMode val="edge"/>
          <c:x val="1.0959383753501486E-3"/>
          <c:y val="5.273069679849341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1833536585365854"/>
          <c:y val="0.24277456647398843"/>
          <c:w val="0.60309247967479673"/>
          <c:h val="0.58782273603082846"/>
        </c:manualLayout>
      </c:layout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'7.3'!$H$19:$H$22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'7.3'!$I$19:$I$22</c:f>
              <c:numCache>
                <c:formatCode>0.0%</c:formatCode>
                <c:ptCount val="4"/>
                <c:pt idx="0">
                  <c:v>7.3987695624403285E-2</c:v>
                </c:pt>
                <c:pt idx="1">
                  <c:v>0.10541186045991503</c:v>
                </c:pt>
                <c:pt idx="2">
                  <c:v>8.763932682997834E-2</c:v>
                </c:pt>
                <c:pt idx="3">
                  <c:v>9.8583282874815728E-2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5E-45F7-878B-86769153AD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0774784"/>
        <c:axId val="160780672"/>
      </c:barChart>
      <c:catAx>
        <c:axId val="160774784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0780672"/>
        <c:crosses val="autoZero"/>
        <c:auto val="1"/>
        <c:lblAlgn val="ctr"/>
        <c:lblOffset val="100"/>
        <c:noMultiLvlLbl val="0"/>
      </c:catAx>
      <c:valAx>
        <c:axId val="160780672"/>
        <c:scaling>
          <c:orientation val="minMax"/>
          <c:max val="1"/>
        </c:scaling>
        <c:delete val="0"/>
        <c:axPos val="t"/>
        <c:majorGridlines/>
        <c:numFmt formatCode="0%" sourceLinked="0"/>
        <c:majorTickMark val="out"/>
        <c:minorTickMark val="none"/>
        <c:tickLblPos val="high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0774784"/>
        <c:crosses val="autoZero"/>
        <c:crossBetween val="between"/>
        <c:majorUnit val="0.2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 instalovaném výkonu v ČR</a:t>
            </a:r>
          </a:p>
        </c:rich>
      </c:tx>
      <c:layout>
        <c:manualLayout>
          <c:xMode val="edge"/>
          <c:yMode val="edge"/>
          <c:x val="3.5346543220558897E-3"/>
          <c:y val="3.0534351145038167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'7.3'!$H$31:$H$38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'7.3'!$I$31:$I$38</c:f>
              <c:numCache>
                <c:formatCode>0.0%</c:formatCode>
                <c:ptCount val="8"/>
                <c:pt idx="0">
                  <c:v>0</c:v>
                </c:pt>
                <c:pt idx="1">
                  <c:v>2.4538289794621779E-2</c:v>
                </c:pt>
                <c:pt idx="2">
                  <c:v>8.6915065277981512E-2</c:v>
                </c:pt>
                <c:pt idx="3">
                  <c:v>7.8072223072373548E-2</c:v>
                </c:pt>
                <c:pt idx="4">
                  <c:v>3.1595210030642501E-2</c:v>
                </c:pt>
                <c:pt idx="5">
                  <c:v>0</c:v>
                </c:pt>
                <c:pt idx="6">
                  <c:v>2.2851929746962953E-2</c:v>
                </c:pt>
                <c:pt idx="7">
                  <c:v>0.16913308637909652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F8-4618-9E99-7D4FC4F05C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0809344"/>
        <c:axId val="160810880"/>
      </c:barChart>
      <c:catAx>
        <c:axId val="16080934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0810880"/>
        <c:crosses val="autoZero"/>
        <c:auto val="1"/>
        <c:lblAlgn val="ctr"/>
        <c:lblOffset val="100"/>
        <c:noMultiLvlLbl val="0"/>
      </c:catAx>
      <c:valAx>
        <c:axId val="160810880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0809344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Výroba elektřiny brutto (GWh)</a:t>
            </a:r>
          </a:p>
        </c:rich>
      </c:tx>
      <c:layout>
        <c:manualLayout>
          <c:xMode val="edge"/>
          <c:yMode val="edge"/>
          <c:x val="4.965132496513253E-3"/>
          <c:y val="3.054353054353054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5602729658792652"/>
          <c:y val="0.16035353535353536"/>
          <c:w val="0.76397270341207346"/>
          <c:h val="0.7277553310886644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'7.3'!$J$31</c:f>
              <c:strCache>
                <c:ptCount val="1"/>
                <c:pt idx="0">
                  <c:v>JE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'7.3'!$K$30:$M$30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'7.3'!$K$31:$M$31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6C-492C-BE38-F6DCFCBEF146}"/>
            </c:ext>
          </c:extLst>
        </c:ser>
        <c:ser>
          <c:idx val="1"/>
          <c:order val="1"/>
          <c:tx>
            <c:strRef>
              <c:f>'7.3'!$J$32</c:f>
              <c:strCache>
                <c:ptCount val="1"/>
                <c:pt idx="0">
                  <c:v>PE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'7.3'!$K$30:$M$30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'7.3'!$K$32:$M$32</c:f>
              <c:numCache>
                <c:formatCode>#\ ##0.0</c:formatCode>
                <c:ptCount val="3"/>
                <c:pt idx="0">
                  <c:v>54488.193999999996</c:v>
                </c:pt>
                <c:pt idx="1">
                  <c:v>50213.945999999989</c:v>
                </c:pt>
                <c:pt idx="2">
                  <c:v>37003.473999999995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6C-492C-BE38-F6DCFCBEF146}"/>
            </c:ext>
          </c:extLst>
        </c:ser>
        <c:ser>
          <c:idx val="2"/>
          <c:order val="2"/>
          <c:tx>
            <c:strRef>
              <c:f>'7.3'!$J$33</c:f>
              <c:strCache>
                <c:ptCount val="1"/>
                <c:pt idx="0">
                  <c:v>PPE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'7.3'!$K$30:$M$30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'7.3'!$K$33:$M$33</c:f>
              <c:numCache>
                <c:formatCode>#\ ##0.0</c:formatCode>
                <c:ptCount val="3"/>
                <c:pt idx="0">
                  <c:v>53903</c:v>
                </c:pt>
                <c:pt idx="1">
                  <c:v>49635.34</c:v>
                </c:pt>
                <c:pt idx="2">
                  <c:v>46913.088000000003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26C-492C-BE38-F6DCFCBEF146}"/>
            </c:ext>
          </c:extLst>
        </c:ser>
        <c:ser>
          <c:idx val="3"/>
          <c:order val="3"/>
          <c:tx>
            <c:strRef>
              <c:f>'7.3'!$J$34</c:f>
              <c:strCache>
                <c:ptCount val="1"/>
                <c:pt idx="0">
                  <c:v>PSE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'7.3'!$K$30:$M$30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'7.3'!$K$34:$M$34</c:f>
              <c:numCache>
                <c:formatCode>#\ ##0.0</c:formatCode>
                <c:ptCount val="3"/>
                <c:pt idx="0">
                  <c:v>36075.040000000001</c:v>
                </c:pt>
                <c:pt idx="1">
                  <c:v>30918.635000000002</c:v>
                </c:pt>
                <c:pt idx="2">
                  <c:v>29629.025000000001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26C-492C-BE38-F6DCFCBEF146}"/>
            </c:ext>
          </c:extLst>
        </c:ser>
        <c:ser>
          <c:idx val="4"/>
          <c:order val="4"/>
          <c:tx>
            <c:strRef>
              <c:f>'7.3'!$J$35</c:f>
              <c:strCache>
                <c:ptCount val="1"/>
                <c:pt idx="0">
                  <c:v>VE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strRef>
              <c:f>'7.3'!$K$30:$M$30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'7.3'!$K$35:$M$35</c:f>
              <c:numCache>
                <c:formatCode>#\ ##0.0</c:formatCode>
                <c:ptCount val="3"/>
                <c:pt idx="0">
                  <c:v>6698.2535480019988</c:v>
                </c:pt>
                <c:pt idx="1">
                  <c:v>5311.921300569431</c:v>
                </c:pt>
                <c:pt idx="2">
                  <c:v>5303.1163350949037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26C-492C-BE38-F6DCFCBEF146}"/>
            </c:ext>
          </c:extLst>
        </c:ser>
        <c:ser>
          <c:idx val="5"/>
          <c:order val="5"/>
          <c:tx>
            <c:strRef>
              <c:f>'7.3'!$J$36</c:f>
              <c:strCache>
                <c:ptCount val="1"/>
                <c:pt idx="0">
                  <c:v>PVE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'7.3'!$K$30:$M$30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'7.3'!$K$36:$M$36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26C-492C-BE38-F6DCFCBEF146}"/>
            </c:ext>
          </c:extLst>
        </c:ser>
        <c:ser>
          <c:idx val="6"/>
          <c:order val="6"/>
          <c:tx>
            <c:strRef>
              <c:f>'7.3'!$J$37</c:f>
              <c:strCache>
                <c:ptCount val="1"/>
                <c:pt idx="0">
                  <c:v>VTE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strRef>
              <c:f>'7.3'!$K$30:$M$30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'7.3'!$K$37:$M$37</c:f>
              <c:numCache>
                <c:formatCode>#\ ##0.0</c:formatCode>
                <c:ptCount val="3"/>
                <c:pt idx="0">
                  <c:v>949.77447115221639</c:v>
                </c:pt>
                <c:pt idx="1">
                  <c:v>920.10097709582794</c:v>
                </c:pt>
                <c:pt idx="2">
                  <c:v>919.90932615865302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26C-492C-BE38-F6DCFCBEF146}"/>
            </c:ext>
          </c:extLst>
        </c:ser>
        <c:ser>
          <c:idx val="7"/>
          <c:order val="7"/>
          <c:tx>
            <c:strRef>
              <c:f>'7.3'!$J$38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'7.3'!$K$30:$M$30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'7.3'!$K$38:$M$38</c:f>
              <c:numCache>
                <c:formatCode>#\ ##0.0</c:formatCode>
                <c:ptCount val="3"/>
                <c:pt idx="0">
                  <c:v>17519.063923558671</c:v>
                </c:pt>
                <c:pt idx="1">
                  <c:v>43372.97646956949</c:v>
                </c:pt>
                <c:pt idx="2">
                  <c:v>72504.128882225516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26C-492C-BE38-F6DCFCBEF1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4698368"/>
        <c:axId val="164712448"/>
      </c:barChart>
      <c:catAx>
        <c:axId val="164698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4712448"/>
        <c:crosses val="autoZero"/>
        <c:auto val="1"/>
        <c:lblAlgn val="ctr"/>
        <c:lblOffset val="100"/>
        <c:noMultiLvlLbl val="0"/>
      </c:catAx>
      <c:valAx>
        <c:axId val="164712448"/>
        <c:scaling>
          <c:orientation val="minMax"/>
          <c:max val="200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4698368"/>
        <c:crosses val="autoZero"/>
        <c:crossBetween val="between"/>
        <c:majorUnit val="50000"/>
        <c:dispUnits>
          <c:builtInUnit val="thousands"/>
        </c:dispUnits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</a:t>
            </a:r>
            <a:r>
              <a:rPr lang="cs-CZ" sz="1000" baseline="0">
                <a:solidFill>
                  <a:srgbClr val="233060"/>
                </a:solidFill>
              </a:rPr>
              <a:t> výrobě elektřiny brutto </a:t>
            </a:r>
            <a:r>
              <a:rPr lang="cs-CZ" sz="1000">
                <a:solidFill>
                  <a:srgbClr val="233060"/>
                </a:solidFill>
              </a:rPr>
              <a:t>v ČR</a:t>
            </a:r>
          </a:p>
        </c:rich>
      </c:tx>
      <c:layout>
        <c:manualLayout>
          <c:xMode val="edge"/>
          <c:yMode val="edge"/>
          <c:x val="2.2827968155071047E-3"/>
          <c:y val="3.0543530543530543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'7.3'!$L$19:$L$26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'7.3'!$M$19:$M$26</c:f>
              <c:numCache>
                <c:formatCode>0.0%</c:formatCode>
                <c:ptCount val="8"/>
                <c:pt idx="0">
                  <c:v>0</c:v>
                </c:pt>
                <c:pt idx="1">
                  <c:v>1.3321102895754755E-2</c:v>
                </c:pt>
                <c:pt idx="2">
                  <c:v>0.1926714623480994</c:v>
                </c:pt>
                <c:pt idx="3">
                  <c:v>8.7765435665962413E-2</c:v>
                </c:pt>
                <c:pt idx="4">
                  <c:v>3.3420578880908942E-2</c:v>
                </c:pt>
                <c:pt idx="5">
                  <c:v>0</c:v>
                </c:pt>
                <c:pt idx="6">
                  <c:v>1.5393967431700965E-2</c:v>
                </c:pt>
                <c:pt idx="7">
                  <c:v>0.18411940673852695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AD-42D7-93C1-F95C0F737A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4737408"/>
        <c:axId val="164738944"/>
      </c:barChart>
      <c:catAx>
        <c:axId val="16473740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4738944"/>
        <c:crosses val="autoZero"/>
        <c:auto val="1"/>
        <c:lblAlgn val="ctr"/>
        <c:lblOffset val="100"/>
        <c:noMultiLvlLbl val="0"/>
      </c:catAx>
      <c:valAx>
        <c:axId val="164738944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4737408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F0A2-42F5-B244-C6EAAA85500F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F0A2-42F5-B244-C6EAAA85500F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F0A2-42F5-B244-C6EAAA85500F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F0A2-42F5-B244-C6EAAA85500F}"/>
            </c:ext>
          </c:extLst>
        </c:ser>
        <c:ser>
          <c:idx val="4"/>
          <c:order val="4"/>
          <c:tx>
            <c:strRef>
              <c:f>'4.3'!$A$25</c:f>
              <c:strCache>
                <c:ptCount val="1"/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F0A2-42F5-B244-C6EAAA85500F}"/>
            </c:ext>
          </c:extLst>
        </c:ser>
        <c:ser>
          <c:idx val="5"/>
          <c:order val="5"/>
          <c:tx>
            <c:strRef>
              <c:f>'4.3'!$A$26</c:f>
              <c:strCache>
                <c:ptCount val="1"/>
              </c:strCache>
            </c:strRef>
          </c:tx>
          <c:spPr>
            <a:solidFill>
              <a:srgbClr val="F0948F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F0A2-42F5-B244-C6EAAA85500F}"/>
            </c:ext>
          </c:extLst>
        </c:ser>
        <c:ser>
          <c:idx val="6"/>
          <c:order val="6"/>
          <c:tx>
            <c:strRef>
              <c:f>'4.3'!$A$27</c:f>
              <c:strCache>
                <c:ptCount val="1"/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F0A2-42F5-B244-C6EAAA85500F}"/>
            </c:ext>
          </c:extLst>
        </c:ser>
        <c:ser>
          <c:idx val="7"/>
          <c:order val="7"/>
          <c:tx>
            <c:strRef>
              <c:f>'4.3'!$A$28</c:f>
              <c:strCache>
                <c:ptCount val="1"/>
              </c:strCache>
            </c:strRef>
          </c:tx>
          <c:spPr>
            <a:solidFill>
              <a:srgbClr val="F7C9C7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F0A2-42F5-B244-C6EAAA8550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4788480"/>
        <c:axId val="164790272"/>
      </c:barChart>
      <c:catAx>
        <c:axId val="1647884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4790272"/>
        <c:crosses val="autoZero"/>
        <c:auto val="1"/>
        <c:lblAlgn val="ctr"/>
        <c:lblOffset val="100"/>
        <c:noMultiLvlLbl val="0"/>
      </c:catAx>
      <c:valAx>
        <c:axId val="16479027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4788480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technologií na v</a:t>
            </a:r>
            <a:r>
              <a:rPr lang="en-US" sz="1000">
                <a:solidFill>
                  <a:srgbClr val="233060"/>
                </a:solidFill>
              </a:rPr>
              <a:t>ýrob</a:t>
            </a:r>
            <a:r>
              <a:rPr lang="cs-CZ" sz="1000">
                <a:solidFill>
                  <a:srgbClr val="233060"/>
                </a:solidFill>
              </a:rPr>
              <a:t>ě</a:t>
            </a:r>
            <a:r>
              <a:rPr lang="en-US" sz="1000">
                <a:solidFill>
                  <a:srgbClr val="233060"/>
                </a:solidFill>
              </a:rPr>
              <a:t> elektřiny brutto</a:t>
            </a:r>
          </a:p>
        </c:rich>
      </c:tx>
      <c:layout>
        <c:manualLayout>
          <c:xMode val="edge"/>
          <c:yMode val="edge"/>
          <c:x val="5.5355547673921262E-3"/>
          <c:y val="4.9689440993788817E-2"/>
        </c:manualLayout>
      </c:layout>
      <c:overlay val="0"/>
    </c:title>
    <c:autoTitleDeleted val="0"/>
    <c:plotArea>
      <c:layout/>
      <c:doughnutChart>
        <c:varyColors val="1"/>
        <c:ser>
          <c:idx val="2"/>
          <c:order val="0"/>
          <c:dPt>
            <c:idx val="0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02-CDBA-4E9B-B410-46D35594A204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3-CDBA-4E9B-B410-46D35594A204}"/>
              </c:ext>
            </c:extLst>
          </c:dPt>
          <c:dPt>
            <c:idx val="2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4-CDBA-4E9B-B410-46D35594A204}"/>
              </c:ext>
            </c:extLst>
          </c:dPt>
          <c:dPt>
            <c:idx val="3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5-CDBA-4E9B-B410-46D35594A204}"/>
              </c:ext>
            </c:extLst>
          </c:dPt>
          <c:dPt>
            <c:idx val="4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6-CDBA-4E9B-B410-46D35594A204}"/>
              </c:ext>
            </c:extLst>
          </c:dPt>
          <c:dPt>
            <c:idx val="5"/>
            <c:bubble3D val="0"/>
            <c:spPr>
              <a:solidFill>
                <a:srgbClr val="F0948F"/>
              </a:solidFill>
            </c:spPr>
            <c:extLst>
              <c:ext xmlns:c16="http://schemas.microsoft.com/office/drawing/2014/chart" uri="{C3380CC4-5D6E-409C-BE32-E72D297353CC}">
                <c16:uniqueId val="{00000007-CDBA-4E9B-B410-46D35594A204}"/>
              </c:ext>
            </c:extLst>
          </c:dPt>
          <c:dPt>
            <c:idx val="6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8-CDBA-4E9B-B410-46D35594A204}"/>
              </c:ext>
            </c:extLst>
          </c:dPt>
          <c:dPt>
            <c:idx val="7"/>
            <c:bubble3D val="0"/>
            <c:spPr>
              <a:solidFill>
                <a:srgbClr val="F7C9C7"/>
              </a:solidFill>
            </c:spPr>
            <c:extLst>
              <c:ext xmlns:c16="http://schemas.microsoft.com/office/drawing/2014/chart" uri="{C3380CC4-5D6E-409C-BE32-E72D297353CC}">
                <c16:uniqueId val="{00000001-A951-4467-A71C-BD21FEA2FD71}"/>
              </c:ext>
            </c:extLst>
          </c:dPt>
          <c:cat>
            <c:strRef>
              <c:f>'7.4'!$J$19:$J$26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'7.4'!$K$19:$K$26</c:f>
              <c:numCache>
                <c:formatCode>General</c:formatCode>
                <c:ptCount val="8"/>
                <c:pt idx="0">
                  <c:v>0</c:v>
                </c:pt>
                <c:pt idx="1">
                  <c:v>475394.141</c:v>
                </c:pt>
                <c:pt idx="2">
                  <c:v>29887.5</c:v>
                </c:pt>
                <c:pt idx="3">
                  <c:v>23203.646000000001</c:v>
                </c:pt>
                <c:pt idx="4">
                  <c:v>7061.2900514348767</c:v>
                </c:pt>
                <c:pt idx="5">
                  <c:v>0</c:v>
                </c:pt>
                <c:pt idx="6">
                  <c:v>34177.248829999997</c:v>
                </c:pt>
                <c:pt idx="7">
                  <c:v>8609.1833080031465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951-4467-A71C-BD21FEA2FD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</a:t>
            </a:r>
            <a:r>
              <a:rPr lang="cs-CZ" sz="1000" baseline="0">
                <a:solidFill>
                  <a:srgbClr val="233060"/>
                </a:solidFill>
              </a:rPr>
              <a:t> spotřebě elektřiny </a:t>
            </a:r>
            <a:r>
              <a:rPr lang="cs-CZ" sz="1000">
                <a:solidFill>
                  <a:srgbClr val="233060"/>
                </a:solidFill>
              </a:rPr>
              <a:t>v ČR</a:t>
            </a:r>
          </a:p>
        </c:rich>
      </c:tx>
      <c:layout>
        <c:manualLayout>
          <c:xMode val="edge"/>
          <c:yMode val="edge"/>
          <c:x val="1.0959383753501486E-3"/>
          <c:y val="4.624277456647398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1833536585365854"/>
          <c:y val="0.24277456647398843"/>
          <c:w val="0.61599898373983741"/>
          <c:h val="0.58782273603082846"/>
        </c:manualLayout>
      </c:layout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'7.4'!$H$19:$H$22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'7.4'!$I$19:$I$22</c:f>
              <c:numCache>
                <c:formatCode>0.0%</c:formatCode>
                <c:ptCount val="4"/>
                <c:pt idx="0">
                  <c:v>1.7933728514281728E-2</c:v>
                </c:pt>
                <c:pt idx="1">
                  <c:v>2.2061634526812264E-2</c:v>
                </c:pt>
                <c:pt idx="2">
                  <c:v>3.1117599260745157E-2</c:v>
                </c:pt>
                <c:pt idx="3">
                  <c:v>2.541088748842946E-2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9F-4313-9312-6CDAAD3478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3969280"/>
        <c:axId val="164073472"/>
      </c:barChart>
      <c:catAx>
        <c:axId val="163969280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4073472"/>
        <c:crosses val="autoZero"/>
        <c:auto val="1"/>
        <c:lblAlgn val="ctr"/>
        <c:lblOffset val="100"/>
        <c:noMultiLvlLbl val="0"/>
      </c:catAx>
      <c:valAx>
        <c:axId val="164073472"/>
        <c:scaling>
          <c:orientation val="minMax"/>
          <c:max val="1"/>
        </c:scaling>
        <c:delete val="0"/>
        <c:axPos val="t"/>
        <c:majorGridlines/>
        <c:numFmt formatCode="0%" sourceLinked="0"/>
        <c:majorTickMark val="out"/>
        <c:minorTickMark val="none"/>
        <c:tickLblPos val="high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3969280"/>
        <c:crosses val="autoZero"/>
        <c:crossBetween val="between"/>
        <c:majorUnit val="0.2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 instalovaném výkonu v ČR</a:t>
            </a:r>
          </a:p>
        </c:rich>
      </c:tx>
      <c:layout>
        <c:manualLayout>
          <c:xMode val="edge"/>
          <c:yMode val="edge"/>
          <c:x val="3.5346543220558897E-3"/>
          <c:y val="3.0534351145038167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'7.4'!$H$31:$H$38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'7.4'!$I$31:$I$38</c:f>
              <c:numCache>
                <c:formatCode>0.0%</c:formatCode>
                <c:ptCount val="8"/>
                <c:pt idx="0">
                  <c:v>0</c:v>
                </c:pt>
                <c:pt idx="1">
                  <c:v>5.8483321596592336E-2</c:v>
                </c:pt>
                <c:pt idx="2">
                  <c:v>0.29338418659234267</c:v>
                </c:pt>
                <c:pt idx="3">
                  <c:v>2.0106682987041977E-2</c:v>
                </c:pt>
                <c:pt idx="4">
                  <c:v>7.0790234291636198E-3</c:v>
                </c:pt>
                <c:pt idx="5">
                  <c:v>0</c:v>
                </c:pt>
                <c:pt idx="6">
                  <c:v>0.18621089776035493</c:v>
                </c:pt>
                <c:pt idx="7">
                  <c:v>1.2493343801051195E-2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61A-4890-939B-ABF29DD9F7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4085760"/>
        <c:axId val="164087296"/>
      </c:barChart>
      <c:catAx>
        <c:axId val="16408576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4087296"/>
        <c:crosses val="autoZero"/>
        <c:auto val="1"/>
        <c:lblAlgn val="ctr"/>
        <c:lblOffset val="100"/>
        <c:noMultiLvlLbl val="0"/>
      </c:catAx>
      <c:valAx>
        <c:axId val="164087296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4085760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Výroba elektřiny brutto (GWh)</a:t>
            </a:r>
          </a:p>
        </c:rich>
      </c:tx>
      <c:layout>
        <c:manualLayout>
          <c:xMode val="edge"/>
          <c:yMode val="edge"/>
          <c:x val="4.965132496513253E-3"/>
          <c:y val="3.054353054353054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56653912236874"/>
          <c:y val="0.16035353535353536"/>
          <c:w val="0.75767005027985956"/>
          <c:h val="0.7277553310886644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'7.4'!$J$31</c:f>
              <c:strCache>
                <c:ptCount val="1"/>
                <c:pt idx="0">
                  <c:v>JE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'7.4'!$K$30:$M$30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'7.4'!$K$31:$M$31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BBE-448F-B36B-569B052EA3A9}"/>
            </c:ext>
          </c:extLst>
        </c:ser>
        <c:ser>
          <c:idx val="1"/>
          <c:order val="1"/>
          <c:tx>
            <c:strRef>
              <c:f>'7.4'!$J$32</c:f>
              <c:strCache>
                <c:ptCount val="1"/>
                <c:pt idx="0">
                  <c:v>PE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'7.4'!$K$30:$M$30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'7.4'!$K$32:$M$32</c:f>
              <c:numCache>
                <c:formatCode>#\ ##0.0</c:formatCode>
                <c:ptCount val="3"/>
                <c:pt idx="0">
                  <c:v>170208.57100000003</c:v>
                </c:pt>
                <c:pt idx="1">
                  <c:v>164510.42799999999</c:v>
                </c:pt>
                <c:pt idx="2">
                  <c:v>140675.14199999999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BBE-448F-B36B-569B052EA3A9}"/>
            </c:ext>
          </c:extLst>
        </c:ser>
        <c:ser>
          <c:idx val="2"/>
          <c:order val="2"/>
          <c:tx>
            <c:strRef>
              <c:f>'7.4'!$J$33</c:f>
              <c:strCache>
                <c:ptCount val="1"/>
                <c:pt idx="0">
                  <c:v>PPE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'7.4'!$K$30:$M$30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'7.4'!$K$33:$M$33</c:f>
              <c:numCache>
                <c:formatCode>#\ ##0.0</c:formatCode>
                <c:ptCount val="3"/>
                <c:pt idx="0">
                  <c:v>15080.34</c:v>
                </c:pt>
                <c:pt idx="1">
                  <c:v>12055.67</c:v>
                </c:pt>
                <c:pt idx="2">
                  <c:v>2751.49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BBE-448F-B36B-569B052EA3A9}"/>
            </c:ext>
          </c:extLst>
        </c:ser>
        <c:ser>
          <c:idx val="3"/>
          <c:order val="3"/>
          <c:tx>
            <c:strRef>
              <c:f>'7.4'!$J$34</c:f>
              <c:strCache>
                <c:ptCount val="1"/>
                <c:pt idx="0">
                  <c:v>PSE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'7.4'!$K$30:$M$30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'7.4'!$K$34:$M$34</c:f>
              <c:numCache>
                <c:formatCode>#\ ##0.0</c:formatCode>
                <c:ptCount val="3"/>
                <c:pt idx="0">
                  <c:v>8233.5740000000005</c:v>
                </c:pt>
                <c:pt idx="1">
                  <c:v>7251.2829999999994</c:v>
                </c:pt>
                <c:pt idx="2">
                  <c:v>7718.7889999999989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BBE-448F-B36B-569B052EA3A9}"/>
            </c:ext>
          </c:extLst>
        </c:ser>
        <c:ser>
          <c:idx val="4"/>
          <c:order val="4"/>
          <c:tx>
            <c:strRef>
              <c:f>'7.4'!$J$35</c:f>
              <c:strCache>
                <c:ptCount val="1"/>
                <c:pt idx="0">
                  <c:v>VE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strRef>
              <c:f>'7.4'!$K$30:$M$30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'7.4'!$K$35:$M$35</c:f>
              <c:numCache>
                <c:formatCode>#\ ##0.0</c:formatCode>
                <c:ptCount val="3"/>
                <c:pt idx="0">
                  <c:v>2945.1280972332593</c:v>
                </c:pt>
                <c:pt idx="1">
                  <c:v>2202.4933084253116</c:v>
                </c:pt>
                <c:pt idx="2">
                  <c:v>1913.6686457763058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BBE-448F-B36B-569B052EA3A9}"/>
            </c:ext>
          </c:extLst>
        </c:ser>
        <c:ser>
          <c:idx val="5"/>
          <c:order val="5"/>
          <c:tx>
            <c:strRef>
              <c:f>'7.4'!$J$36</c:f>
              <c:strCache>
                <c:ptCount val="1"/>
                <c:pt idx="0">
                  <c:v>PVE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'7.4'!$K$30:$M$30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'7.4'!$K$36:$M$36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BBE-448F-B36B-569B052EA3A9}"/>
            </c:ext>
          </c:extLst>
        </c:ser>
        <c:ser>
          <c:idx val="6"/>
          <c:order val="6"/>
          <c:tx>
            <c:strRef>
              <c:f>'7.4'!$J$37</c:f>
              <c:strCache>
                <c:ptCount val="1"/>
                <c:pt idx="0">
                  <c:v>VTE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strRef>
              <c:f>'7.4'!$K$30:$M$30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'7.4'!$K$37:$M$37</c:f>
              <c:numCache>
                <c:formatCode>#\ ##0.0</c:formatCode>
                <c:ptCount val="3"/>
                <c:pt idx="0">
                  <c:v>18057.407749999998</c:v>
                </c:pt>
                <c:pt idx="1">
                  <c:v>8948.4357499999987</c:v>
                </c:pt>
                <c:pt idx="2">
                  <c:v>7171.4053299999987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BBE-448F-B36B-569B052EA3A9}"/>
            </c:ext>
          </c:extLst>
        </c:ser>
        <c:ser>
          <c:idx val="7"/>
          <c:order val="7"/>
          <c:tx>
            <c:strRef>
              <c:f>'7.4'!$J$38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'7.4'!$K$30:$M$30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'7.4'!$K$38:$M$38</c:f>
              <c:numCache>
                <c:formatCode>#\ ##0.0</c:formatCode>
                <c:ptCount val="3"/>
                <c:pt idx="0">
                  <c:v>1280.16037790526</c:v>
                </c:pt>
                <c:pt idx="1">
                  <c:v>2217.2788120376226</c:v>
                </c:pt>
                <c:pt idx="2">
                  <c:v>5111.7441180602636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7BBE-448F-B36B-569B052EA3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4145024"/>
        <c:axId val="164146560"/>
      </c:barChart>
      <c:catAx>
        <c:axId val="1641450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4146560"/>
        <c:crosses val="autoZero"/>
        <c:auto val="1"/>
        <c:lblAlgn val="ctr"/>
        <c:lblOffset val="100"/>
        <c:noMultiLvlLbl val="0"/>
      </c:catAx>
      <c:valAx>
        <c:axId val="164146560"/>
        <c:scaling>
          <c:orientation val="minMax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4145024"/>
        <c:crosses val="autoZero"/>
        <c:crossBetween val="between"/>
        <c:majorUnit val="40000"/>
        <c:dispUnits>
          <c:builtInUnit val="thousands"/>
        </c:dispUnits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</a:t>
            </a:r>
            <a:r>
              <a:rPr lang="cs-CZ" sz="1000" baseline="0">
                <a:solidFill>
                  <a:srgbClr val="233060"/>
                </a:solidFill>
              </a:rPr>
              <a:t> výrobě elektřiny brutto </a:t>
            </a:r>
            <a:r>
              <a:rPr lang="cs-CZ" sz="1000">
                <a:solidFill>
                  <a:srgbClr val="233060"/>
                </a:solidFill>
              </a:rPr>
              <a:t>v ČR</a:t>
            </a:r>
          </a:p>
        </c:rich>
      </c:tx>
      <c:layout>
        <c:manualLayout>
          <c:xMode val="edge"/>
          <c:yMode val="edge"/>
          <c:x val="2.2827968155071047E-3"/>
          <c:y val="3.0543530543530543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'7.4'!$L$19:$L$26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'7.4'!$M$19:$M$26</c:f>
              <c:numCache>
                <c:formatCode>0.0%</c:formatCode>
                <c:ptCount val="8"/>
                <c:pt idx="0">
                  <c:v>0</c:v>
                </c:pt>
                <c:pt idx="1">
                  <c:v>4.4689649827846234E-2</c:v>
                </c:pt>
                <c:pt idx="2">
                  <c:v>3.8274600696570453E-2</c:v>
                </c:pt>
                <c:pt idx="3">
                  <c:v>2.1076601049533555E-2</c:v>
                </c:pt>
                <c:pt idx="4">
                  <c:v>1.3630707105971642E-2</c:v>
                </c:pt>
                <c:pt idx="5">
                  <c:v>0</c:v>
                </c:pt>
                <c:pt idx="6">
                  <c:v>0.18858926330833184</c:v>
                </c:pt>
                <c:pt idx="7">
                  <c:v>1.188278292985161E-2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A72-42B7-BEBD-AD50FFA8D0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4507648"/>
        <c:axId val="164509184"/>
      </c:barChart>
      <c:catAx>
        <c:axId val="16450764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4509184"/>
        <c:crosses val="autoZero"/>
        <c:auto val="1"/>
        <c:lblAlgn val="ctr"/>
        <c:lblOffset val="100"/>
        <c:noMultiLvlLbl val="0"/>
      </c:catAx>
      <c:valAx>
        <c:axId val="164509184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4507648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V</a:t>
            </a:r>
            <a:r>
              <a:rPr lang="en-US" sz="1000">
                <a:solidFill>
                  <a:srgbClr val="233060"/>
                </a:solidFill>
              </a:rPr>
              <a:t>ýro</a:t>
            </a:r>
            <a:r>
              <a:rPr lang="cs-CZ" sz="1000">
                <a:solidFill>
                  <a:srgbClr val="233060"/>
                </a:solidFill>
              </a:rPr>
              <a:t>ba</a:t>
            </a:r>
            <a:r>
              <a:rPr lang="en-US" sz="1000">
                <a:solidFill>
                  <a:srgbClr val="233060"/>
                </a:solidFill>
              </a:rPr>
              <a:t> elektřiny brutto </a:t>
            </a:r>
            <a:r>
              <a:rPr lang="cs-CZ" sz="1000">
                <a:solidFill>
                  <a:srgbClr val="233060"/>
                </a:solidFill>
              </a:rPr>
              <a:t>- PPE (GWh)</a:t>
            </a:r>
            <a:endParaRPr lang="en-US" sz="1000">
              <a:solidFill>
                <a:srgbClr val="233060"/>
              </a:solidFill>
            </a:endParaRPr>
          </a:p>
        </c:rich>
      </c:tx>
      <c:layout>
        <c:manualLayout>
          <c:xMode val="edge"/>
          <c:yMode val="edge"/>
          <c:x val="1.1916666666666892E-3"/>
          <c:y val="3.8648221005815947E-3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9.9630597072597707E-2"/>
          <c:y val="0.16604622819021553"/>
          <c:w val="0.79941840567197997"/>
          <c:h val="0.7104088265480671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'4.2'!$A$8</c:f>
              <c:strCache>
                <c:ptCount val="1"/>
                <c:pt idx="0">
                  <c:v>Biomasa</c:v>
                </c:pt>
              </c:strCache>
            </c:strRef>
          </c:tx>
          <c:spPr>
            <a:pattFill prst="ltUpDiag">
              <a:fgClr>
                <a:schemeClr val="accent2"/>
              </a:fgClr>
              <a:bgClr>
                <a:schemeClr val="bg1"/>
              </a:bgClr>
            </a:pattFill>
          </c:spPr>
          <c:invertIfNegative val="0"/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1485-4DC3-B8D7-6D21BF598BD1}"/>
              </c:ext>
            </c:extLst>
          </c:dPt>
          <c:cat>
            <c:strRef>
              <c:f>'4.2'!$B$5:$D$5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'4.2'!$B$8:$D$8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485-4DC3-B8D7-6D21BF598BD1}"/>
            </c:ext>
          </c:extLst>
        </c:ser>
        <c:ser>
          <c:idx val="1"/>
          <c:order val="1"/>
          <c:tx>
            <c:strRef>
              <c:f>'4.2'!$A$9</c:f>
              <c:strCache>
                <c:ptCount val="1"/>
                <c:pt idx="0">
                  <c:v>Bioplyn</c:v>
                </c:pt>
              </c:strCache>
            </c:strRef>
          </c:tx>
          <c:spPr>
            <a:pattFill prst="ltUpDiag">
              <a:fgClr>
                <a:schemeClr val="accent5"/>
              </a:fgClr>
              <a:bgClr>
                <a:schemeClr val="bg1"/>
              </a:bgClr>
            </a:pattFill>
          </c:spPr>
          <c:invertIfNegative val="0"/>
          <c:cat>
            <c:strRef>
              <c:f>'4.2'!$B$5:$D$5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'4.2'!$B$9:$D$9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485-4DC3-B8D7-6D21BF598BD1}"/>
            </c:ext>
          </c:extLst>
        </c:ser>
        <c:ser>
          <c:idx val="2"/>
          <c:order val="2"/>
          <c:tx>
            <c:strRef>
              <c:f>'4.2'!$A$10</c:f>
              <c:strCache>
                <c:ptCount val="1"/>
                <c:pt idx="0">
                  <c:v>Černé uhlí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1485-4DC3-B8D7-6D21BF598BD1}"/>
              </c:ext>
            </c:extLst>
          </c:dPt>
          <c:cat>
            <c:strRef>
              <c:f>'4.2'!$B$5:$D$5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'4.2'!$B$10:$D$10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485-4DC3-B8D7-6D21BF598BD1}"/>
            </c:ext>
          </c:extLst>
        </c:ser>
        <c:ser>
          <c:idx val="3"/>
          <c:order val="3"/>
          <c:tx>
            <c:strRef>
              <c:f>'4.2'!$A$11</c:f>
              <c:strCache>
                <c:ptCount val="1"/>
                <c:pt idx="0">
                  <c:v>Hnědé uhlí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'4.2'!$B$5:$D$5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'4.2'!$B$11:$D$11</c:f>
              <c:numCache>
                <c:formatCode>#\ ##0.0</c:formatCode>
                <c:ptCount val="3"/>
                <c:pt idx="0">
                  <c:v>1.41791</c:v>
                </c:pt>
                <c:pt idx="1">
                  <c:v>1.76451</c:v>
                </c:pt>
                <c:pt idx="2">
                  <c:v>0.31129000000000001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485-4DC3-B8D7-6D21BF598BD1}"/>
            </c:ext>
          </c:extLst>
        </c:ser>
        <c:ser>
          <c:idx val="4"/>
          <c:order val="4"/>
          <c:tx>
            <c:strRef>
              <c:f>'4.2'!$A$12</c:f>
              <c:strCache>
                <c:ptCount val="1"/>
                <c:pt idx="0">
                  <c:v>Koks</c:v>
                </c:pt>
              </c:strCache>
            </c:strRef>
          </c:tx>
          <c:spPr>
            <a:solidFill>
              <a:srgbClr val="D0D0D0"/>
            </a:solidFill>
          </c:spPr>
          <c:invertIfNegative val="0"/>
          <c:cat>
            <c:strRef>
              <c:f>'4.2'!$B$5:$D$5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'4.2'!$B$12:$D$12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485-4DC3-B8D7-6D21BF598BD1}"/>
            </c:ext>
          </c:extLst>
        </c:ser>
        <c:ser>
          <c:idx val="5"/>
          <c:order val="5"/>
          <c:tx>
            <c:strRef>
              <c:f>'4.2'!$A$13</c:f>
              <c:strCache>
                <c:ptCount val="1"/>
                <c:pt idx="0">
                  <c:v>Odpadní teplo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'4.2'!$B$5:$D$5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'4.2'!$B$13:$D$13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1485-4DC3-B8D7-6D21BF598BD1}"/>
            </c:ext>
          </c:extLst>
        </c:ser>
        <c:ser>
          <c:idx val="6"/>
          <c:order val="6"/>
          <c:tx>
            <c:strRef>
              <c:f>'4.2'!$A$14</c:f>
              <c:strCache>
                <c:ptCount val="1"/>
                <c:pt idx="0">
                  <c:v>Ostatní kapalná paliva</c:v>
                </c:pt>
              </c:strCache>
            </c:strRef>
          </c:tx>
          <c:spPr>
            <a:solidFill>
              <a:srgbClr val="646363"/>
            </a:solidFill>
          </c:spPr>
          <c:invertIfNegative val="0"/>
          <c:cat>
            <c:strRef>
              <c:f>'4.2'!$B$5:$D$5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'4.2'!$B$14:$D$14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485-4DC3-B8D7-6D21BF598BD1}"/>
            </c:ext>
          </c:extLst>
        </c:ser>
        <c:ser>
          <c:idx val="7"/>
          <c:order val="7"/>
          <c:tx>
            <c:strRef>
              <c:f>'4.2'!$A$15</c:f>
              <c:strCache>
                <c:ptCount val="1"/>
                <c:pt idx="0">
                  <c:v>Ostatní pevná paliva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'4.2'!$B$5:$D$5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'4.2'!$B$15:$D$15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1485-4DC3-B8D7-6D21BF598BD1}"/>
            </c:ext>
          </c:extLst>
        </c:ser>
        <c:ser>
          <c:idx val="8"/>
          <c:order val="8"/>
          <c:tx>
            <c:strRef>
              <c:f>'4.2'!$A$16</c:f>
              <c:strCache>
                <c:ptCount val="1"/>
                <c:pt idx="0">
                  <c:v>Ostatní plyny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'4.2'!$B$5:$D$5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'4.2'!$B$16:$D$16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1485-4DC3-B8D7-6D21BF598BD1}"/>
            </c:ext>
          </c:extLst>
        </c:ser>
        <c:ser>
          <c:idx val="9"/>
          <c:order val="9"/>
          <c:tx>
            <c:strRef>
              <c:f>'4.2'!$A$17</c:f>
              <c:strCache>
                <c:ptCount val="1"/>
                <c:pt idx="0">
                  <c:v>Ostatní</c:v>
                </c:pt>
              </c:strCache>
            </c:strRef>
          </c:tx>
          <c:spPr>
            <a:solidFill>
              <a:srgbClr val="9D9D9C"/>
            </a:solidFill>
          </c:spPr>
          <c:invertIfNegative val="0"/>
          <c:cat>
            <c:strRef>
              <c:f>'4.2'!$B$5:$D$5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'4.2'!$B$17:$D$17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1485-4DC3-B8D7-6D21BF598BD1}"/>
            </c:ext>
          </c:extLst>
        </c:ser>
        <c:ser>
          <c:idx val="10"/>
          <c:order val="10"/>
          <c:tx>
            <c:strRef>
              <c:f>'4.2'!$A$18</c:f>
              <c:strCache>
                <c:ptCount val="1"/>
                <c:pt idx="0">
                  <c:v>Topné oleje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strRef>
              <c:f>'4.2'!$B$5:$D$5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'4.2'!$B$18:$D$18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1485-4DC3-B8D7-6D21BF598BD1}"/>
            </c:ext>
          </c:extLst>
        </c:ser>
        <c:ser>
          <c:idx val="11"/>
          <c:order val="11"/>
          <c:tx>
            <c:strRef>
              <c:f>'4.2'!$A$19</c:f>
              <c:strCache>
                <c:ptCount val="1"/>
                <c:pt idx="0">
                  <c:v>Zemní plyn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strRef>
              <c:f>'4.2'!$B$5:$D$5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'4.2'!$B$19:$D$19</c:f>
              <c:numCache>
                <c:formatCode>#\ ##0.0</c:formatCode>
                <c:ptCount val="3"/>
                <c:pt idx="0">
                  <c:v>276.86302000000001</c:v>
                </c:pt>
                <c:pt idx="1">
                  <c:v>265.73802000000001</c:v>
                </c:pt>
                <c:pt idx="2">
                  <c:v>234.775578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1485-4DC3-B8D7-6D21BF598B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54795392"/>
        <c:axId val="154801280"/>
      </c:barChart>
      <c:catAx>
        <c:axId val="1547953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54801280"/>
        <c:crosses val="autoZero"/>
        <c:auto val="1"/>
        <c:lblAlgn val="ctr"/>
        <c:lblOffset val="100"/>
        <c:noMultiLvlLbl val="0"/>
      </c:catAx>
      <c:valAx>
        <c:axId val="154801280"/>
        <c:scaling>
          <c:orientation val="minMax"/>
          <c:max val="300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54795392"/>
        <c:crosses val="autoZero"/>
        <c:crossBetween val="between"/>
        <c:majorUnit val="100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1360-4733-8BA5-07993BD86454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1360-4733-8BA5-07993BD86454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1360-4733-8BA5-07993BD86454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1360-4733-8BA5-07993BD86454}"/>
            </c:ext>
          </c:extLst>
        </c:ser>
        <c:ser>
          <c:idx val="4"/>
          <c:order val="4"/>
          <c:tx>
            <c:strRef>
              <c:f>'4.3'!$A$25</c:f>
              <c:strCache>
                <c:ptCount val="1"/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1360-4733-8BA5-07993BD86454}"/>
            </c:ext>
          </c:extLst>
        </c:ser>
        <c:ser>
          <c:idx val="5"/>
          <c:order val="5"/>
          <c:tx>
            <c:strRef>
              <c:f>'4.3'!$A$26</c:f>
              <c:strCache>
                <c:ptCount val="1"/>
              </c:strCache>
            </c:strRef>
          </c:tx>
          <c:spPr>
            <a:solidFill>
              <a:srgbClr val="F0948F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1360-4733-8BA5-07993BD86454}"/>
            </c:ext>
          </c:extLst>
        </c:ser>
        <c:ser>
          <c:idx val="6"/>
          <c:order val="6"/>
          <c:tx>
            <c:strRef>
              <c:f>'4.3'!$A$27</c:f>
              <c:strCache>
                <c:ptCount val="1"/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1360-4733-8BA5-07993BD86454}"/>
            </c:ext>
          </c:extLst>
        </c:ser>
        <c:ser>
          <c:idx val="7"/>
          <c:order val="7"/>
          <c:tx>
            <c:strRef>
              <c:f>'4.3'!$A$28</c:f>
              <c:strCache>
                <c:ptCount val="1"/>
              </c:strCache>
            </c:strRef>
          </c:tx>
          <c:spPr>
            <a:solidFill>
              <a:srgbClr val="F7C9C7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1360-4733-8BA5-07993BD864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4562816"/>
        <c:axId val="164564352"/>
      </c:barChart>
      <c:catAx>
        <c:axId val="1645628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4564352"/>
        <c:crosses val="autoZero"/>
        <c:auto val="1"/>
        <c:lblAlgn val="ctr"/>
        <c:lblOffset val="100"/>
        <c:noMultiLvlLbl val="0"/>
      </c:catAx>
      <c:valAx>
        <c:axId val="16456435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4562816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technologií na v</a:t>
            </a:r>
            <a:r>
              <a:rPr lang="en-US" sz="1000">
                <a:solidFill>
                  <a:srgbClr val="233060"/>
                </a:solidFill>
              </a:rPr>
              <a:t>ýrob</a:t>
            </a:r>
            <a:r>
              <a:rPr lang="cs-CZ" sz="1000">
                <a:solidFill>
                  <a:srgbClr val="233060"/>
                </a:solidFill>
              </a:rPr>
              <a:t>ě</a:t>
            </a:r>
            <a:r>
              <a:rPr lang="en-US" sz="1000">
                <a:solidFill>
                  <a:srgbClr val="233060"/>
                </a:solidFill>
              </a:rPr>
              <a:t> elektřiny brutto</a:t>
            </a:r>
          </a:p>
        </c:rich>
      </c:tx>
      <c:layout>
        <c:manualLayout>
          <c:xMode val="edge"/>
          <c:yMode val="edge"/>
          <c:x val="5.5355547673921262E-3"/>
          <c:y val="4.8484848484848485E-2"/>
        </c:manualLayout>
      </c:layout>
      <c:overlay val="0"/>
    </c:title>
    <c:autoTitleDeleted val="0"/>
    <c:plotArea>
      <c:layout/>
      <c:doughnutChart>
        <c:varyColors val="1"/>
        <c:ser>
          <c:idx val="2"/>
          <c:order val="0"/>
          <c:dPt>
            <c:idx val="0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02-680C-4634-9B55-2A6ABDEA6CB9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3-680C-4634-9B55-2A6ABDEA6CB9}"/>
              </c:ext>
            </c:extLst>
          </c:dPt>
          <c:dPt>
            <c:idx val="2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4-680C-4634-9B55-2A6ABDEA6CB9}"/>
              </c:ext>
            </c:extLst>
          </c:dPt>
          <c:dPt>
            <c:idx val="3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5-680C-4634-9B55-2A6ABDEA6CB9}"/>
              </c:ext>
            </c:extLst>
          </c:dPt>
          <c:dPt>
            <c:idx val="4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6-680C-4634-9B55-2A6ABDEA6CB9}"/>
              </c:ext>
            </c:extLst>
          </c:dPt>
          <c:dPt>
            <c:idx val="5"/>
            <c:bubble3D val="0"/>
            <c:spPr>
              <a:solidFill>
                <a:srgbClr val="F0948F"/>
              </a:solidFill>
            </c:spPr>
            <c:extLst>
              <c:ext xmlns:c16="http://schemas.microsoft.com/office/drawing/2014/chart" uri="{C3380CC4-5D6E-409C-BE32-E72D297353CC}">
                <c16:uniqueId val="{00000007-680C-4634-9B55-2A6ABDEA6CB9}"/>
              </c:ext>
            </c:extLst>
          </c:dPt>
          <c:dPt>
            <c:idx val="6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8-680C-4634-9B55-2A6ABDEA6CB9}"/>
              </c:ext>
            </c:extLst>
          </c:dPt>
          <c:dPt>
            <c:idx val="7"/>
            <c:bubble3D val="0"/>
            <c:spPr>
              <a:solidFill>
                <a:srgbClr val="F7C9C7"/>
              </a:solidFill>
            </c:spPr>
            <c:extLst>
              <c:ext xmlns:c16="http://schemas.microsoft.com/office/drawing/2014/chart" uri="{C3380CC4-5D6E-409C-BE32-E72D297353CC}">
                <c16:uniqueId val="{00000001-3AED-45A8-BBA5-C93868B0A734}"/>
              </c:ext>
            </c:extLst>
          </c:dPt>
          <c:cat>
            <c:strRef>
              <c:f>'7.5'!$J$19:$J$26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'7.5'!$K$19:$K$26</c:f>
              <c:numCache>
                <c:formatCode>General</c:formatCode>
                <c:ptCount val="8"/>
                <c:pt idx="0">
                  <c:v>3301844.1</c:v>
                </c:pt>
                <c:pt idx="1">
                  <c:v>19878.701000000001</c:v>
                </c:pt>
                <c:pt idx="2">
                  <c:v>0</c:v>
                </c:pt>
                <c:pt idx="3">
                  <c:v>133838.89600000004</c:v>
                </c:pt>
                <c:pt idx="4">
                  <c:v>14329.559398383361</c:v>
                </c:pt>
                <c:pt idx="5">
                  <c:v>108516.37</c:v>
                </c:pt>
                <c:pt idx="6">
                  <c:v>5464.9877626547423</c:v>
                </c:pt>
                <c:pt idx="7">
                  <c:v>37866.312069906104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AED-45A8-BBA5-C93868B0A7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</a:t>
            </a:r>
            <a:r>
              <a:rPr lang="cs-CZ" sz="1000" baseline="0">
                <a:solidFill>
                  <a:srgbClr val="233060"/>
                </a:solidFill>
              </a:rPr>
              <a:t> spotřebě elektřiny </a:t>
            </a:r>
            <a:r>
              <a:rPr lang="cs-CZ" sz="1000">
                <a:solidFill>
                  <a:srgbClr val="233060"/>
                </a:solidFill>
              </a:rPr>
              <a:t>v ČR</a:t>
            </a:r>
          </a:p>
        </c:rich>
      </c:tx>
      <c:layout>
        <c:manualLayout>
          <c:xMode val="edge"/>
          <c:yMode val="edge"/>
          <c:x val="1.0959383753501486E-3"/>
          <c:y val="4.51977401129943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1833536585365854"/>
          <c:y val="0.24277456647398843"/>
          <c:w val="0.59018597560975605"/>
          <c:h val="0.58782273603082846"/>
        </c:manualLayout>
      </c:layout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'7.5'!$H$19:$H$22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'7.5'!$I$19:$I$22</c:f>
              <c:numCache>
                <c:formatCode>0.0%</c:formatCode>
                <c:ptCount val="4"/>
                <c:pt idx="0">
                  <c:v>3.8747575585591935E-2</c:v>
                </c:pt>
                <c:pt idx="1">
                  <c:v>5.2013189803393478E-2</c:v>
                </c:pt>
                <c:pt idx="2">
                  <c:v>5.8790027118466086E-2</c:v>
                </c:pt>
                <c:pt idx="3">
                  <c:v>4.685647162264666E-2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46-46C7-889A-49F3940C28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5129216"/>
        <c:axId val="165131008"/>
      </c:barChart>
      <c:catAx>
        <c:axId val="165129216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5131008"/>
        <c:crosses val="autoZero"/>
        <c:auto val="1"/>
        <c:lblAlgn val="ctr"/>
        <c:lblOffset val="100"/>
        <c:noMultiLvlLbl val="0"/>
      </c:catAx>
      <c:valAx>
        <c:axId val="165131008"/>
        <c:scaling>
          <c:orientation val="minMax"/>
          <c:max val="1"/>
        </c:scaling>
        <c:delete val="0"/>
        <c:axPos val="t"/>
        <c:majorGridlines/>
        <c:numFmt formatCode="0%" sourceLinked="0"/>
        <c:majorTickMark val="out"/>
        <c:minorTickMark val="none"/>
        <c:tickLblPos val="high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5129216"/>
        <c:crosses val="autoZero"/>
        <c:crossBetween val="between"/>
        <c:majorUnit val="0.2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 instalovaném výkonu v ČR</a:t>
            </a:r>
          </a:p>
        </c:rich>
      </c:tx>
      <c:layout>
        <c:manualLayout>
          <c:xMode val="edge"/>
          <c:yMode val="edge"/>
          <c:x val="3.5346543220558897E-3"/>
          <c:y val="3.0534351145038167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'7.5'!$H$31:$H$38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'7.5'!$I$31:$I$38</c:f>
              <c:numCache>
                <c:formatCode>0.0%</c:formatCode>
                <c:ptCount val="8"/>
                <c:pt idx="0">
                  <c:v>0.4806094182825485</c:v>
                </c:pt>
                <c:pt idx="1">
                  <c:v>1.6003562486912191E-3</c:v>
                </c:pt>
                <c:pt idx="2">
                  <c:v>0</c:v>
                </c:pt>
                <c:pt idx="3">
                  <c:v>7.8573347374096769E-2</c:v>
                </c:pt>
                <c:pt idx="4">
                  <c:v>1.5252012516488403E-2</c:v>
                </c:pt>
                <c:pt idx="5">
                  <c:v>0.40546308151941957</c:v>
                </c:pt>
                <c:pt idx="6">
                  <c:v>3.2782153759127498E-2</c:v>
                </c:pt>
                <c:pt idx="7">
                  <c:v>5.2290044446941207E-2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F8-46C5-AF9F-777A290637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5184256"/>
        <c:axId val="165185792"/>
      </c:barChart>
      <c:catAx>
        <c:axId val="16518425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5185792"/>
        <c:crosses val="autoZero"/>
        <c:auto val="1"/>
        <c:lblAlgn val="ctr"/>
        <c:lblOffset val="100"/>
        <c:noMultiLvlLbl val="0"/>
      </c:catAx>
      <c:valAx>
        <c:axId val="165185792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5184256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Výroba elektřiny brutto (GWh)</a:t>
            </a:r>
          </a:p>
        </c:rich>
      </c:tx>
      <c:layout>
        <c:manualLayout>
          <c:xMode val="edge"/>
          <c:yMode val="edge"/>
          <c:x val="4.965132496513253E-3"/>
          <c:y val="3.054353054353054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763525527051054"/>
          <c:y val="0.16035353535353536"/>
          <c:w val="0.71634323935314537"/>
          <c:h val="0.7277553310886644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'7.5'!$J$31</c:f>
              <c:strCache>
                <c:ptCount val="1"/>
                <c:pt idx="0">
                  <c:v>JE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'7.5'!$K$30:$M$30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'7.5'!$K$31:$M$31</c:f>
              <c:numCache>
                <c:formatCode>#\ ##0.0</c:formatCode>
                <c:ptCount val="3"/>
                <c:pt idx="0">
                  <c:v>1141331.97</c:v>
                </c:pt>
                <c:pt idx="1">
                  <c:v>1027521.57</c:v>
                </c:pt>
                <c:pt idx="2">
                  <c:v>1132990.56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27-4949-B55F-8A450F4DAB9C}"/>
            </c:ext>
          </c:extLst>
        </c:ser>
        <c:ser>
          <c:idx val="1"/>
          <c:order val="1"/>
          <c:tx>
            <c:strRef>
              <c:f>'7.5'!$J$32</c:f>
              <c:strCache>
                <c:ptCount val="1"/>
                <c:pt idx="0">
                  <c:v>PE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'7.5'!$K$30:$M$30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'7.5'!$K$32:$M$32</c:f>
              <c:numCache>
                <c:formatCode>#\ ##0.0</c:formatCode>
                <c:ptCount val="3"/>
                <c:pt idx="0">
                  <c:v>7174.8590000000004</c:v>
                </c:pt>
                <c:pt idx="1">
                  <c:v>6363.6970000000001</c:v>
                </c:pt>
                <c:pt idx="2">
                  <c:v>6340.1449999999995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527-4949-B55F-8A450F4DAB9C}"/>
            </c:ext>
          </c:extLst>
        </c:ser>
        <c:ser>
          <c:idx val="2"/>
          <c:order val="2"/>
          <c:tx>
            <c:strRef>
              <c:f>'7.5'!$J$33</c:f>
              <c:strCache>
                <c:ptCount val="1"/>
                <c:pt idx="0">
                  <c:v>PPE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'7.5'!$K$30:$M$30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'7.5'!$K$33:$M$33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527-4949-B55F-8A450F4DAB9C}"/>
            </c:ext>
          </c:extLst>
        </c:ser>
        <c:ser>
          <c:idx val="3"/>
          <c:order val="3"/>
          <c:tx>
            <c:strRef>
              <c:f>'7.5'!$J$34</c:f>
              <c:strCache>
                <c:ptCount val="1"/>
                <c:pt idx="0">
                  <c:v>PSE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'7.5'!$K$30:$M$30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'7.5'!$K$34:$M$34</c:f>
              <c:numCache>
                <c:formatCode>#\ ##0.0</c:formatCode>
                <c:ptCount val="3"/>
                <c:pt idx="0">
                  <c:v>46165.297000000006</c:v>
                </c:pt>
                <c:pt idx="1">
                  <c:v>42119.33400000001</c:v>
                </c:pt>
                <c:pt idx="2">
                  <c:v>45554.265000000014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527-4949-B55F-8A450F4DAB9C}"/>
            </c:ext>
          </c:extLst>
        </c:ser>
        <c:ser>
          <c:idx val="4"/>
          <c:order val="4"/>
          <c:tx>
            <c:strRef>
              <c:f>'7.5'!$J$35</c:f>
              <c:strCache>
                <c:ptCount val="1"/>
                <c:pt idx="0">
                  <c:v>VE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strRef>
              <c:f>'7.5'!$K$30:$M$30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'7.5'!$K$35:$M$35</c:f>
              <c:numCache>
                <c:formatCode>#\ ##0.0</c:formatCode>
                <c:ptCount val="3"/>
                <c:pt idx="0">
                  <c:v>4586.2299203935108</c:v>
                </c:pt>
                <c:pt idx="1">
                  <c:v>5568.5182527518164</c:v>
                </c:pt>
                <c:pt idx="2">
                  <c:v>4174.8112252380333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527-4949-B55F-8A450F4DAB9C}"/>
            </c:ext>
          </c:extLst>
        </c:ser>
        <c:ser>
          <c:idx val="5"/>
          <c:order val="5"/>
          <c:tx>
            <c:strRef>
              <c:f>'7.5'!$J$36</c:f>
              <c:strCache>
                <c:ptCount val="1"/>
                <c:pt idx="0">
                  <c:v>PVE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'7.5'!$K$30:$M$30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'7.5'!$K$36:$M$36</c:f>
              <c:numCache>
                <c:formatCode>#\ ##0.0</c:formatCode>
                <c:ptCount val="3"/>
                <c:pt idx="0">
                  <c:v>34777.65</c:v>
                </c:pt>
                <c:pt idx="1">
                  <c:v>32359.88</c:v>
                </c:pt>
                <c:pt idx="2">
                  <c:v>41378.839999999997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527-4949-B55F-8A450F4DAB9C}"/>
            </c:ext>
          </c:extLst>
        </c:ser>
        <c:ser>
          <c:idx val="6"/>
          <c:order val="6"/>
          <c:tx>
            <c:strRef>
              <c:f>'7.5'!$J$37</c:f>
              <c:strCache>
                <c:ptCount val="1"/>
                <c:pt idx="0">
                  <c:v>VTE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strRef>
              <c:f>'7.5'!$K$30:$M$30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'7.5'!$K$37:$M$37</c:f>
              <c:numCache>
                <c:formatCode>#\ ##0.0</c:formatCode>
                <c:ptCount val="3"/>
                <c:pt idx="0">
                  <c:v>2255.3677723044329</c:v>
                </c:pt>
                <c:pt idx="1">
                  <c:v>1631.4882141916557</c:v>
                </c:pt>
                <c:pt idx="2">
                  <c:v>1578.1317761586529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527-4949-B55F-8A450F4DAB9C}"/>
            </c:ext>
          </c:extLst>
        </c:ser>
        <c:ser>
          <c:idx val="7"/>
          <c:order val="7"/>
          <c:tx>
            <c:strRef>
              <c:f>'7.5'!$J$38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'7.5'!$K$30:$M$30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'7.5'!$K$38:$M$38</c:f>
              <c:numCache>
                <c:formatCode>#\ ##0.0</c:formatCode>
                <c:ptCount val="3"/>
                <c:pt idx="0">
                  <c:v>4663.1269686761316</c:v>
                </c:pt>
                <c:pt idx="1">
                  <c:v>12139.770203193864</c:v>
                </c:pt>
                <c:pt idx="2">
                  <c:v>21063.414898036106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527-4949-B55F-8A450F4DAB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5493376"/>
        <c:axId val="165507456"/>
      </c:barChart>
      <c:catAx>
        <c:axId val="165493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5507456"/>
        <c:crosses val="autoZero"/>
        <c:auto val="1"/>
        <c:lblAlgn val="ctr"/>
        <c:lblOffset val="100"/>
        <c:noMultiLvlLbl val="0"/>
      </c:catAx>
      <c:valAx>
        <c:axId val="165507456"/>
        <c:scaling>
          <c:orientation val="minMax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5493376"/>
        <c:crosses val="autoZero"/>
        <c:crossBetween val="between"/>
        <c:majorUnit val="500000"/>
        <c:dispUnits>
          <c:builtInUnit val="thousands"/>
        </c:dispUnits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</a:t>
            </a:r>
            <a:r>
              <a:rPr lang="cs-CZ" sz="1000" baseline="0">
                <a:solidFill>
                  <a:srgbClr val="233060"/>
                </a:solidFill>
              </a:rPr>
              <a:t> výrobě elektřiny brutto </a:t>
            </a:r>
            <a:r>
              <a:rPr lang="cs-CZ" sz="1000">
                <a:solidFill>
                  <a:srgbClr val="233060"/>
                </a:solidFill>
              </a:rPr>
              <a:t>v ČR</a:t>
            </a:r>
          </a:p>
        </c:rich>
      </c:tx>
      <c:layout>
        <c:manualLayout>
          <c:xMode val="edge"/>
          <c:yMode val="edge"/>
          <c:x val="2.2827968155071047E-3"/>
          <c:y val="3.0543530543530543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'7.5'!$L$19:$L$26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'7.5'!$M$19:$M$26</c:f>
              <c:numCache>
                <c:formatCode>0.0%</c:formatCode>
                <c:ptCount val="8"/>
                <c:pt idx="0">
                  <c:v>0.41500848995125755</c:v>
                </c:pt>
                <c:pt idx="1">
                  <c:v>1.8687066375150316E-3</c:v>
                </c:pt>
                <c:pt idx="2">
                  <c:v>0</c:v>
                </c:pt>
                <c:pt idx="3">
                  <c:v>0.12157007635360464</c:v>
                </c:pt>
                <c:pt idx="4">
                  <c:v>2.7660955107954636E-2</c:v>
                </c:pt>
                <c:pt idx="5">
                  <c:v>0.41108818288020316</c:v>
                </c:pt>
                <c:pt idx="6">
                  <c:v>3.0155675235141701E-2</c:v>
                </c:pt>
                <c:pt idx="7">
                  <c:v>5.2264791047303111E-2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0A-4915-8CEF-5B7527EF37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5532416"/>
        <c:axId val="165533952"/>
      </c:barChart>
      <c:catAx>
        <c:axId val="16553241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5533952"/>
        <c:crosses val="autoZero"/>
        <c:auto val="1"/>
        <c:lblAlgn val="ctr"/>
        <c:lblOffset val="100"/>
        <c:noMultiLvlLbl val="0"/>
      </c:catAx>
      <c:valAx>
        <c:axId val="165533952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5532416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94EC-4C66-B648-C19493422A47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94EC-4C66-B648-C19493422A47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94EC-4C66-B648-C19493422A47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94EC-4C66-B648-C19493422A47}"/>
            </c:ext>
          </c:extLst>
        </c:ser>
        <c:ser>
          <c:idx val="4"/>
          <c:order val="4"/>
          <c:tx>
            <c:strRef>
              <c:f>'4.3'!$A$25</c:f>
              <c:strCache>
                <c:ptCount val="1"/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94EC-4C66-B648-C19493422A47}"/>
            </c:ext>
          </c:extLst>
        </c:ser>
        <c:ser>
          <c:idx val="5"/>
          <c:order val="5"/>
          <c:tx>
            <c:strRef>
              <c:f>'4.3'!$A$26</c:f>
              <c:strCache>
                <c:ptCount val="1"/>
              </c:strCache>
            </c:strRef>
          </c:tx>
          <c:spPr>
            <a:solidFill>
              <a:srgbClr val="F0948F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94EC-4C66-B648-C19493422A47}"/>
            </c:ext>
          </c:extLst>
        </c:ser>
        <c:ser>
          <c:idx val="6"/>
          <c:order val="6"/>
          <c:tx>
            <c:strRef>
              <c:f>'4.3'!$A$27</c:f>
              <c:strCache>
                <c:ptCount val="1"/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94EC-4C66-B648-C19493422A47}"/>
            </c:ext>
          </c:extLst>
        </c:ser>
        <c:ser>
          <c:idx val="7"/>
          <c:order val="7"/>
          <c:tx>
            <c:strRef>
              <c:f>'4.3'!$A$28</c:f>
              <c:strCache>
                <c:ptCount val="1"/>
              </c:strCache>
            </c:strRef>
          </c:tx>
          <c:spPr>
            <a:solidFill>
              <a:srgbClr val="F7C9C7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94EC-4C66-B648-C19493422A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5325440"/>
        <c:axId val="165331328"/>
      </c:barChart>
      <c:catAx>
        <c:axId val="1653254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5331328"/>
        <c:crosses val="autoZero"/>
        <c:auto val="1"/>
        <c:lblAlgn val="ctr"/>
        <c:lblOffset val="100"/>
        <c:noMultiLvlLbl val="0"/>
      </c:catAx>
      <c:valAx>
        <c:axId val="16533132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5325440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technologií na v</a:t>
            </a:r>
            <a:r>
              <a:rPr lang="en-US" sz="1000">
                <a:solidFill>
                  <a:srgbClr val="233060"/>
                </a:solidFill>
              </a:rPr>
              <a:t>ýrob</a:t>
            </a:r>
            <a:r>
              <a:rPr lang="cs-CZ" sz="1000">
                <a:solidFill>
                  <a:srgbClr val="233060"/>
                </a:solidFill>
              </a:rPr>
              <a:t>ě</a:t>
            </a:r>
            <a:r>
              <a:rPr lang="en-US" sz="1000">
                <a:solidFill>
                  <a:srgbClr val="233060"/>
                </a:solidFill>
              </a:rPr>
              <a:t> elektřiny brutto</a:t>
            </a:r>
          </a:p>
        </c:rich>
      </c:tx>
      <c:layout>
        <c:manualLayout>
          <c:xMode val="edge"/>
          <c:yMode val="edge"/>
          <c:x val="5.5355547673921262E-3"/>
          <c:y val="4.9689440993788817E-2"/>
        </c:manualLayout>
      </c:layout>
      <c:overlay val="0"/>
    </c:title>
    <c:autoTitleDeleted val="0"/>
    <c:plotArea>
      <c:layout/>
      <c:doughnutChart>
        <c:varyColors val="1"/>
        <c:ser>
          <c:idx val="2"/>
          <c:order val="0"/>
          <c:dPt>
            <c:idx val="1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2-4780-46BC-9DD0-B733C6927750}"/>
              </c:ext>
            </c:extLst>
          </c:dPt>
          <c:dPt>
            <c:idx val="2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3-4780-46BC-9DD0-B733C6927750}"/>
              </c:ext>
            </c:extLst>
          </c:dPt>
          <c:dPt>
            <c:idx val="3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4-4780-46BC-9DD0-B733C6927750}"/>
              </c:ext>
            </c:extLst>
          </c:dPt>
          <c:dPt>
            <c:idx val="4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5-4780-46BC-9DD0-B733C6927750}"/>
              </c:ext>
            </c:extLst>
          </c:dPt>
          <c:dPt>
            <c:idx val="5"/>
            <c:bubble3D val="0"/>
            <c:spPr>
              <a:solidFill>
                <a:srgbClr val="F0948F"/>
              </a:solidFill>
            </c:spPr>
            <c:extLst>
              <c:ext xmlns:c16="http://schemas.microsoft.com/office/drawing/2014/chart" uri="{C3380CC4-5D6E-409C-BE32-E72D297353CC}">
                <c16:uniqueId val="{00000006-4780-46BC-9DD0-B733C6927750}"/>
              </c:ext>
            </c:extLst>
          </c:dPt>
          <c:dPt>
            <c:idx val="6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7-4780-46BC-9DD0-B733C6927750}"/>
              </c:ext>
            </c:extLst>
          </c:dPt>
          <c:dPt>
            <c:idx val="7"/>
            <c:bubble3D val="0"/>
            <c:spPr>
              <a:solidFill>
                <a:srgbClr val="F7C9C7"/>
              </a:solidFill>
            </c:spPr>
            <c:extLst>
              <c:ext xmlns:c16="http://schemas.microsoft.com/office/drawing/2014/chart" uri="{C3380CC4-5D6E-409C-BE32-E72D297353CC}">
                <c16:uniqueId val="{00000001-925D-4284-BF6F-791FE5549DCA}"/>
              </c:ext>
            </c:extLst>
          </c:dPt>
          <c:cat>
            <c:strRef>
              <c:f>'7.6'!$J$19:$J$26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'7.6'!$K$19:$K$26</c:f>
              <c:numCache>
                <c:formatCode>General</c:formatCode>
                <c:ptCount val="8"/>
                <c:pt idx="0">
                  <c:v>0</c:v>
                </c:pt>
                <c:pt idx="1">
                  <c:v>173208.785</c:v>
                </c:pt>
                <c:pt idx="2">
                  <c:v>0</c:v>
                </c:pt>
                <c:pt idx="3">
                  <c:v>96010.093999999983</c:v>
                </c:pt>
                <c:pt idx="4">
                  <c:v>27153.863361179825</c:v>
                </c:pt>
                <c:pt idx="5">
                  <c:v>0</c:v>
                </c:pt>
                <c:pt idx="6">
                  <c:v>5062.6308775574244</c:v>
                </c:pt>
                <c:pt idx="7">
                  <c:v>38877.446770183356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25D-4284-BF6F-791FE5549D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</a:t>
            </a:r>
            <a:r>
              <a:rPr lang="cs-CZ" sz="1000" baseline="0">
                <a:solidFill>
                  <a:srgbClr val="233060"/>
                </a:solidFill>
              </a:rPr>
              <a:t> spotřebě elektřiny </a:t>
            </a:r>
            <a:r>
              <a:rPr lang="cs-CZ" sz="1000">
                <a:solidFill>
                  <a:srgbClr val="233060"/>
                </a:solidFill>
              </a:rPr>
              <a:t>v ČR</a:t>
            </a:r>
          </a:p>
        </c:rich>
      </c:tx>
      <c:layout>
        <c:manualLayout>
          <c:xMode val="edge"/>
          <c:yMode val="edge"/>
          <c:x val="1.0959383753501486E-3"/>
          <c:y val="4.624277456647398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1833536585365854"/>
          <c:y val="0.24277456647398843"/>
          <c:w val="0.60309247967479673"/>
          <c:h val="0.58782273603082846"/>
        </c:manualLayout>
      </c:layout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'7.6'!$H$19:$H$22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'7.6'!$I$19:$I$22</c:f>
              <c:numCache>
                <c:formatCode>0.0%</c:formatCode>
                <c:ptCount val="4"/>
                <c:pt idx="0">
                  <c:v>7.7069470071683618E-2</c:v>
                </c:pt>
                <c:pt idx="1">
                  <c:v>5.5957503523953518E-2</c:v>
                </c:pt>
                <c:pt idx="2">
                  <c:v>6.1513366159712687E-2</c:v>
                </c:pt>
                <c:pt idx="3">
                  <c:v>6.1132268340983897E-2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6A4-48F9-897C-BDE40650CE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5450496"/>
        <c:axId val="165452032"/>
      </c:barChart>
      <c:catAx>
        <c:axId val="165450496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5452032"/>
        <c:crosses val="autoZero"/>
        <c:auto val="1"/>
        <c:lblAlgn val="ctr"/>
        <c:lblOffset val="100"/>
        <c:noMultiLvlLbl val="0"/>
      </c:catAx>
      <c:valAx>
        <c:axId val="165452032"/>
        <c:scaling>
          <c:orientation val="minMax"/>
          <c:max val="1"/>
        </c:scaling>
        <c:delete val="0"/>
        <c:axPos val="t"/>
        <c:majorGridlines/>
        <c:numFmt formatCode="0%" sourceLinked="0"/>
        <c:majorTickMark val="out"/>
        <c:minorTickMark val="none"/>
        <c:tickLblPos val="high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5450496"/>
        <c:crosses val="autoZero"/>
        <c:crossBetween val="between"/>
        <c:majorUnit val="0.2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 instalovaném výkonu v ČR</a:t>
            </a:r>
          </a:p>
        </c:rich>
      </c:tx>
      <c:layout>
        <c:manualLayout>
          <c:xMode val="edge"/>
          <c:yMode val="edge"/>
          <c:x val="3.5346543220558897E-3"/>
          <c:y val="3.0543530543530543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'7.6'!$H$31:$H$38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'7.6'!$I$31:$I$38</c:f>
              <c:numCache>
                <c:formatCode>0.0%</c:formatCode>
                <c:ptCount val="8"/>
                <c:pt idx="0">
                  <c:v>0</c:v>
                </c:pt>
                <c:pt idx="1">
                  <c:v>1.9804882970032193E-2</c:v>
                </c:pt>
                <c:pt idx="2">
                  <c:v>0</c:v>
                </c:pt>
                <c:pt idx="3">
                  <c:v>5.6813128247804059E-2</c:v>
                </c:pt>
                <c:pt idx="4">
                  <c:v>2.7230200943802782E-2</c:v>
                </c:pt>
                <c:pt idx="5">
                  <c:v>0</c:v>
                </c:pt>
                <c:pt idx="6">
                  <c:v>2.8218822859800222E-2</c:v>
                </c:pt>
                <c:pt idx="7">
                  <c:v>5.4836267828593001E-2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6AB-4485-895E-7E9A6B6908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5808384"/>
        <c:axId val="165814272"/>
      </c:barChart>
      <c:catAx>
        <c:axId val="16580838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5814272"/>
        <c:crosses val="autoZero"/>
        <c:auto val="1"/>
        <c:lblAlgn val="ctr"/>
        <c:lblOffset val="100"/>
        <c:noMultiLvlLbl val="0"/>
      </c:catAx>
      <c:valAx>
        <c:axId val="165814272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5808384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'4.6'!$A$22</c:f>
              <c:strCache>
                <c:ptCount val="1"/>
              </c:strCache>
            </c:strRef>
          </c:tx>
          <c:spPr>
            <a:pattFill prst="ltUpDiag">
              <a:fgClr>
                <a:schemeClr val="accent1"/>
              </a:fgClr>
              <a:bgClr>
                <a:schemeClr val="bg1"/>
              </a:bgClr>
            </a:patt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B89F-4B03-8886-BA312F9DD110}"/>
            </c:ext>
          </c:extLst>
        </c:ser>
        <c:ser>
          <c:idx val="1"/>
          <c:order val="1"/>
          <c:tx>
            <c:strRef>
              <c:f>'4.6'!$A$23</c:f>
              <c:strCache>
                <c:ptCount val="1"/>
              </c:strCache>
            </c:strRef>
          </c:tx>
          <c:spPr>
            <a:pattFill prst="ltUpDiag">
              <a:fgClr>
                <a:schemeClr val="accent5"/>
              </a:fgClr>
              <a:bgClr>
                <a:schemeClr val="bg1"/>
              </a:bgClr>
            </a:patt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B89F-4B03-8886-BA312F9DD110}"/>
            </c:ext>
          </c:extLst>
        </c:ser>
        <c:ser>
          <c:idx val="2"/>
          <c:order val="2"/>
          <c:tx>
            <c:strRef>
              <c:f>'4.6'!$A$24</c:f>
              <c:strCache>
                <c:ptCount val="1"/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B89F-4B03-8886-BA312F9DD110}"/>
            </c:ext>
          </c:extLst>
        </c:ser>
        <c:ser>
          <c:idx val="3"/>
          <c:order val="3"/>
          <c:tx>
            <c:strRef>
              <c:f>'4.6'!$A$25</c:f>
              <c:strCache>
                <c:ptCount val="1"/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B89F-4B03-8886-BA312F9DD110}"/>
            </c:ext>
          </c:extLst>
        </c:ser>
        <c:ser>
          <c:idx val="4"/>
          <c:order val="4"/>
          <c:tx>
            <c:strRef>
              <c:f>'4.6'!$A$26</c:f>
              <c:strCache>
                <c:ptCount val="1"/>
              </c:strCache>
            </c:strRef>
          </c:tx>
          <c:spPr>
            <a:solidFill>
              <a:srgbClr val="D0D0D0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B89F-4B03-8886-BA312F9DD110}"/>
            </c:ext>
          </c:extLst>
        </c:ser>
        <c:ser>
          <c:idx val="5"/>
          <c:order val="5"/>
          <c:tx>
            <c:strRef>
              <c:f>'4.6'!$A$27</c:f>
              <c:strCache>
                <c:ptCount val="1"/>
              </c:strCache>
            </c:strRef>
          </c:tx>
          <c:spPr>
            <a:solidFill>
              <a:srgbClr val="F7C9C7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B89F-4B03-8886-BA312F9DD110}"/>
            </c:ext>
          </c:extLst>
        </c:ser>
        <c:ser>
          <c:idx val="6"/>
          <c:order val="6"/>
          <c:tx>
            <c:strRef>
              <c:f>'4.6'!$A$28</c:f>
              <c:strCache>
                <c:ptCount val="1"/>
              </c:strCache>
            </c:strRef>
          </c:tx>
          <c:spPr>
            <a:solidFill>
              <a:srgbClr val="646363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B89F-4B03-8886-BA312F9DD110}"/>
            </c:ext>
          </c:extLst>
        </c:ser>
        <c:ser>
          <c:idx val="7"/>
          <c:order val="7"/>
          <c:tx>
            <c:strRef>
              <c:f>'4.6'!$A$29</c:f>
              <c:strCache>
                <c:ptCount val="1"/>
              </c:strCache>
            </c:strRef>
          </c:tx>
          <c:spPr>
            <a:solidFill>
              <a:srgbClr val="F0948F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'4.6'!$B$29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B89F-4B03-8886-BA312F9DD110}"/>
            </c:ext>
          </c:extLst>
        </c:ser>
        <c:ser>
          <c:idx val="8"/>
          <c:order val="8"/>
          <c:tx>
            <c:strRef>
              <c:f>'4.6'!$A$30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'4.6'!$B$30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8-B89F-4B03-8886-BA312F9DD110}"/>
            </c:ext>
          </c:extLst>
        </c:ser>
        <c:ser>
          <c:idx val="9"/>
          <c:order val="9"/>
          <c:tx>
            <c:strRef>
              <c:f>'4.6'!$A$31</c:f>
              <c:strCache>
                <c:ptCount val="1"/>
              </c:strCache>
            </c:strRef>
          </c:tx>
          <c:spPr>
            <a:solidFill>
              <a:srgbClr val="9D9D9C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'4.6'!$B$31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9-B89F-4B03-8886-BA312F9DD110}"/>
            </c:ext>
          </c:extLst>
        </c:ser>
        <c:ser>
          <c:idx val="10"/>
          <c:order val="10"/>
          <c:tx>
            <c:strRef>
              <c:f>'4.6'!$A$32</c:f>
              <c:strCache>
                <c:ptCount val="1"/>
              </c:strCache>
            </c:strRef>
          </c:tx>
          <c:spPr>
            <a:solidFill>
              <a:schemeClr val="tx1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'4.6'!$B$32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A-B89F-4B03-8886-BA312F9DD110}"/>
            </c:ext>
          </c:extLst>
        </c:ser>
        <c:ser>
          <c:idx val="11"/>
          <c:order val="11"/>
          <c:tx>
            <c:strRef>
              <c:f>'4.6'!$A$33</c:f>
              <c:strCache>
                <c:ptCount val="1"/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'4.6'!$B$33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B-B89F-4B03-8886-BA312F9DD1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4855680"/>
        <c:axId val="158285824"/>
      </c:barChart>
      <c:catAx>
        <c:axId val="1548556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58285824"/>
        <c:crosses val="autoZero"/>
        <c:auto val="1"/>
        <c:lblAlgn val="ctr"/>
        <c:lblOffset val="100"/>
        <c:noMultiLvlLbl val="0"/>
      </c:catAx>
      <c:valAx>
        <c:axId val="15828582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54855680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Výroba elektřiny brutto (GWh)</a:t>
            </a:r>
          </a:p>
        </c:rich>
      </c:tx>
      <c:layout>
        <c:manualLayout>
          <c:xMode val="edge"/>
          <c:yMode val="edge"/>
          <c:x val="4.965132496513253E-3"/>
          <c:y val="3.054353054353054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56653912236874"/>
          <c:y val="0.16035353535353536"/>
          <c:w val="0.74696054559445124"/>
          <c:h val="0.7277553310886644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'7.6'!$J$31</c:f>
              <c:strCache>
                <c:ptCount val="1"/>
                <c:pt idx="0">
                  <c:v>JE</c:v>
                </c:pt>
              </c:strCache>
            </c:strRef>
          </c:tx>
          <c:invertIfNegative val="0"/>
          <c:cat>
            <c:strRef>
              <c:f>'7.6'!$K$30:$M$30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'7.6'!$K$31:$M$31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CF-4713-A545-F1841698FB4D}"/>
            </c:ext>
          </c:extLst>
        </c:ser>
        <c:ser>
          <c:idx val="1"/>
          <c:order val="1"/>
          <c:tx>
            <c:strRef>
              <c:f>'7.6'!$J$32</c:f>
              <c:strCache>
                <c:ptCount val="1"/>
                <c:pt idx="0">
                  <c:v>PE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'7.6'!$K$30:$M$30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'7.6'!$K$32:$M$32</c:f>
              <c:numCache>
                <c:formatCode>#\ ##0.0</c:formatCode>
                <c:ptCount val="3"/>
                <c:pt idx="0">
                  <c:v>57843.445</c:v>
                </c:pt>
                <c:pt idx="1">
                  <c:v>58364.967999999993</c:v>
                </c:pt>
                <c:pt idx="2">
                  <c:v>57000.372000000003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ACF-4713-A545-F1841698FB4D}"/>
            </c:ext>
          </c:extLst>
        </c:ser>
        <c:ser>
          <c:idx val="2"/>
          <c:order val="2"/>
          <c:tx>
            <c:strRef>
              <c:f>'7.6'!$J$33</c:f>
              <c:strCache>
                <c:ptCount val="1"/>
                <c:pt idx="0">
                  <c:v>PPE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'7.6'!$K$30:$M$30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'7.6'!$K$33:$M$33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ACF-4713-A545-F1841698FB4D}"/>
            </c:ext>
          </c:extLst>
        </c:ser>
        <c:ser>
          <c:idx val="3"/>
          <c:order val="3"/>
          <c:tx>
            <c:strRef>
              <c:f>'7.6'!$J$34</c:f>
              <c:strCache>
                <c:ptCount val="1"/>
                <c:pt idx="0">
                  <c:v>PSE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'7.6'!$K$30:$M$30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'7.6'!$K$34:$M$34</c:f>
              <c:numCache>
                <c:formatCode>#\ ##0.0</c:formatCode>
                <c:ptCount val="3"/>
                <c:pt idx="0">
                  <c:v>33165.826999999997</c:v>
                </c:pt>
                <c:pt idx="1">
                  <c:v>31236.639999999985</c:v>
                </c:pt>
                <c:pt idx="2">
                  <c:v>31607.627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ACF-4713-A545-F1841698FB4D}"/>
            </c:ext>
          </c:extLst>
        </c:ser>
        <c:ser>
          <c:idx val="4"/>
          <c:order val="4"/>
          <c:tx>
            <c:strRef>
              <c:f>'7.6'!$J$35</c:f>
              <c:strCache>
                <c:ptCount val="1"/>
                <c:pt idx="0">
                  <c:v>VE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strRef>
              <c:f>'7.6'!$K$30:$M$30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'7.6'!$K$35:$M$35</c:f>
              <c:numCache>
                <c:formatCode>#\ ##0.0</c:formatCode>
                <c:ptCount val="3"/>
                <c:pt idx="0">
                  <c:v>10952.156426335327</c:v>
                </c:pt>
                <c:pt idx="1">
                  <c:v>7494.0602754431848</c:v>
                </c:pt>
                <c:pt idx="2">
                  <c:v>8707.6466594013145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ACF-4713-A545-F1841698FB4D}"/>
            </c:ext>
          </c:extLst>
        </c:ser>
        <c:ser>
          <c:idx val="5"/>
          <c:order val="5"/>
          <c:tx>
            <c:strRef>
              <c:f>'7.6'!$J$36</c:f>
              <c:strCache>
                <c:ptCount val="1"/>
                <c:pt idx="0">
                  <c:v>PVE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'7.6'!$K$30:$M$30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'7.6'!$K$36:$M$36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ACF-4713-A545-F1841698FB4D}"/>
            </c:ext>
          </c:extLst>
        </c:ser>
        <c:ser>
          <c:idx val="6"/>
          <c:order val="6"/>
          <c:tx>
            <c:strRef>
              <c:f>'7.6'!$J$37</c:f>
              <c:strCache>
                <c:ptCount val="1"/>
                <c:pt idx="0">
                  <c:v>VTE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strRef>
              <c:f>'7.6'!$K$30:$M$30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'7.6'!$K$37:$M$37</c:f>
              <c:numCache>
                <c:formatCode>#\ ##0.0</c:formatCode>
                <c:ptCount val="3"/>
                <c:pt idx="0">
                  <c:v>2242.3215882859354</c:v>
                </c:pt>
                <c:pt idx="1">
                  <c:v>1241.0051864985332</c:v>
                </c:pt>
                <c:pt idx="2">
                  <c:v>1579.3041027729562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ACF-4713-A545-F1841698FB4D}"/>
            </c:ext>
          </c:extLst>
        </c:ser>
        <c:ser>
          <c:idx val="7"/>
          <c:order val="7"/>
          <c:tx>
            <c:strRef>
              <c:f>'7.6'!$J$38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'7.6'!$K$30:$M$30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'7.6'!$K$38:$M$38</c:f>
              <c:numCache>
                <c:formatCode>#\ ##0.0</c:formatCode>
                <c:ptCount val="3"/>
                <c:pt idx="0">
                  <c:v>4363.3119161772329</c:v>
                </c:pt>
                <c:pt idx="1">
                  <c:v>11761.551996107393</c:v>
                </c:pt>
                <c:pt idx="2">
                  <c:v>22752.582857898731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ACF-4713-A545-F1841698FB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5867904"/>
        <c:axId val="165869440"/>
      </c:barChart>
      <c:catAx>
        <c:axId val="1658679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5869440"/>
        <c:crosses val="autoZero"/>
        <c:auto val="1"/>
        <c:lblAlgn val="ctr"/>
        <c:lblOffset val="100"/>
        <c:noMultiLvlLbl val="0"/>
      </c:catAx>
      <c:valAx>
        <c:axId val="165869440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5867904"/>
        <c:crosses val="autoZero"/>
        <c:crossBetween val="between"/>
        <c:majorUnit val="20000"/>
        <c:dispUnits>
          <c:builtInUnit val="thousands"/>
        </c:dispUnits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</a:t>
            </a:r>
            <a:r>
              <a:rPr lang="cs-CZ" sz="1000" baseline="0">
                <a:solidFill>
                  <a:srgbClr val="233060"/>
                </a:solidFill>
              </a:rPr>
              <a:t> výrobě elektřiny brutto </a:t>
            </a:r>
            <a:r>
              <a:rPr lang="cs-CZ" sz="1000">
                <a:solidFill>
                  <a:srgbClr val="233060"/>
                </a:solidFill>
              </a:rPr>
              <a:t>v ČR</a:t>
            </a:r>
          </a:p>
        </c:rich>
      </c:tx>
      <c:layout>
        <c:manualLayout>
          <c:xMode val="edge"/>
          <c:yMode val="edge"/>
          <c:x val="2.2827968155071047E-3"/>
          <c:y val="3.0543530543530543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'7.6'!$L$19:$L$26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'7.6'!$M$19:$M$26</c:f>
              <c:numCache>
                <c:formatCode>0.0%</c:formatCode>
                <c:ptCount val="8"/>
                <c:pt idx="0">
                  <c:v>0</c:v>
                </c:pt>
                <c:pt idx="1">
                  <c:v>1.6282573303226102E-2</c:v>
                </c:pt>
                <c:pt idx="2">
                  <c:v>0</c:v>
                </c:pt>
                <c:pt idx="3">
                  <c:v>8.7208986379391187E-2</c:v>
                </c:pt>
                <c:pt idx="4">
                  <c:v>5.2416251927876266E-2</c:v>
                </c:pt>
                <c:pt idx="5">
                  <c:v>0</c:v>
                </c:pt>
                <c:pt idx="6">
                  <c:v>2.7935479311093758E-2</c:v>
                </c:pt>
                <c:pt idx="7">
                  <c:v>5.3660404745650765E-2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7BE-4123-832D-06FECF190D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5587200"/>
        <c:axId val="165593088"/>
      </c:barChart>
      <c:catAx>
        <c:axId val="16558720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5593088"/>
        <c:crosses val="autoZero"/>
        <c:auto val="1"/>
        <c:lblAlgn val="ctr"/>
        <c:lblOffset val="100"/>
        <c:noMultiLvlLbl val="0"/>
      </c:catAx>
      <c:valAx>
        <c:axId val="165593088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5587200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1430-4313-A28C-8CE7768F31D5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1430-4313-A28C-8CE7768F31D5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1430-4313-A28C-8CE7768F31D5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1430-4313-A28C-8CE7768F31D5}"/>
            </c:ext>
          </c:extLst>
        </c:ser>
        <c:ser>
          <c:idx val="4"/>
          <c:order val="4"/>
          <c:tx>
            <c:strRef>
              <c:f>'4.3'!$A$25</c:f>
              <c:strCache>
                <c:ptCount val="1"/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1430-4313-A28C-8CE7768F31D5}"/>
            </c:ext>
          </c:extLst>
        </c:ser>
        <c:ser>
          <c:idx val="5"/>
          <c:order val="5"/>
          <c:tx>
            <c:strRef>
              <c:f>'4.3'!$A$26</c:f>
              <c:strCache>
                <c:ptCount val="1"/>
              </c:strCache>
            </c:strRef>
          </c:tx>
          <c:spPr>
            <a:solidFill>
              <a:srgbClr val="F0948F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1430-4313-A28C-8CE7768F31D5}"/>
            </c:ext>
          </c:extLst>
        </c:ser>
        <c:ser>
          <c:idx val="6"/>
          <c:order val="6"/>
          <c:tx>
            <c:strRef>
              <c:f>'4.3'!$A$27</c:f>
              <c:strCache>
                <c:ptCount val="1"/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1430-4313-A28C-8CE7768F31D5}"/>
            </c:ext>
          </c:extLst>
        </c:ser>
        <c:ser>
          <c:idx val="7"/>
          <c:order val="7"/>
          <c:tx>
            <c:strRef>
              <c:f>'4.3'!$A$28</c:f>
              <c:strCache>
                <c:ptCount val="1"/>
              </c:strCache>
            </c:strRef>
          </c:tx>
          <c:spPr>
            <a:solidFill>
              <a:srgbClr val="F7C9C7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1430-4313-A28C-8CE7768F31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5650816"/>
        <c:axId val="165652352"/>
      </c:barChart>
      <c:catAx>
        <c:axId val="1656508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5652352"/>
        <c:crosses val="autoZero"/>
        <c:auto val="1"/>
        <c:lblAlgn val="ctr"/>
        <c:lblOffset val="100"/>
        <c:noMultiLvlLbl val="0"/>
      </c:catAx>
      <c:valAx>
        <c:axId val="16565235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5650816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technologií na v</a:t>
            </a:r>
            <a:r>
              <a:rPr lang="en-US" sz="1000">
                <a:solidFill>
                  <a:srgbClr val="233060"/>
                </a:solidFill>
              </a:rPr>
              <a:t>ýrob</a:t>
            </a:r>
            <a:r>
              <a:rPr lang="cs-CZ" sz="1000">
                <a:solidFill>
                  <a:srgbClr val="233060"/>
                </a:solidFill>
              </a:rPr>
              <a:t>ě</a:t>
            </a:r>
            <a:r>
              <a:rPr lang="en-US" sz="1000">
                <a:solidFill>
                  <a:srgbClr val="233060"/>
                </a:solidFill>
              </a:rPr>
              <a:t> elektřiny brutto</a:t>
            </a:r>
          </a:p>
        </c:rich>
      </c:tx>
      <c:layout>
        <c:manualLayout>
          <c:xMode val="edge"/>
          <c:yMode val="edge"/>
          <c:x val="5.5355547673921262E-3"/>
          <c:y val="4.9689440993788817E-2"/>
        </c:manualLayout>
      </c:layout>
      <c:overlay val="0"/>
    </c:title>
    <c:autoTitleDeleted val="0"/>
    <c:plotArea>
      <c:layout/>
      <c:doughnutChart>
        <c:varyColors val="1"/>
        <c:ser>
          <c:idx val="2"/>
          <c:order val="0"/>
          <c:dPt>
            <c:idx val="1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2-9EC2-4D2F-9038-D38118ADCCF5}"/>
              </c:ext>
            </c:extLst>
          </c:dPt>
          <c:dPt>
            <c:idx val="2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3-9EC2-4D2F-9038-D38118ADCCF5}"/>
              </c:ext>
            </c:extLst>
          </c:dPt>
          <c:dPt>
            <c:idx val="3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4-9EC2-4D2F-9038-D38118ADCCF5}"/>
              </c:ext>
            </c:extLst>
          </c:dPt>
          <c:dPt>
            <c:idx val="4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5-9EC2-4D2F-9038-D38118ADCCF5}"/>
              </c:ext>
            </c:extLst>
          </c:dPt>
          <c:dPt>
            <c:idx val="5"/>
            <c:bubble3D val="0"/>
            <c:spPr>
              <a:solidFill>
                <a:srgbClr val="F0948F"/>
              </a:solidFill>
            </c:spPr>
            <c:extLst>
              <c:ext xmlns:c16="http://schemas.microsoft.com/office/drawing/2014/chart" uri="{C3380CC4-5D6E-409C-BE32-E72D297353CC}">
                <c16:uniqueId val="{00000006-9EC2-4D2F-9038-D38118ADCCF5}"/>
              </c:ext>
            </c:extLst>
          </c:dPt>
          <c:dPt>
            <c:idx val="6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7-9EC2-4D2F-9038-D38118ADCCF5}"/>
              </c:ext>
            </c:extLst>
          </c:dPt>
          <c:dPt>
            <c:idx val="7"/>
            <c:bubble3D val="0"/>
            <c:spPr>
              <a:solidFill>
                <a:srgbClr val="F7C9C7"/>
              </a:solidFill>
            </c:spPr>
            <c:extLst>
              <c:ext xmlns:c16="http://schemas.microsoft.com/office/drawing/2014/chart" uri="{C3380CC4-5D6E-409C-BE32-E72D297353CC}">
                <c16:uniqueId val="{00000001-C05E-4F29-A4F3-90E31EE88F27}"/>
              </c:ext>
            </c:extLst>
          </c:dPt>
          <c:cat>
            <c:strRef>
              <c:f>'7.7'!$J$19:$J$26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'7.7'!$K$19:$K$26</c:f>
              <c:numCache>
                <c:formatCode>General</c:formatCode>
                <c:ptCount val="8"/>
                <c:pt idx="0">
                  <c:v>0</c:v>
                </c:pt>
                <c:pt idx="1">
                  <c:v>6548.6389999999992</c:v>
                </c:pt>
                <c:pt idx="2">
                  <c:v>0</c:v>
                </c:pt>
                <c:pt idx="3">
                  <c:v>42358.307000000001</c:v>
                </c:pt>
                <c:pt idx="4">
                  <c:v>19364.201876413226</c:v>
                </c:pt>
                <c:pt idx="5">
                  <c:v>0</c:v>
                </c:pt>
                <c:pt idx="6">
                  <c:v>33728.772537899444</c:v>
                </c:pt>
                <c:pt idx="7">
                  <c:v>29447.336711497519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05E-4F29-A4F3-90E31EE88F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</a:t>
            </a:r>
            <a:r>
              <a:rPr lang="cs-CZ" sz="1000" baseline="0">
                <a:solidFill>
                  <a:srgbClr val="233060"/>
                </a:solidFill>
              </a:rPr>
              <a:t> spotřebě elektřiny </a:t>
            </a:r>
            <a:r>
              <a:rPr lang="cs-CZ" sz="1000">
                <a:solidFill>
                  <a:srgbClr val="233060"/>
                </a:solidFill>
              </a:rPr>
              <a:t>v ČR</a:t>
            </a:r>
          </a:p>
        </c:rich>
      </c:tx>
      <c:layout>
        <c:manualLayout>
          <c:xMode val="edge"/>
          <c:yMode val="edge"/>
          <c:x val="1.0959383753501486E-3"/>
          <c:y val="4.624277456647398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1833536585365854"/>
          <c:y val="0.24277456647398843"/>
          <c:w val="0.61599898373983741"/>
          <c:h val="0.58782273603082846"/>
        </c:manualLayout>
      </c:layout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'7.7'!$H$19:$H$22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'7.7'!$I$19:$I$22</c:f>
              <c:numCache>
                <c:formatCode>0.0%</c:formatCode>
                <c:ptCount val="4"/>
                <c:pt idx="0">
                  <c:v>7.6717484081988557E-3</c:v>
                </c:pt>
                <c:pt idx="1">
                  <c:v>5.6350922006820514E-2</c:v>
                </c:pt>
                <c:pt idx="2">
                  <c:v>4.2917026558527055E-2</c:v>
                </c:pt>
                <c:pt idx="3">
                  <c:v>4.7628227691899949E-2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E9-4FE3-BF27-CAA709A68F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5787520"/>
        <c:axId val="165789056"/>
      </c:barChart>
      <c:catAx>
        <c:axId val="165787520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5789056"/>
        <c:crosses val="autoZero"/>
        <c:auto val="1"/>
        <c:lblAlgn val="ctr"/>
        <c:lblOffset val="100"/>
        <c:noMultiLvlLbl val="0"/>
      </c:catAx>
      <c:valAx>
        <c:axId val="165789056"/>
        <c:scaling>
          <c:orientation val="minMax"/>
          <c:max val="1"/>
        </c:scaling>
        <c:delete val="0"/>
        <c:axPos val="t"/>
        <c:majorGridlines/>
        <c:numFmt formatCode="0%" sourceLinked="0"/>
        <c:majorTickMark val="out"/>
        <c:minorTickMark val="none"/>
        <c:tickLblPos val="high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5787520"/>
        <c:crosses val="autoZero"/>
        <c:crossBetween val="between"/>
        <c:majorUnit val="0.2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 instalovaném výkonu v ČR</a:t>
            </a:r>
          </a:p>
        </c:rich>
      </c:tx>
      <c:layout>
        <c:manualLayout>
          <c:xMode val="edge"/>
          <c:yMode val="edge"/>
          <c:x val="3.5346543220558897E-3"/>
          <c:y val="3.0534351145038167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'7.7'!$H$31:$H$38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'7.7'!$I$31:$I$38</c:f>
              <c:numCache>
                <c:formatCode>0.0%</c:formatCode>
                <c:ptCount val="8"/>
                <c:pt idx="0">
                  <c:v>0</c:v>
                </c:pt>
                <c:pt idx="1">
                  <c:v>5.2427145893502571E-4</c:v>
                </c:pt>
                <c:pt idx="2">
                  <c:v>0</c:v>
                </c:pt>
                <c:pt idx="3">
                  <c:v>3.8368367755551594E-2</c:v>
                </c:pt>
                <c:pt idx="4">
                  <c:v>2.1752075520873299E-2</c:v>
                </c:pt>
                <c:pt idx="5">
                  <c:v>0</c:v>
                </c:pt>
                <c:pt idx="6">
                  <c:v>0.13454727026104799</c:v>
                </c:pt>
                <c:pt idx="7">
                  <c:v>4.4344169667365228E-2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865-450D-9736-63B2399588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6280576"/>
        <c:axId val="166282368"/>
      </c:barChart>
      <c:catAx>
        <c:axId val="16628057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6282368"/>
        <c:crosses val="autoZero"/>
        <c:auto val="1"/>
        <c:lblAlgn val="ctr"/>
        <c:lblOffset val="100"/>
        <c:noMultiLvlLbl val="0"/>
      </c:catAx>
      <c:valAx>
        <c:axId val="166282368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6280576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Výroba elektřiny brutto (GWh)</a:t>
            </a:r>
          </a:p>
        </c:rich>
      </c:tx>
      <c:layout>
        <c:manualLayout>
          <c:xMode val="edge"/>
          <c:yMode val="edge"/>
          <c:x val="4.965132496513253E-3"/>
          <c:y val="3.054353054353054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93337532808399"/>
          <c:y val="0.16035353535353536"/>
          <c:w val="0.75866624671916005"/>
          <c:h val="0.7277553310886644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'7.7'!$J$31</c:f>
              <c:strCache>
                <c:ptCount val="1"/>
                <c:pt idx="0">
                  <c:v>JE</c:v>
                </c:pt>
              </c:strCache>
            </c:strRef>
          </c:tx>
          <c:invertIfNegative val="0"/>
          <c:cat>
            <c:strRef>
              <c:f>'7.7'!$K$30:$M$30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'7.7'!$K$31:$M$31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DB7-46CD-BF98-FAA9847FF457}"/>
            </c:ext>
          </c:extLst>
        </c:ser>
        <c:ser>
          <c:idx val="1"/>
          <c:order val="1"/>
          <c:tx>
            <c:strRef>
              <c:f>'7.7'!$J$32</c:f>
              <c:strCache>
                <c:ptCount val="1"/>
                <c:pt idx="0">
                  <c:v>PE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'7.7'!$K$30:$M$30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'7.7'!$K$32:$M$32</c:f>
              <c:numCache>
                <c:formatCode>#\ ##0.0</c:formatCode>
                <c:ptCount val="3"/>
                <c:pt idx="0">
                  <c:v>2213.8669999999997</c:v>
                </c:pt>
                <c:pt idx="1">
                  <c:v>1982.538</c:v>
                </c:pt>
                <c:pt idx="2">
                  <c:v>2352.2339999999999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DB7-46CD-BF98-FAA9847FF457}"/>
            </c:ext>
          </c:extLst>
        </c:ser>
        <c:ser>
          <c:idx val="2"/>
          <c:order val="2"/>
          <c:tx>
            <c:strRef>
              <c:f>'7.7'!$J$33</c:f>
              <c:strCache>
                <c:ptCount val="1"/>
                <c:pt idx="0">
                  <c:v>PPE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'7.7'!$K$30:$M$30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'7.7'!$K$33:$M$33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DB7-46CD-BF98-FAA9847FF457}"/>
            </c:ext>
          </c:extLst>
        </c:ser>
        <c:ser>
          <c:idx val="3"/>
          <c:order val="3"/>
          <c:tx>
            <c:strRef>
              <c:f>'7.7'!$J$34</c:f>
              <c:strCache>
                <c:ptCount val="1"/>
                <c:pt idx="0">
                  <c:v>PSE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'7.7'!$K$30:$M$30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'7.7'!$K$34:$M$34</c:f>
              <c:numCache>
                <c:formatCode>#\ ##0.0</c:formatCode>
                <c:ptCount val="3"/>
                <c:pt idx="0">
                  <c:v>15438.963000000002</c:v>
                </c:pt>
                <c:pt idx="1">
                  <c:v>13847.030999999994</c:v>
                </c:pt>
                <c:pt idx="2">
                  <c:v>13072.313000000002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DB7-46CD-BF98-FAA9847FF457}"/>
            </c:ext>
          </c:extLst>
        </c:ser>
        <c:ser>
          <c:idx val="4"/>
          <c:order val="4"/>
          <c:tx>
            <c:strRef>
              <c:f>'7.7'!$J$35</c:f>
              <c:strCache>
                <c:ptCount val="1"/>
                <c:pt idx="0">
                  <c:v>VE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strRef>
              <c:f>'7.7'!$K$30:$M$30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'7.7'!$K$35:$M$35</c:f>
              <c:numCache>
                <c:formatCode>#\ ##0.0</c:formatCode>
                <c:ptCount val="3"/>
                <c:pt idx="0">
                  <c:v>7332.5346962969716</c:v>
                </c:pt>
                <c:pt idx="1">
                  <c:v>5123.225012034829</c:v>
                </c:pt>
                <c:pt idx="2">
                  <c:v>6908.4421680814266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DB7-46CD-BF98-FAA9847FF457}"/>
            </c:ext>
          </c:extLst>
        </c:ser>
        <c:ser>
          <c:idx val="5"/>
          <c:order val="5"/>
          <c:tx>
            <c:strRef>
              <c:f>'7.7'!$J$36</c:f>
              <c:strCache>
                <c:ptCount val="1"/>
                <c:pt idx="0">
                  <c:v>PVE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'7.7'!$K$30:$M$30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'7.7'!$K$36:$M$36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DB7-46CD-BF98-FAA9847FF457}"/>
            </c:ext>
          </c:extLst>
        </c:ser>
        <c:ser>
          <c:idx val="6"/>
          <c:order val="6"/>
          <c:tx>
            <c:strRef>
              <c:f>'7.7'!$J$37</c:f>
              <c:strCache>
                <c:ptCount val="1"/>
                <c:pt idx="0">
                  <c:v>VTE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strRef>
              <c:f>'7.7'!$K$30:$M$30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'7.7'!$K$37:$M$37</c:f>
              <c:numCache>
                <c:formatCode>#\ ##0.0</c:formatCode>
                <c:ptCount val="3"/>
                <c:pt idx="0">
                  <c:v>19011.631828419086</c:v>
                </c:pt>
                <c:pt idx="1">
                  <c:v>8375.9775213697831</c:v>
                </c:pt>
                <c:pt idx="2">
                  <c:v>6341.1631881105723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DB7-46CD-BF98-FAA9847FF457}"/>
            </c:ext>
          </c:extLst>
        </c:ser>
        <c:ser>
          <c:idx val="7"/>
          <c:order val="7"/>
          <c:tx>
            <c:strRef>
              <c:f>'7.7'!$J$38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'7.7'!$K$30:$M$30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'7.7'!$K$38:$M$38</c:f>
              <c:numCache>
                <c:formatCode>#\ ##0.0</c:formatCode>
                <c:ptCount val="3"/>
                <c:pt idx="0">
                  <c:v>2971.4767031047213</c:v>
                </c:pt>
                <c:pt idx="1">
                  <c:v>8103.338520338335</c:v>
                </c:pt>
                <c:pt idx="2">
                  <c:v>18372.521488054463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2DB7-46CD-BF98-FAA9847FF4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6352384"/>
        <c:axId val="166353920"/>
      </c:barChart>
      <c:catAx>
        <c:axId val="166352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6353920"/>
        <c:crosses val="autoZero"/>
        <c:auto val="1"/>
        <c:lblAlgn val="ctr"/>
        <c:lblOffset val="100"/>
        <c:noMultiLvlLbl val="0"/>
      </c:catAx>
      <c:valAx>
        <c:axId val="166353920"/>
        <c:scaling>
          <c:orientation val="minMax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6352384"/>
        <c:crosses val="autoZero"/>
        <c:crossBetween val="between"/>
        <c:majorUnit val="10000"/>
        <c:dispUnits>
          <c:builtInUnit val="thousands"/>
        </c:dispUnits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</a:t>
            </a:r>
            <a:r>
              <a:rPr lang="cs-CZ" sz="1000" baseline="0">
                <a:solidFill>
                  <a:srgbClr val="233060"/>
                </a:solidFill>
              </a:rPr>
              <a:t> výrobě elektřiny brutto </a:t>
            </a:r>
            <a:r>
              <a:rPr lang="cs-CZ" sz="1000">
                <a:solidFill>
                  <a:srgbClr val="233060"/>
                </a:solidFill>
              </a:rPr>
              <a:t>v ČR</a:t>
            </a:r>
          </a:p>
        </c:rich>
      </c:tx>
      <c:layout>
        <c:manualLayout>
          <c:xMode val="edge"/>
          <c:yMode val="edge"/>
          <c:x val="2.2827968155071047E-3"/>
          <c:y val="3.0543530543530543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'7.7'!$L$19:$L$26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'7.7'!$M$19:$M$26</c:f>
              <c:numCache>
                <c:formatCode>0.0%</c:formatCode>
                <c:ptCount val="8"/>
                <c:pt idx="0">
                  <c:v>0</c:v>
                </c:pt>
                <c:pt idx="1">
                  <c:v>6.1560788936811301E-4</c:v>
                </c:pt>
                <c:pt idx="2">
                  <c:v>0</c:v>
                </c:pt>
                <c:pt idx="3">
                  <c:v>3.8475381747017881E-2</c:v>
                </c:pt>
                <c:pt idx="4">
                  <c:v>3.7379538610605598E-2</c:v>
                </c:pt>
                <c:pt idx="5">
                  <c:v>0</c:v>
                </c:pt>
                <c:pt idx="6">
                  <c:v>0.18611458157022029</c:v>
                </c:pt>
                <c:pt idx="7">
                  <c:v>4.0644541704634295E-2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B82-4E3D-8D25-22DD741031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6366592"/>
        <c:axId val="166380672"/>
      </c:barChart>
      <c:catAx>
        <c:axId val="16636659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6380672"/>
        <c:crosses val="autoZero"/>
        <c:auto val="1"/>
        <c:lblAlgn val="ctr"/>
        <c:lblOffset val="100"/>
        <c:noMultiLvlLbl val="0"/>
      </c:catAx>
      <c:valAx>
        <c:axId val="166380672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6366592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AE4F-483E-B218-9295C7FE129F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AE4F-483E-B218-9295C7FE129F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AE4F-483E-B218-9295C7FE129F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AE4F-483E-B218-9295C7FE129F}"/>
            </c:ext>
          </c:extLst>
        </c:ser>
        <c:ser>
          <c:idx val="4"/>
          <c:order val="4"/>
          <c:tx>
            <c:strRef>
              <c:f>'4.3'!$A$25</c:f>
              <c:strCache>
                <c:ptCount val="1"/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AE4F-483E-B218-9295C7FE129F}"/>
            </c:ext>
          </c:extLst>
        </c:ser>
        <c:ser>
          <c:idx val="5"/>
          <c:order val="5"/>
          <c:tx>
            <c:strRef>
              <c:f>'4.3'!$A$26</c:f>
              <c:strCache>
                <c:ptCount val="1"/>
              </c:strCache>
            </c:strRef>
          </c:tx>
          <c:spPr>
            <a:solidFill>
              <a:srgbClr val="F0948F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AE4F-483E-B218-9295C7FE129F}"/>
            </c:ext>
          </c:extLst>
        </c:ser>
        <c:ser>
          <c:idx val="6"/>
          <c:order val="6"/>
          <c:tx>
            <c:strRef>
              <c:f>'4.3'!$A$27</c:f>
              <c:strCache>
                <c:ptCount val="1"/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AE4F-483E-B218-9295C7FE129F}"/>
            </c:ext>
          </c:extLst>
        </c:ser>
        <c:ser>
          <c:idx val="7"/>
          <c:order val="7"/>
          <c:tx>
            <c:strRef>
              <c:f>'4.3'!$A$28</c:f>
              <c:strCache>
                <c:ptCount val="1"/>
              </c:strCache>
            </c:strRef>
          </c:tx>
          <c:spPr>
            <a:solidFill>
              <a:srgbClr val="F7C9C7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AE4F-483E-B218-9295C7FE12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6422016"/>
        <c:axId val="166423552"/>
      </c:barChart>
      <c:catAx>
        <c:axId val="1664220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6423552"/>
        <c:crosses val="autoZero"/>
        <c:auto val="1"/>
        <c:lblAlgn val="ctr"/>
        <c:lblOffset val="100"/>
        <c:noMultiLvlLbl val="0"/>
      </c:catAx>
      <c:valAx>
        <c:axId val="16642355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6422016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technologií na v</a:t>
            </a:r>
            <a:r>
              <a:rPr lang="en-US" sz="1000">
                <a:solidFill>
                  <a:srgbClr val="233060"/>
                </a:solidFill>
              </a:rPr>
              <a:t>ýrob</a:t>
            </a:r>
            <a:r>
              <a:rPr lang="cs-CZ" sz="1000">
                <a:solidFill>
                  <a:srgbClr val="233060"/>
                </a:solidFill>
              </a:rPr>
              <a:t>ě</a:t>
            </a:r>
            <a:r>
              <a:rPr lang="en-US" sz="1000">
                <a:solidFill>
                  <a:srgbClr val="233060"/>
                </a:solidFill>
              </a:rPr>
              <a:t> elektřiny brutto</a:t>
            </a:r>
          </a:p>
        </c:rich>
      </c:tx>
      <c:layout>
        <c:manualLayout>
          <c:xMode val="edge"/>
          <c:yMode val="edge"/>
          <c:x val="5.5355547673921262E-3"/>
          <c:y val="4.9689440993788817E-2"/>
        </c:manualLayout>
      </c:layout>
      <c:overlay val="0"/>
    </c:title>
    <c:autoTitleDeleted val="0"/>
    <c:plotArea>
      <c:layout/>
      <c:doughnutChart>
        <c:varyColors val="1"/>
        <c:ser>
          <c:idx val="2"/>
          <c:order val="0"/>
          <c:dPt>
            <c:idx val="1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2-B570-4F2A-B9BD-2473B557D6C6}"/>
              </c:ext>
            </c:extLst>
          </c:dPt>
          <c:dPt>
            <c:idx val="2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3-B570-4F2A-B9BD-2473B557D6C6}"/>
              </c:ext>
            </c:extLst>
          </c:dPt>
          <c:dPt>
            <c:idx val="3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4-B570-4F2A-B9BD-2473B557D6C6}"/>
              </c:ext>
            </c:extLst>
          </c:dPt>
          <c:dPt>
            <c:idx val="4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5-B570-4F2A-B9BD-2473B557D6C6}"/>
              </c:ext>
            </c:extLst>
          </c:dPt>
          <c:dPt>
            <c:idx val="5"/>
            <c:bubble3D val="0"/>
            <c:spPr>
              <a:solidFill>
                <a:srgbClr val="F0948F"/>
              </a:solidFill>
            </c:spPr>
            <c:extLst>
              <c:ext xmlns:c16="http://schemas.microsoft.com/office/drawing/2014/chart" uri="{C3380CC4-5D6E-409C-BE32-E72D297353CC}">
                <c16:uniqueId val="{00000006-B570-4F2A-B9BD-2473B557D6C6}"/>
              </c:ext>
            </c:extLst>
          </c:dPt>
          <c:dPt>
            <c:idx val="6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7-B570-4F2A-B9BD-2473B557D6C6}"/>
              </c:ext>
            </c:extLst>
          </c:dPt>
          <c:dPt>
            <c:idx val="7"/>
            <c:bubble3D val="0"/>
            <c:spPr>
              <a:solidFill>
                <a:srgbClr val="F7C9C7"/>
              </a:solidFill>
            </c:spPr>
            <c:extLst>
              <c:ext xmlns:c16="http://schemas.microsoft.com/office/drawing/2014/chart" uri="{C3380CC4-5D6E-409C-BE32-E72D297353CC}">
                <c16:uniqueId val="{00000001-CCE2-4887-A464-143295D7ADA5}"/>
              </c:ext>
            </c:extLst>
          </c:dPt>
          <c:cat>
            <c:strRef>
              <c:f>'7.8'!$J$19:$J$26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'7.8'!$K$19:$K$26</c:f>
              <c:numCache>
                <c:formatCode>General</c:formatCode>
                <c:ptCount val="8"/>
                <c:pt idx="0">
                  <c:v>0</c:v>
                </c:pt>
                <c:pt idx="1">
                  <c:v>841604.24000000011</c:v>
                </c:pt>
                <c:pt idx="2">
                  <c:v>0</c:v>
                </c:pt>
                <c:pt idx="3">
                  <c:v>135941.49999999997</c:v>
                </c:pt>
                <c:pt idx="4">
                  <c:v>15837.100624851708</c:v>
                </c:pt>
                <c:pt idx="5">
                  <c:v>0</c:v>
                </c:pt>
                <c:pt idx="6">
                  <c:v>25328.471639596832</c:v>
                </c:pt>
                <c:pt idx="7">
                  <c:v>41205.985020232234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CE2-4887-A464-143295D7AD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'4.6'!$A$22</c:f>
              <c:strCache>
                <c:ptCount val="1"/>
              </c:strCache>
            </c:strRef>
          </c:tx>
          <c:spPr>
            <a:pattFill prst="ltUpDiag">
              <a:fgClr>
                <a:schemeClr val="accent1"/>
              </a:fgClr>
              <a:bgClr>
                <a:schemeClr val="bg1"/>
              </a:bgClr>
            </a:patt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7F4D-4833-AF88-AAEC5F470AEE}"/>
            </c:ext>
          </c:extLst>
        </c:ser>
        <c:ser>
          <c:idx val="1"/>
          <c:order val="1"/>
          <c:tx>
            <c:strRef>
              <c:f>'4.6'!$A$23</c:f>
              <c:strCache>
                <c:ptCount val="1"/>
              </c:strCache>
            </c:strRef>
          </c:tx>
          <c:spPr>
            <a:pattFill prst="ltUpDiag">
              <a:fgClr>
                <a:schemeClr val="accent5"/>
              </a:fgClr>
              <a:bgClr>
                <a:schemeClr val="bg1"/>
              </a:bgClr>
            </a:patt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7F4D-4833-AF88-AAEC5F470AEE}"/>
            </c:ext>
          </c:extLst>
        </c:ser>
        <c:ser>
          <c:idx val="2"/>
          <c:order val="2"/>
          <c:tx>
            <c:strRef>
              <c:f>'4.6'!$A$24</c:f>
              <c:strCache>
                <c:ptCount val="1"/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7F4D-4833-AF88-AAEC5F470AEE}"/>
            </c:ext>
          </c:extLst>
        </c:ser>
        <c:ser>
          <c:idx val="3"/>
          <c:order val="3"/>
          <c:tx>
            <c:strRef>
              <c:f>'4.6'!$A$25</c:f>
              <c:strCache>
                <c:ptCount val="1"/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7F4D-4833-AF88-AAEC5F470AEE}"/>
            </c:ext>
          </c:extLst>
        </c:ser>
        <c:ser>
          <c:idx val="4"/>
          <c:order val="4"/>
          <c:tx>
            <c:strRef>
              <c:f>'4.6'!$A$26</c:f>
              <c:strCache>
                <c:ptCount val="1"/>
              </c:strCache>
            </c:strRef>
          </c:tx>
          <c:spPr>
            <a:solidFill>
              <a:srgbClr val="D0D0D0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7F4D-4833-AF88-AAEC5F470AEE}"/>
            </c:ext>
          </c:extLst>
        </c:ser>
        <c:ser>
          <c:idx val="5"/>
          <c:order val="5"/>
          <c:tx>
            <c:strRef>
              <c:f>'4.6'!$A$27</c:f>
              <c:strCache>
                <c:ptCount val="1"/>
              </c:strCache>
            </c:strRef>
          </c:tx>
          <c:spPr>
            <a:solidFill>
              <a:srgbClr val="F7C9C7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7F4D-4833-AF88-AAEC5F470AEE}"/>
            </c:ext>
          </c:extLst>
        </c:ser>
        <c:ser>
          <c:idx val="6"/>
          <c:order val="6"/>
          <c:tx>
            <c:strRef>
              <c:f>'4.6'!$A$28</c:f>
              <c:strCache>
                <c:ptCount val="1"/>
              </c:strCache>
            </c:strRef>
          </c:tx>
          <c:spPr>
            <a:solidFill>
              <a:srgbClr val="646363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7F4D-4833-AF88-AAEC5F470AEE}"/>
            </c:ext>
          </c:extLst>
        </c:ser>
        <c:ser>
          <c:idx val="7"/>
          <c:order val="7"/>
          <c:tx>
            <c:strRef>
              <c:f>'4.6'!$A$29</c:f>
              <c:strCache>
                <c:ptCount val="1"/>
              </c:strCache>
            </c:strRef>
          </c:tx>
          <c:spPr>
            <a:solidFill>
              <a:srgbClr val="F0948F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'4.6'!$B$29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7F4D-4833-AF88-AAEC5F470AEE}"/>
            </c:ext>
          </c:extLst>
        </c:ser>
        <c:ser>
          <c:idx val="8"/>
          <c:order val="8"/>
          <c:tx>
            <c:strRef>
              <c:f>'4.6'!$A$30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'4.6'!$B$30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8-7F4D-4833-AF88-AAEC5F470AEE}"/>
            </c:ext>
          </c:extLst>
        </c:ser>
        <c:ser>
          <c:idx val="9"/>
          <c:order val="9"/>
          <c:tx>
            <c:strRef>
              <c:f>'4.6'!$A$31</c:f>
              <c:strCache>
                <c:ptCount val="1"/>
              </c:strCache>
            </c:strRef>
          </c:tx>
          <c:spPr>
            <a:solidFill>
              <a:srgbClr val="9D9D9C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'4.6'!$B$31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9-7F4D-4833-AF88-AAEC5F470AEE}"/>
            </c:ext>
          </c:extLst>
        </c:ser>
        <c:ser>
          <c:idx val="10"/>
          <c:order val="10"/>
          <c:tx>
            <c:strRef>
              <c:f>'4.6'!$A$32</c:f>
              <c:strCache>
                <c:ptCount val="1"/>
              </c:strCache>
            </c:strRef>
          </c:tx>
          <c:spPr>
            <a:solidFill>
              <a:schemeClr val="tx1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'4.6'!$B$32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A-7F4D-4833-AF88-AAEC5F470AEE}"/>
            </c:ext>
          </c:extLst>
        </c:ser>
        <c:ser>
          <c:idx val="11"/>
          <c:order val="11"/>
          <c:tx>
            <c:strRef>
              <c:f>'4.6'!$A$33</c:f>
              <c:strCache>
                <c:ptCount val="1"/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'4.6'!$B$33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B-7F4D-4833-AF88-AAEC5F470A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9399296"/>
        <c:axId val="159409280"/>
      </c:barChart>
      <c:catAx>
        <c:axId val="15939929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59409280"/>
        <c:crosses val="autoZero"/>
        <c:auto val="1"/>
        <c:lblAlgn val="ctr"/>
        <c:lblOffset val="100"/>
        <c:noMultiLvlLbl val="0"/>
      </c:catAx>
      <c:valAx>
        <c:axId val="159409280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59399296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</a:t>
            </a:r>
            <a:r>
              <a:rPr lang="cs-CZ" sz="1000" baseline="0">
                <a:solidFill>
                  <a:srgbClr val="233060"/>
                </a:solidFill>
              </a:rPr>
              <a:t> spotřebě elektřiny </a:t>
            </a:r>
            <a:r>
              <a:rPr lang="cs-CZ" sz="1000">
                <a:solidFill>
                  <a:srgbClr val="233060"/>
                </a:solidFill>
              </a:rPr>
              <a:t>v ČR</a:t>
            </a:r>
          </a:p>
        </c:rich>
      </c:tx>
      <c:layout>
        <c:manualLayout>
          <c:xMode val="edge"/>
          <c:yMode val="edge"/>
          <c:x val="1.0959383753501486E-3"/>
          <c:y val="4.624277456647398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1833536585365854"/>
          <c:y val="0.24277456647398843"/>
          <c:w val="0.60309247967479673"/>
          <c:h val="0.58782273603082846"/>
        </c:manualLayout>
      </c:layout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'7.8'!$H$19:$H$22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'7.8'!$I$19:$I$22</c:f>
              <c:numCache>
                <c:formatCode>0.0%</c:formatCode>
                <c:ptCount val="4"/>
                <c:pt idx="0">
                  <c:v>0.18678596049624038</c:v>
                </c:pt>
                <c:pt idx="1">
                  <c:v>0.10667701359891127</c:v>
                </c:pt>
                <c:pt idx="2">
                  <c:v>8.5013469448314838E-2</c:v>
                </c:pt>
                <c:pt idx="3">
                  <c:v>9.0627466291199249E-2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96-443C-8A4E-3D4E982C48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0713728"/>
        <c:axId val="160719616"/>
      </c:barChart>
      <c:catAx>
        <c:axId val="160713728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0719616"/>
        <c:crosses val="autoZero"/>
        <c:auto val="1"/>
        <c:lblAlgn val="ctr"/>
        <c:lblOffset val="100"/>
        <c:noMultiLvlLbl val="0"/>
      </c:catAx>
      <c:valAx>
        <c:axId val="160719616"/>
        <c:scaling>
          <c:orientation val="minMax"/>
          <c:max val="1"/>
        </c:scaling>
        <c:delete val="0"/>
        <c:axPos val="t"/>
        <c:majorGridlines/>
        <c:numFmt formatCode="0%" sourceLinked="0"/>
        <c:majorTickMark val="out"/>
        <c:minorTickMark val="none"/>
        <c:tickLblPos val="high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0713728"/>
        <c:crosses val="autoZero"/>
        <c:crossBetween val="between"/>
        <c:majorUnit val="0.2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 instalovaném výkonu v ČR</a:t>
            </a:r>
          </a:p>
        </c:rich>
      </c:tx>
      <c:layout>
        <c:manualLayout>
          <c:xMode val="edge"/>
          <c:yMode val="edge"/>
          <c:x val="3.5346543220558897E-3"/>
          <c:y val="3.0534351145038167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'7.8'!$H$31:$H$38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'7.8'!$I$31:$I$38</c:f>
              <c:numCache>
                <c:formatCode>0.0%</c:formatCode>
                <c:ptCount val="8"/>
                <c:pt idx="0">
                  <c:v>0</c:v>
                </c:pt>
                <c:pt idx="1">
                  <c:v>0.11571619883652727</c:v>
                </c:pt>
                <c:pt idx="2">
                  <c:v>0</c:v>
                </c:pt>
                <c:pt idx="3">
                  <c:v>0.10321459609420834</c:v>
                </c:pt>
                <c:pt idx="4">
                  <c:v>1.6134109784638369E-2</c:v>
                </c:pt>
                <c:pt idx="5">
                  <c:v>0</c:v>
                </c:pt>
                <c:pt idx="6">
                  <c:v>0.10326158049898208</c:v>
                </c:pt>
                <c:pt idx="7">
                  <c:v>6.2217098792185947E-2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824-4B44-BDE0-8822C6D59F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0748288"/>
        <c:axId val="160749824"/>
      </c:barChart>
      <c:catAx>
        <c:axId val="16074828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0749824"/>
        <c:crosses val="autoZero"/>
        <c:auto val="1"/>
        <c:lblAlgn val="ctr"/>
        <c:lblOffset val="100"/>
        <c:noMultiLvlLbl val="0"/>
      </c:catAx>
      <c:valAx>
        <c:axId val="160749824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0748288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Výroba elektřiny brutto (GWh)</a:t>
            </a:r>
          </a:p>
        </c:rich>
      </c:tx>
      <c:layout>
        <c:manualLayout>
          <c:xMode val="edge"/>
          <c:yMode val="edge"/>
          <c:x val="4.965132496513253E-3"/>
          <c:y val="3.054353054353054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5728558123782915"/>
          <c:y val="0.16035353535353536"/>
          <c:w val="0.74056388112776228"/>
          <c:h val="0.7277553310886644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'7.8'!$J$31</c:f>
              <c:strCache>
                <c:ptCount val="1"/>
                <c:pt idx="0">
                  <c:v>JE</c:v>
                </c:pt>
              </c:strCache>
            </c:strRef>
          </c:tx>
          <c:invertIfNegative val="0"/>
          <c:cat>
            <c:strRef>
              <c:f>'7.8'!$K$30:$M$30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'7.8'!$K$31:$M$31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31D-4C3A-AFE1-3AD15151D287}"/>
            </c:ext>
          </c:extLst>
        </c:ser>
        <c:ser>
          <c:idx val="1"/>
          <c:order val="1"/>
          <c:tx>
            <c:strRef>
              <c:f>'7.8'!$J$32</c:f>
              <c:strCache>
                <c:ptCount val="1"/>
                <c:pt idx="0">
                  <c:v>PE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'7.8'!$K$30:$M$30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'7.8'!$K$32:$M$32</c:f>
              <c:numCache>
                <c:formatCode>#\ ##0.0</c:formatCode>
                <c:ptCount val="3"/>
                <c:pt idx="0">
                  <c:v>308102.3</c:v>
                </c:pt>
                <c:pt idx="1">
                  <c:v>322193.64800000004</c:v>
                </c:pt>
                <c:pt idx="2">
                  <c:v>211308.29199999999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31D-4C3A-AFE1-3AD15151D287}"/>
            </c:ext>
          </c:extLst>
        </c:ser>
        <c:ser>
          <c:idx val="2"/>
          <c:order val="2"/>
          <c:tx>
            <c:strRef>
              <c:f>'7.8'!$J$33</c:f>
              <c:strCache>
                <c:ptCount val="1"/>
                <c:pt idx="0">
                  <c:v>PPE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'7.8'!$K$30:$M$30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'7.8'!$K$33:$M$33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31D-4C3A-AFE1-3AD15151D287}"/>
            </c:ext>
          </c:extLst>
        </c:ser>
        <c:ser>
          <c:idx val="3"/>
          <c:order val="3"/>
          <c:tx>
            <c:strRef>
              <c:f>'7.8'!$J$34</c:f>
              <c:strCache>
                <c:ptCount val="1"/>
                <c:pt idx="0">
                  <c:v>PSE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'7.8'!$K$30:$M$30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'7.8'!$K$34:$M$34</c:f>
              <c:numCache>
                <c:formatCode>#\ ##0.0</c:formatCode>
                <c:ptCount val="3"/>
                <c:pt idx="0">
                  <c:v>47901.784999999982</c:v>
                </c:pt>
                <c:pt idx="1">
                  <c:v>43367.964000000014</c:v>
                </c:pt>
                <c:pt idx="2">
                  <c:v>44671.750999999982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31D-4C3A-AFE1-3AD15151D287}"/>
            </c:ext>
          </c:extLst>
        </c:ser>
        <c:ser>
          <c:idx val="4"/>
          <c:order val="4"/>
          <c:tx>
            <c:strRef>
              <c:f>'7.8'!$J$35</c:f>
              <c:strCache>
                <c:ptCount val="1"/>
                <c:pt idx="0">
                  <c:v>VE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strRef>
              <c:f>'7.8'!$K$30:$M$30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'7.8'!$K$35:$M$35</c:f>
              <c:numCache>
                <c:formatCode>#\ ##0.0</c:formatCode>
                <c:ptCount val="3"/>
                <c:pt idx="0">
                  <c:v>5726.6044838668158</c:v>
                </c:pt>
                <c:pt idx="1">
                  <c:v>5306.3505553273644</c:v>
                </c:pt>
                <c:pt idx="2">
                  <c:v>4804.1455856575258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31D-4C3A-AFE1-3AD15151D287}"/>
            </c:ext>
          </c:extLst>
        </c:ser>
        <c:ser>
          <c:idx val="5"/>
          <c:order val="5"/>
          <c:tx>
            <c:strRef>
              <c:f>'7.8'!$J$36</c:f>
              <c:strCache>
                <c:ptCount val="1"/>
                <c:pt idx="0">
                  <c:v>PVE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'7.8'!$K$30:$M$30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'7.8'!$K$36:$M$36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31D-4C3A-AFE1-3AD15151D287}"/>
            </c:ext>
          </c:extLst>
        </c:ser>
        <c:ser>
          <c:idx val="6"/>
          <c:order val="6"/>
          <c:tx>
            <c:strRef>
              <c:f>'7.8'!$J$37</c:f>
              <c:strCache>
                <c:ptCount val="1"/>
                <c:pt idx="0">
                  <c:v>VTE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strRef>
              <c:f>'7.8'!$K$30:$M$30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'7.8'!$K$37:$M$37</c:f>
              <c:numCache>
                <c:formatCode>#\ ##0.0</c:formatCode>
                <c:ptCount val="3"/>
                <c:pt idx="0">
                  <c:v>11894.342240497881</c:v>
                </c:pt>
                <c:pt idx="1">
                  <c:v>5400.4051170958273</c:v>
                </c:pt>
                <c:pt idx="2">
                  <c:v>8033.7242820031233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31D-4C3A-AFE1-3AD15151D287}"/>
            </c:ext>
          </c:extLst>
        </c:ser>
        <c:ser>
          <c:idx val="7"/>
          <c:order val="7"/>
          <c:tx>
            <c:strRef>
              <c:f>'7.8'!$J$38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'7.8'!$K$30:$M$30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'7.8'!$K$38:$M$38</c:f>
              <c:numCache>
                <c:formatCode>#\ ##0.0</c:formatCode>
                <c:ptCount val="3"/>
                <c:pt idx="0">
                  <c:v>6781.1506494972327</c:v>
                </c:pt>
                <c:pt idx="1">
                  <c:v>12503.306419294007</c:v>
                </c:pt>
                <c:pt idx="2">
                  <c:v>21921.527951440992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31D-4C3A-AFE1-3AD15151D2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4252288"/>
        <c:axId val="164262272"/>
      </c:barChart>
      <c:catAx>
        <c:axId val="1642522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4262272"/>
        <c:crosses val="autoZero"/>
        <c:auto val="1"/>
        <c:lblAlgn val="ctr"/>
        <c:lblOffset val="100"/>
        <c:noMultiLvlLbl val="0"/>
      </c:catAx>
      <c:valAx>
        <c:axId val="164262272"/>
        <c:scaling>
          <c:orientation val="minMax"/>
          <c:max val="400000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4252288"/>
        <c:crosses val="autoZero"/>
        <c:crossBetween val="between"/>
        <c:majorUnit val="100000"/>
        <c:dispUnits>
          <c:builtInUnit val="thousands"/>
        </c:dispUnits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</a:t>
            </a:r>
            <a:r>
              <a:rPr lang="cs-CZ" sz="1000" baseline="0">
                <a:solidFill>
                  <a:srgbClr val="233060"/>
                </a:solidFill>
              </a:rPr>
              <a:t> výrobě elektřiny brutto </a:t>
            </a:r>
            <a:r>
              <a:rPr lang="cs-CZ" sz="1000">
                <a:solidFill>
                  <a:srgbClr val="233060"/>
                </a:solidFill>
              </a:rPr>
              <a:t>v ČR</a:t>
            </a:r>
          </a:p>
        </c:rich>
      </c:tx>
      <c:layout>
        <c:manualLayout>
          <c:xMode val="edge"/>
          <c:yMode val="edge"/>
          <c:x val="2.2827968155071047E-3"/>
          <c:y val="3.0543530543530543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'7.8'!$L$19:$L$26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'7.8'!$M$19:$M$26</c:f>
              <c:numCache>
                <c:formatCode>0.0%</c:formatCode>
                <c:ptCount val="8"/>
                <c:pt idx="0">
                  <c:v>0</c:v>
                </c:pt>
                <c:pt idx="1">
                  <c:v>7.911540243242221E-2</c:v>
                </c:pt>
                <c:pt idx="2">
                  <c:v>0</c:v>
                </c:pt>
                <c:pt idx="3">
                  <c:v>0.12347993766045065</c:v>
                </c:pt>
                <c:pt idx="4">
                  <c:v>3.057102575488858E-2</c:v>
                </c:pt>
                <c:pt idx="5">
                  <c:v>0</c:v>
                </c:pt>
                <c:pt idx="6">
                  <c:v>0.13976191679432914</c:v>
                </c:pt>
                <c:pt idx="7">
                  <c:v>5.6874358215948648E-2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5E9-47F8-AFDB-35B8923819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4291328"/>
        <c:axId val="164292864"/>
      </c:barChart>
      <c:catAx>
        <c:axId val="16429132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4292864"/>
        <c:crosses val="autoZero"/>
        <c:auto val="1"/>
        <c:lblAlgn val="ctr"/>
        <c:lblOffset val="100"/>
        <c:noMultiLvlLbl val="0"/>
      </c:catAx>
      <c:valAx>
        <c:axId val="164292864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4291328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5574-483E-B095-A1A140FAB250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5574-483E-B095-A1A140FAB250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5574-483E-B095-A1A140FAB250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5574-483E-B095-A1A140FAB250}"/>
            </c:ext>
          </c:extLst>
        </c:ser>
        <c:ser>
          <c:idx val="4"/>
          <c:order val="4"/>
          <c:tx>
            <c:strRef>
              <c:f>'4.3'!$A$25</c:f>
              <c:strCache>
                <c:ptCount val="1"/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5574-483E-B095-A1A140FAB250}"/>
            </c:ext>
          </c:extLst>
        </c:ser>
        <c:ser>
          <c:idx val="5"/>
          <c:order val="5"/>
          <c:tx>
            <c:strRef>
              <c:f>'4.3'!$A$26</c:f>
              <c:strCache>
                <c:ptCount val="1"/>
              </c:strCache>
            </c:strRef>
          </c:tx>
          <c:spPr>
            <a:solidFill>
              <a:srgbClr val="F0948F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5574-483E-B095-A1A140FAB250}"/>
            </c:ext>
          </c:extLst>
        </c:ser>
        <c:ser>
          <c:idx val="6"/>
          <c:order val="6"/>
          <c:tx>
            <c:strRef>
              <c:f>'4.3'!$A$27</c:f>
              <c:strCache>
                <c:ptCount val="1"/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5574-483E-B095-A1A140FAB250}"/>
            </c:ext>
          </c:extLst>
        </c:ser>
        <c:ser>
          <c:idx val="7"/>
          <c:order val="7"/>
          <c:tx>
            <c:strRef>
              <c:f>'4.3'!$A$28</c:f>
              <c:strCache>
                <c:ptCount val="1"/>
              </c:strCache>
            </c:strRef>
          </c:tx>
          <c:spPr>
            <a:solidFill>
              <a:srgbClr val="F7C9C7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5574-483E-B095-A1A140FAB2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5071488"/>
        <c:axId val="166134144"/>
      </c:barChart>
      <c:catAx>
        <c:axId val="1650714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6134144"/>
        <c:crosses val="autoZero"/>
        <c:auto val="1"/>
        <c:lblAlgn val="ctr"/>
        <c:lblOffset val="100"/>
        <c:noMultiLvlLbl val="0"/>
      </c:catAx>
      <c:valAx>
        <c:axId val="16613414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5071488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technologií na v</a:t>
            </a:r>
            <a:r>
              <a:rPr lang="en-US" sz="1000">
                <a:solidFill>
                  <a:srgbClr val="233060"/>
                </a:solidFill>
              </a:rPr>
              <a:t>ýrob</a:t>
            </a:r>
            <a:r>
              <a:rPr lang="cs-CZ" sz="1000">
                <a:solidFill>
                  <a:srgbClr val="233060"/>
                </a:solidFill>
              </a:rPr>
              <a:t>ě</a:t>
            </a:r>
            <a:r>
              <a:rPr lang="en-US" sz="1000">
                <a:solidFill>
                  <a:srgbClr val="233060"/>
                </a:solidFill>
              </a:rPr>
              <a:t> elektřiny brutto</a:t>
            </a:r>
          </a:p>
        </c:rich>
      </c:tx>
      <c:layout>
        <c:manualLayout>
          <c:xMode val="edge"/>
          <c:yMode val="edge"/>
          <c:x val="5.5355547673921262E-3"/>
          <c:y val="4.9689440993788817E-2"/>
        </c:manualLayout>
      </c:layout>
      <c:overlay val="0"/>
    </c:title>
    <c:autoTitleDeleted val="0"/>
    <c:plotArea>
      <c:layout/>
      <c:doughnutChart>
        <c:varyColors val="1"/>
        <c:ser>
          <c:idx val="2"/>
          <c:order val="0"/>
          <c:dPt>
            <c:idx val="1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2-C7D9-43ED-9D14-83B747EDF0FF}"/>
              </c:ext>
            </c:extLst>
          </c:dPt>
          <c:dPt>
            <c:idx val="2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3-C7D9-43ED-9D14-83B747EDF0FF}"/>
              </c:ext>
            </c:extLst>
          </c:dPt>
          <c:dPt>
            <c:idx val="3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4-C7D9-43ED-9D14-83B747EDF0FF}"/>
              </c:ext>
            </c:extLst>
          </c:dPt>
          <c:dPt>
            <c:idx val="4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5-C7D9-43ED-9D14-83B747EDF0FF}"/>
              </c:ext>
            </c:extLst>
          </c:dPt>
          <c:dPt>
            <c:idx val="5"/>
            <c:bubble3D val="0"/>
            <c:spPr>
              <a:solidFill>
                <a:srgbClr val="F0948F"/>
              </a:solidFill>
            </c:spPr>
            <c:extLst>
              <c:ext xmlns:c16="http://schemas.microsoft.com/office/drawing/2014/chart" uri="{C3380CC4-5D6E-409C-BE32-E72D297353CC}">
                <c16:uniqueId val="{00000006-C7D9-43ED-9D14-83B747EDF0FF}"/>
              </c:ext>
            </c:extLst>
          </c:dPt>
          <c:dPt>
            <c:idx val="6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7-C7D9-43ED-9D14-83B747EDF0FF}"/>
              </c:ext>
            </c:extLst>
          </c:dPt>
          <c:dPt>
            <c:idx val="7"/>
            <c:bubble3D val="0"/>
            <c:spPr>
              <a:solidFill>
                <a:srgbClr val="F7C9C7"/>
              </a:solidFill>
            </c:spPr>
            <c:extLst>
              <c:ext xmlns:c16="http://schemas.microsoft.com/office/drawing/2014/chart" uri="{C3380CC4-5D6E-409C-BE32-E72D297353CC}">
                <c16:uniqueId val="{00000001-4ADF-46CC-99A7-F5AA9CDD8BDA}"/>
              </c:ext>
            </c:extLst>
          </c:dPt>
          <c:cat>
            <c:strRef>
              <c:f>'7.9'!$J$19:$J$26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'7.9'!$K$19:$K$26</c:f>
              <c:numCache>
                <c:formatCode>General</c:formatCode>
                <c:ptCount val="8"/>
                <c:pt idx="0">
                  <c:v>0</c:v>
                </c:pt>
                <c:pt idx="1">
                  <c:v>71651.271999999997</c:v>
                </c:pt>
                <c:pt idx="2">
                  <c:v>0</c:v>
                </c:pt>
                <c:pt idx="3">
                  <c:v>88156.156999999977</c:v>
                </c:pt>
                <c:pt idx="4">
                  <c:v>10831.970092060785</c:v>
                </c:pt>
                <c:pt idx="5">
                  <c:v>141627.38</c:v>
                </c:pt>
                <c:pt idx="6">
                  <c:v>26455.45678</c:v>
                </c:pt>
                <c:pt idx="7">
                  <c:v>41101.579785228794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ADF-46CC-99A7-F5AA9CDD8B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</a:t>
            </a:r>
            <a:r>
              <a:rPr lang="cs-CZ" sz="1000" baseline="0">
                <a:solidFill>
                  <a:srgbClr val="233060"/>
                </a:solidFill>
              </a:rPr>
              <a:t> spotřebě elektřiny </a:t>
            </a:r>
            <a:r>
              <a:rPr lang="cs-CZ" sz="1000">
                <a:solidFill>
                  <a:srgbClr val="233060"/>
                </a:solidFill>
              </a:rPr>
              <a:t>v ČR</a:t>
            </a:r>
          </a:p>
        </c:rich>
      </c:tx>
      <c:layout>
        <c:manualLayout>
          <c:xMode val="edge"/>
          <c:yMode val="edge"/>
          <c:x val="1.0959383753501486E-3"/>
          <c:y val="4.624277456647398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1833536585365854"/>
          <c:y val="0.24277456647398843"/>
          <c:w val="0.607394647696477"/>
          <c:h val="0.58782273603082846"/>
        </c:manualLayout>
      </c:layout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'7.9'!$H$19:$H$22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'7.9'!$I$19:$I$22</c:f>
              <c:numCache>
                <c:formatCode>0.0%</c:formatCode>
                <c:ptCount val="4"/>
                <c:pt idx="0">
                  <c:v>4.5781929289329767E-2</c:v>
                </c:pt>
                <c:pt idx="1">
                  <c:v>6.6501766804087092E-2</c:v>
                </c:pt>
                <c:pt idx="2">
                  <c:v>5.1672611656505801E-2</c:v>
                </c:pt>
                <c:pt idx="3">
                  <c:v>5.2941370072349531E-2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7A-41B3-BAA5-7D5DAC27F8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6241024"/>
        <c:axId val="166242560"/>
      </c:barChart>
      <c:catAx>
        <c:axId val="166241024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6242560"/>
        <c:crosses val="autoZero"/>
        <c:auto val="1"/>
        <c:lblAlgn val="ctr"/>
        <c:lblOffset val="100"/>
        <c:noMultiLvlLbl val="0"/>
      </c:catAx>
      <c:valAx>
        <c:axId val="166242560"/>
        <c:scaling>
          <c:orientation val="minMax"/>
          <c:max val="1"/>
        </c:scaling>
        <c:delete val="0"/>
        <c:axPos val="t"/>
        <c:majorGridlines/>
        <c:numFmt formatCode="0%" sourceLinked="0"/>
        <c:majorTickMark val="out"/>
        <c:minorTickMark val="none"/>
        <c:tickLblPos val="high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6241024"/>
        <c:crosses val="autoZero"/>
        <c:crossBetween val="between"/>
        <c:majorUnit val="0.2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 instalovaném výkonu v ČR</a:t>
            </a:r>
          </a:p>
        </c:rich>
      </c:tx>
      <c:layout>
        <c:manualLayout>
          <c:xMode val="edge"/>
          <c:yMode val="edge"/>
          <c:x val="3.5346543220558897E-3"/>
          <c:y val="3.0534351145038167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'7.9'!$H$31:$H$38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'7.9'!$I$31:$I$38</c:f>
              <c:numCache>
                <c:formatCode>0.0%</c:formatCode>
                <c:ptCount val="8"/>
                <c:pt idx="0">
                  <c:v>0</c:v>
                </c:pt>
                <c:pt idx="1">
                  <c:v>7.658396991924464E-3</c:v>
                </c:pt>
                <c:pt idx="2">
                  <c:v>0</c:v>
                </c:pt>
                <c:pt idx="3">
                  <c:v>0.10348050685803704</c:v>
                </c:pt>
                <c:pt idx="4">
                  <c:v>1.1287454420489531E-2</c:v>
                </c:pt>
                <c:pt idx="5">
                  <c:v>0.55484421681604779</c:v>
                </c:pt>
                <c:pt idx="6">
                  <c:v>0.15754717424239509</c:v>
                </c:pt>
                <c:pt idx="7">
                  <c:v>5.6256347012670328E-2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09-4FEC-BC63-394826A0E3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6263040"/>
        <c:axId val="166723584"/>
      </c:barChart>
      <c:catAx>
        <c:axId val="16626304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6723584"/>
        <c:crosses val="autoZero"/>
        <c:auto val="1"/>
        <c:lblAlgn val="ctr"/>
        <c:lblOffset val="100"/>
        <c:noMultiLvlLbl val="0"/>
      </c:catAx>
      <c:valAx>
        <c:axId val="166723584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6263040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Výroba elektřiny brutto (GWh)</a:t>
            </a:r>
          </a:p>
        </c:rich>
      </c:tx>
      <c:layout>
        <c:manualLayout>
          <c:xMode val="edge"/>
          <c:yMode val="edge"/>
          <c:x val="4.965132496513253E-3"/>
          <c:y val="3.054353054353054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5540567389235707"/>
          <c:y val="0.16035353535353536"/>
          <c:w val="0.74897679622716484"/>
          <c:h val="0.7277553310886644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'7.9'!$J$31</c:f>
              <c:strCache>
                <c:ptCount val="1"/>
                <c:pt idx="0">
                  <c:v>JE</c:v>
                </c:pt>
              </c:strCache>
            </c:strRef>
          </c:tx>
          <c:invertIfNegative val="0"/>
          <c:cat>
            <c:strRef>
              <c:f>'7.9'!$K$30:$M$30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'7.9'!$K$31:$M$31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92-464A-8783-00AB8DD08A3F}"/>
            </c:ext>
          </c:extLst>
        </c:ser>
        <c:ser>
          <c:idx val="1"/>
          <c:order val="1"/>
          <c:tx>
            <c:strRef>
              <c:f>'7.9'!$J$32</c:f>
              <c:strCache>
                <c:ptCount val="1"/>
                <c:pt idx="0">
                  <c:v>PE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'7.9'!$K$30:$M$30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'7.9'!$K$32:$M$32</c:f>
              <c:numCache>
                <c:formatCode>#\ ##0.0</c:formatCode>
                <c:ptCount val="3"/>
                <c:pt idx="0">
                  <c:v>27621.513999999996</c:v>
                </c:pt>
                <c:pt idx="1">
                  <c:v>24696.175999999999</c:v>
                </c:pt>
                <c:pt idx="2">
                  <c:v>19333.581999999995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792-464A-8783-00AB8DD08A3F}"/>
            </c:ext>
          </c:extLst>
        </c:ser>
        <c:ser>
          <c:idx val="2"/>
          <c:order val="2"/>
          <c:tx>
            <c:strRef>
              <c:f>'7.9'!$J$33</c:f>
              <c:strCache>
                <c:ptCount val="1"/>
                <c:pt idx="0">
                  <c:v>PPE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'7.9'!$K$30:$M$30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'7.9'!$K$33:$M$33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792-464A-8783-00AB8DD08A3F}"/>
            </c:ext>
          </c:extLst>
        </c:ser>
        <c:ser>
          <c:idx val="3"/>
          <c:order val="3"/>
          <c:tx>
            <c:strRef>
              <c:f>'7.9'!$J$34</c:f>
              <c:strCache>
                <c:ptCount val="1"/>
                <c:pt idx="0">
                  <c:v>PSE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'7.9'!$K$30:$M$30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'7.9'!$K$34:$M$34</c:f>
              <c:numCache>
                <c:formatCode>#\ ##0.0</c:formatCode>
                <c:ptCount val="3"/>
                <c:pt idx="0">
                  <c:v>31077.445</c:v>
                </c:pt>
                <c:pt idx="1">
                  <c:v>28918.379999999983</c:v>
                </c:pt>
                <c:pt idx="2">
                  <c:v>28160.331999999995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792-464A-8783-00AB8DD08A3F}"/>
            </c:ext>
          </c:extLst>
        </c:ser>
        <c:ser>
          <c:idx val="4"/>
          <c:order val="4"/>
          <c:tx>
            <c:strRef>
              <c:f>'7.9'!$J$35</c:f>
              <c:strCache>
                <c:ptCount val="1"/>
                <c:pt idx="0">
                  <c:v>VE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strRef>
              <c:f>'7.9'!$K$30:$M$30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'7.9'!$K$35:$M$35</c:f>
              <c:numCache>
                <c:formatCode>#\ ##0.0</c:formatCode>
                <c:ptCount val="3"/>
                <c:pt idx="0">
                  <c:v>4173.2947951501201</c:v>
                </c:pt>
                <c:pt idx="1">
                  <c:v>3065.7484784889461</c:v>
                </c:pt>
                <c:pt idx="2">
                  <c:v>3592.9268184217176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792-464A-8783-00AB8DD08A3F}"/>
            </c:ext>
          </c:extLst>
        </c:ser>
        <c:ser>
          <c:idx val="5"/>
          <c:order val="5"/>
          <c:tx>
            <c:strRef>
              <c:f>'7.9'!$J$36</c:f>
              <c:strCache>
                <c:ptCount val="1"/>
                <c:pt idx="0">
                  <c:v>PVE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'7.9'!$K$30:$M$30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'7.9'!$K$36:$M$36</c:f>
              <c:numCache>
                <c:formatCode>#\ ##0.0</c:formatCode>
                <c:ptCount val="3"/>
                <c:pt idx="0">
                  <c:v>45053.94</c:v>
                </c:pt>
                <c:pt idx="1">
                  <c:v>52201.81</c:v>
                </c:pt>
                <c:pt idx="2">
                  <c:v>44371.63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792-464A-8783-00AB8DD08A3F}"/>
            </c:ext>
          </c:extLst>
        </c:ser>
        <c:ser>
          <c:idx val="6"/>
          <c:order val="6"/>
          <c:tx>
            <c:strRef>
              <c:f>'7.9'!$J$37</c:f>
              <c:strCache>
                <c:ptCount val="1"/>
                <c:pt idx="0">
                  <c:v>VTE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strRef>
              <c:f>'7.9'!$K$30:$M$30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'7.9'!$K$37:$M$37</c:f>
              <c:numCache>
                <c:formatCode>#\ ##0.0</c:formatCode>
                <c:ptCount val="3"/>
                <c:pt idx="0">
                  <c:v>10291.7204</c:v>
                </c:pt>
                <c:pt idx="1">
                  <c:v>5763.4687100000001</c:v>
                </c:pt>
                <c:pt idx="2">
                  <c:v>10400.267669999999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792-464A-8783-00AB8DD08A3F}"/>
            </c:ext>
          </c:extLst>
        </c:ser>
        <c:ser>
          <c:idx val="7"/>
          <c:order val="7"/>
          <c:tx>
            <c:strRef>
              <c:f>'7.9'!$J$38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'7.9'!$K$30:$M$30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'7.9'!$K$38:$M$38</c:f>
              <c:numCache>
                <c:formatCode>#\ ##0.0</c:formatCode>
                <c:ptCount val="3"/>
                <c:pt idx="0">
                  <c:v>5195.0676131477649</c:v>
                </c:pt>
                <c:pt idx="1">
                  <c:v>13022.793427004395</c:v>
                </c:pt>
                <c:pt idx="2">
                  <c:v>22883.718745076636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8792-464A-8783-00AB8DD08A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6793600"/>
        <c:axId val="166795136"/>
      </c:barChart>
      <c:catAx>
        <c:axId val="166793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6795136"/>
        <c:crosses val="autoZero"/>
        <c:auto val="1"/>
        <c:lblAlgn val="ctr"/>
        <c:lblOffset val="100"/>
        <c:noMultiLvlLbl val="0"/>
      </c:catAx>
      <c:valAx>
        <c:axId val="166795136"/>
        <c:scaling>
          <c:orientation val="minMax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6793600"/>
        <c:crosses val="autoZero"/>
        <c:crossBetween val="between"/>
        <c:majorUnit val="20000"/>
        <c:dispUnits>
          <c:builtInUnit val="thousands"/>
        </c:dispUnits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</a:t>
            </a:r>
            <a:r>
              <a:rPr lang="cs-CZ" sz="1000" baseline="0">
                <a:solidFill>
                  <a:srgbClr val="233060"/>
                </a:solidFill>
              </a:rPr>
              <a:t> výrobě elektřiny brutto </a:t>
            </a:r>
            <a:r>
              <a:rPr lang="cs-CZ" sz="1000">
                <a:solidFill>
                  <a:srgbClr val="233060"/>
                </a:solidFill>
              </a:rPr>
              <a:t>v ČR</a:t>
            </a:r>
          </a:p>
        </c:rich>
      </c:tx>
      <c:layout>
        <c:manualLayout>
          <c:xMode val="edge"/>
          <c:yMode val="edge"/>
          <c:x val="2.2827968155071047E-3"/>
          <c:y val="3.0543530543530543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'7.9'!$L$19:$L$26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'7.9'!$M$19:$M$26</c:f>
              <c:numCache>
                <c:formatCode>0.0%</c:formatCode>
                <c:ptCount val="8"/>
                <c:pt idx="0">
                  <c:v>0</c:v>
                </c:pt>
                <c:pt idx="1">
                  <c:v>6.7356115257629218E-3</c:v>
                </c:pt>
                <c:pt idx="2">
                  <c:v>0</c:v>
                </c:pt>
                <c:pt idx="3">
                  <c:v>8.0075008520171534E-2</c:v>
                </c:pt>
                <c:pt idx="4">
                  <c:v>2.0909410409436845E-2</c:v>
                </c:pt>
                <c:pt idx="5">
                  <c:v>0.53652128513222497</c:v>
                </c:pt>
                <c:pt idx="6">
                  <c:v>0.1459805945599166</c:v>
                </c:pt>
                <c:pt idx="7">
                  <c:v>5.6730253403691637E-2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28A-49A5-BD5D-000F7E4025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6824192"/>
        <c:axId val="166830080"/>
      </c:barChart>
      <c:catAx>
        <c:axId val="16682419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6830080"/>
        <c:crosses val="autoZero"/>
        <c:auto val="1"/>
        <c:lblAlgn val="ctr"/>
        <c:lblOffset val="100"/>
        <c:noMultiLvlLbl val="0"/>
      </c:catAx>
      <c:valAx>
        <c:axId val="166830080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6824192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4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6.xml"/><Relationship Id="rId1" Type="http://schemas.openxmlformats.org/officeDocument/2006/relationships/chart" Target="../charts/chart35.xml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4.xml"/><Relationship Id="rId3" Type="http://schemas.openxmlformats.org/officeDocument/2006/relationships/chart" Target="../charts/chart39.xml"/><Relationship Id="rId7" Type="http://schemas.openxmlformats.org/officeDocument/2006/relationships/chart" Target="../charts/chart43.xml"/><Relationship Id="rId2" Type="http://schemas.openxmlformats.org/officeDocument/2006/relationships/chart" Target="../charts/chart38.xml"/><Relationship Id="rId1" Type="http://schemas.openxmlformats.org/officeDocument/2006/relationships/chart" Target="../charts/chart37.xml"/><Relationship Id="rId6" Type="http://schemas.openxmlformats.org/officeDocument/2006/relationships/chart" Target="../charts/chart42.xml"/><Relationship Id="rId5" Type="http://schemas.openxmlformats.org/officeDocument/2006/relationships/chart" Target="../charts/chart41.xml"/><Relationship Id="rId10" Type="http://schemas.openxmlformats.org/officeDocument/2006/relationships/chart" Target="../charts/chart46.xml"/><Relationship Id="rId4" Type="http://schemas.openxmlformats.org/officeDocument/2006/relationships/chart" Target="../charts/chart40.xml"/><Relationship Id="rId9" Type="http://schemas.openxmlformats.org/officeDocument/2006/relationships/chart" Target="../charts/chart45.xml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9.xml"/><Relationship Id="rId7" Type="http://schemas.openxmlformats.org/officeDocument/2006/relationships/image" Target="../media/image4.png"/><Relationship Id="rId2" Type="http://schemas.openxmlformats.org/officeDocument/2006/relationships/chart" Target="../charts/chart48.xml"/><Relationship Id="rId1" Type="http://schemas.openxmlformats.org/officeDocument/2006/relationships/chart" Target="../charts/chart47.xml"/><Relationship Id="rId6" Type="http://schemas.openxmlformats.org/officeDocument/2006/relationships/chart" Target="../charts/chart52.xml"/><Relationship Id="rId5" Type="http://schemas.openxmlformats.org/officeDocument/2006/relationships/chart" Target="../charts/chart51.xml"/><Relationship Id="rId4" Type="http://schemas.openxmlformats.org/officeDocument/2006/relationships/chart" Target="../charts/chart50.xml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5.xml"/><Relationship Id="rId7" Type="http://schemas.openxmlformats.org/officeDocument/2006/relationships/image" Target="../media/image5.png"/><Relationship Id="rId2" Type="http://schemas.openxmlformats.org/officeDocument/2006/relationships/chart" Target="../charts/chart54.xml"/><Relationship Id="rId1" Type="http://schemas.openxmlformats.org/officeDocument/2006/relationships/chart" Target="../charts/chart53.xml"/><Relationship Id="rId6" Type="http://schemas.openxmlformats.org/officeDocument/2006/relationships/chart" Target="../charts/chart58.xml"/><Relationship Id="rId5" Type="http://schemas.openxmlformats.org/officeDocument/2006/relationships/chart" Target="../charts/chart57.xml"/><Relationship Id="rId4" Type="http://schemas.openxmlformats.org/officeDocument/2006/relationships/chart" Target="../charts/chart56.xml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1.xml"/><Relationship Id="rId7" Type="http://schemas.openxmlformats.org/officeDocument/2006/relationships/image" Target="../media/image6.png"/><Relationship Id="rId2" Type="http://schemas.openxmlformats.org/officeDocument/2006/relationships/chart" Target="../charts/chart60.xml"/><Relationship Id="rId1" Type="http://schemas.openxmlformats.org/officeDocument/2006/relationships/chart" Target="../charts/chart59.xml"/><Relationship Id="rId6" Type="http://schemas.openxmlformats.org/officeDocument/2006/relationships/chart" Target="../charts/chart64.xml"/><Relationship Id="rId5" Type="http://schemas.openxmlformats.org/officeDocument/2006/relationships/chart" Target="../charts/chart63.xml"/><Relationship Id="rId4" Type="http://schemas.openxmlformats.org/officeDocument/2006/relationships/chart" Target="../charts/chart62.xml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7.xml"/><Relationship Id="rId7" Type="http://schemas.openxmlformats.org/officeDocument/2006/relationships/image" Target="../media/image7.png"/><Relationship Id="rId2" Type="http://schemas.openxmlformats.org/officeDocument/2006/relationships/chart" Target="../charts/chart66.xml"/><Relationship Id="rId1" Type="http://schemas.openxmlformats.org/officeDocument/2006/relationships/chart" Target="../charts/chart65.xml"/><Relationship Id="rId6" Type="http://schemas.openxmlformats.org/officeDocument/2006/relationships/chart" Target="../charts/chart70.xml"/><Relationship Id="rId5" Type="http://schemas.openxmlformats.org/officeDocument/2006/relationships/chart" Target="../charts/chart69.xml"/><Relationship Id="rId4" Type="http://schemas.openxmlformats.org/officeDocument/2006/relationships/chart" Target="../charts/chart68.xml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3.xml"/><Relationship Id="rId7" Type="http://schemas.openxmlformats.org/officeDocument/2006/relationships/image" Target="../media/image8.png"/><Relationship Id="rId2" Type="http://schemas.openxmlformats.org/officeDocument/2006/relationships/chart" Target="../charts/chart72.xml"/><Relationship Id="rId1" Type="http://schemas.openxmlformats.org/officeDocument/2006/relationships/chart" Target="../charts/chart71.xml"/><Relationship Id="rId6" Type="http://schemas.openxmlformats.org/officeDocument/2006/relationships/chart" Target="../charts/chart76.xml"/><Relationship Id="rId5" Type="http://schemas.openxmlformats.org/officeDocument/2006/relationships/chart" Target="../charts/chart75.xml"/><Relationship Id="rId4" Type="http://schemas.openxmlformats.org/officeDocument/2006/relationships/chart" Target="../charts/chart74.xml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9.xml"/><Relationship Id="rId7" Type="http://schemas.openxmlformats.org/officeDocument/2006/relationships/image" Target="../media/image9.png"/><Relationship Id="rId2" Type="http://schemas.openxmlformats.org/officeDocument/2006/relationships/chart" Target="../charts/chart78.xml"/><Relationship Id="rId1" Type="http://schemas.openxmlformats.org/officeDocument/2006/relationships/chart" Target="../charts/chart77.xml"/><Relationship Id="rId6" Type="http://schemas.openxmlformats.org/officeDocument/2006/relationships/chart" Target="../charts/chart82.xml"/><Relationship Id="rId5" Type="http://schemas.openxmlformats.org/officeDocument/2006/relationships/chart" Target="../charts/chart81.xml"/><Relationship Id="rId4" Type="http://schemas.openxmlformats.org/officeDocument/2006/relationships/chart" Target="../charts/chart80.xml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5.xml"/><Relationship Id="rId7" Type="http://schemas.openxmlformats.org/officeDocument/2006/relationships/image" Target="../media/image10.png"/><Relationship Id="rId2" Type="http://schemas.openxmlformats.org/officeDocument/2006/relationships/chart" Target="../charts/chart84.xml"/><Relationship Id="rId1" Type="http://schemas.openxmlformats.org/officeDocument/2006/relationships/chart" Target="../charts/chart83.xml"/><Relationship Id="rId6" Type="http://schemas.openxmlformats.org/officeDocument/2006/relationships/chart" Target="../charts/chart88.xml"/><Relationship Id="rId5" Type="http://schemas.openxmlformats.org/officeDocument/2006/relationships/chart" Target="../charts/chart87.xml"/><Relationship Id="rId4" Type="http://schemas.openxmlformats.org/officeDocument/2006/relationships/chart" Target="../charts/chart86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1.xml"/><Relationship Id="rId7" Type="http://schemas.openxmlformats.org/officeDocument/2006/relationships/image" Target="../media/image11.png"/><Relationship Id="rId2" Type="http://schemas.openxmlformats.org/officeDocument/2006/relationships/chart" Target="../charts/chart90.xml"/><Relationship Id="rId1" Type="http://schemas.openxmlformats.org/officeDocument/2006/relationships/chart" Target="../charts/chart89.xml"/><Relationship Id="rId6" Type="http://schemas.openxmlformats.org/officeDocument/2006/relationships/chart" Target="../charts/chart94.xml"/><Relationship Id="rId5" Type="http://schemas.openxmlformats.org/officeDocument/2006/relationships/chart" Target="../charts/chart93.xml"/><Relationship Id="rId4" Type="http://schemas.openxmlformats.org/officeDocument/2006/relationships/chart" Target="../charts/chart92.xml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7.xml"/><Relationship Id="rId7" Type="http://schemas.openxmlformats.org/officeDocument/2006/relationships/image" Target="../media/image12.png"/><Relationship Id="rId2" Type="http://schemas.openxmlformats.org/officeDocument/2006/relationships/chart" Target="../charts/chart96.xml"/><Relationship Id="rId1" Type="http://schemas.openxmlformats.org/officeDocument/2006/relationships/chart" Target="../charts/chart95.xml"/><Relationship Id="rId6" Type="http://schemas.openxmlformats.org/officeDocument/2006/relationships/chart" Target="../charts/chart100.xml"/><Relationship Id="rId5" Type="http://schemas.openxmlformats.org/officeDocument/2006/relationships/chart" Target="../charts/chart99.xml"/><Relationship Id="rId4" Type="http://schemas.openxmlformats.org/officeDocument/2006/relationships/chart" Target="../charts/chart98.xml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3.xml"/><Relationship Id="rId7" Type="http://schemas.openxmlformats.org/officeDocument/2006/relationships/image" Target="../media/image13.png"/><Relationship Id="rId2" Type="http://schemas.openxmlformats.org/officeDocument/2006/relationships/chart" Target="../charts/chart102.xml"/><Relationship Id="rId1" Type="http://schemas.openxmlformats.org/officeDocument/2006/relationships/chart" Target="../charts/chart101.xml"/><Relationship Id="rId6" Type="http://schemas.openxmlformats.org/officeDocument/2006/relationships/chart" Target="../charts/chart106.xml"/><Relationship Id="rId5" Type="http://schemas.openxmlformats.org/officeDocument/2006/relationships/chart" Target="../charts/chart105.xml"/><Relationship Id="rId4" Type="http://schemas.openxmlformats.org/officeDocument/2006/relationships/chart" Target="../charts/chart104.xml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9.xml"/><Relationship Id="rId7" Type="http://schemas.openxmlformats.org/officeDocument/2006/relationships/image" Target="../media/image14.png"/><Relationship Id="rId2" Type="http://schemas.openxmlformats.org/officeDocument/2006/relationships/chart" Target="../charts/chart108.xml"/><Relationship Id="rId1" Type="http://schemas.openxmlformats.org/officeDocument/2006/relationships/chart" Target="../charts/chart107.xml"/><Relationship Id="rId6" Type="http://schemas.openxmlformats.org/officeDocument/2006/relationships/chart" Target="../charts/chart112.xml"/><Relationship Id="rId5" Type="http://schemas.openxmlformats.org/officeDocument/2006/relationships/chart" Target="../charts/chart111.xml"/><Relationship Id="rId4" Type="http://schemas.openxmlformats.org/officeDocument/2006/relationships/chart" Target="../charts/chart110.xml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5.xml"/><Relationship Id="rId7" Type="http://schemas.openxmlformats.org/officeDocument/2006/relationships/image" Target="../media/image15.png"/><Relationship Id="rId2" Type="http://schemas.openxmlformats.org/officeDocument/2006/relationships/chart" Target="../charts/chart114.xml"/><Relationship Id="rId1" Type="http://schemas.openxmlformats.org/officeDocument/2006/relationships/chart" Target="../charts/chart113.xml"/><Relationship Id="rId6" Type="http://schemas.openxmlformats.org/officeDocument/2006/relationships/chart" Target="../charts/chart118.xml"/><Relationship Id="rId5" Type="http://schemas.openxmlformats.org/officeDocument/2006/relationships/chart" Target="../charts/chart117.xml"/><Relationship Id="rId4" Type="http://schemas.openxmlformats.org/officeDocument/2006/relationships/chart" Target="../charts/chart116.xml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1.xml"/><Relationship Id="rId7" Type="http://schemas.openxmlformats.org/officeDocument/2006/relationships/image" Target="../media/image16.png"/><Relationship Id="rId2" Type="http://schemas.openxmlformats.org/officeDocument/2006/relationships/chart" Target="../charts/chart120.xml"/><Relationship Id="rId1" Type="http://schemas.openxmlformats.org/officeDocument/2006/relationships/chart" Target="../charts/chart119.xml"/><Relationship Id="rId6" Type="http://schemas.openxmlformats.org/officeDocument/2006/relationships/chart" Target="../charts/chart124.xml"/><Relationship Id="rId5" Type="http://schemas.openxmlformats.org/officeDocument/2006/relationships/chart" Target="../charts/chart123.xml"/><Relationship Id="rId4" Type="http://schemas.openxmlformats.org/officeDocument/2006/relationships/chart" Target="../charts/chart122.xml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7.xml"/><Relationship Id="rId7" Type="http://schemas.openxmlformats.org/officeDocument/2006/relationships/image" Target="../media/image17.png"/><Relationship Id="rId2" Type="http://schemas.openxmlformats.org/officeDocument/2006/relationships/chart" Target="../charts/chart126.xml"/><Relationship Id="rId1" Type="http://schemas.openxmlformats.org/officeDocument/2006/relationships/chart" Target="../charts/chart125.xml"/><Relationship Id="rId6" Type="http://schemas.openxmlformats.org/officeDocument/2006/relationships/chart" Target="../charts/chart130.xml"/><Relationship Id="rId5" Type="http://schemas.openxmlformats.org/officeDocument/2006/relationships/chart" Target="../charts/chart129.xml"/><Relationship Id="rId4" Type="http://schemas.openxmlformats.org/officeDocument/2006/relationships/chart" Target="../charts/chart128.xml"/></Relationships>
</file>

<file path=xl/drawings/_rels/drawing27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18.png"/><Relationship Id="rId1" Type="http://schemas.openxmlformats.org/officeDocument/2006/relationships/chart" Target="../charts/chart131.xml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39.xml"/><Relationship Id="rId3" Type="http://schemas.openxmlformats.org/officeDocument/2006/relationships/chart" Target="../charts/chart134.xml"/><Relationship Id="rId7" Type="http://schemas.openxmlformats.org/officeDocument/2006/relationships/chart" Target="../charts/chart138.xml"/><Relationship Id="rId2" Type="http://schemas.openxmlformats.org/officeDocument/2006/relationships/chart" Target="../charts/chart133.xml"/><Relationship Id="rId1" Type="http://schemas.openxmlformats.org/officeDocument/2006/relationships/chart" Target="../charts/chart132.xml"/><Relationship Id="rId6" Type="http://schemas.openxmlformats.org/officeDocument/2006/relationships/chart" Target="../charts/chart137.xml"/><Relationship Id="rId5" Type="http://schemas.openxmlformats.org/officeDocument/2006/relationships/chart" Target="../charts/chart136.xml"/><Relationship Id="rId4" Type="http://schemas.openxmlformats.org/officeDocument/2006/relationships/chart" Target="../charts/chart135.xml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2.xml"/><Relationship Id="rId2" Type="http://schemas.openxmlformats.org/officeDocument/2006/relationships/chart" Target="../charts/chart141.xml"/><Relationship Id="rId1" Type="http://schemas.openxmlformats.org/officeDocument/2006/relationships/chart" Target="../charts/chart140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5.xml"/><Relationship Id="rId2" Type="http://schemas.openxmlformats.org/officeDocument/2006/relationships/chart" Target="../charts/chart144.xml"/><Relationship Id="rId1" Type="http://schemas.openxmlformats.org/officeDocument/2006/relationships/chart" Target="../charts/chart143.xml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8.xml"/><Relationship Id="rId2" Type="http://schemas.openxmlformats.org/officeDocument/2006/relationships/chart" Target="../charts/chart147.xml"/><Relationship Id="rId1" Type="http://schemas.openxmlformats.org/officeDocument/2006/relationships/chart" Target="../charts/chart146.xml"/><Relationship Id="rId6" Type="http://schemas.openxmlformats.org/officeDocument/2006/relationships/chart" Target="../charts/chart151.xml"/><Relationship Id="rId5" Type="http://schemas.openxmlformats.org/officeDocument/2006/relationships/chart" Target="../charts/chart150.xml"/><Relationship Id="rId4" Type="http://schemas.openxmlformats.org/officeDocument/2006/relationships/chart" Target="../charts/chart149.xml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chart" Target="../charts/chart7.xml"/><Relationship Id="rId1" Type="http://schemas.openxmlformats.org/officeDocument/2006/relationships/chart" Target="../charts/chart6.xml"/><Relationship Id="rId4" Type="http://schemas.openxmlformats.org/officeDocument/2006/relationships/chart" Target="../charts/chart9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chart" Target="../charts/chart11.xml"/><Relationship Id="rId1" Type="http://schemas.openxmlformats.org/officeDocument/2006/relationships/chart" Target="../charts/chart10.xml"/><Relationship Id="rId4" Type="http://schemas.openxmlformats.org/officeDocument/2006/relationships/chart" Target="../charts/chart13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6.xml"/><Relationship Id="rId2" Type="http://schemas.openxmlformats.org/officeDocument/2006/relationships/chart" Target="../charts/chart15.xml"/><Relationship Id="rId1" Type="http://schemas.openxmlformats.org/officeDocument/2006/relationships/chart" Target="../charts/chart14.xml"/><Relationship Id="rId6" Type="http://schemas.openxmlformats.org/officeDocument/2006/relationships/chart" Target="../charts/chart19.xml"/><Relationship Id="rId5" Type="http://schemas.openxmlformats.org/officeDocument/2006/relationships/chart" Target="../charts/chart18.xml"/><Relationship Id="rId4" Type="http://schemas.openxmlformats.org/officeDocument/2006/relationships/chart" Target="../charts/chart17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2.xml"/><Relationship Id="rId2" Type="http://schemas.openxmlformats.org/officeDocument/2006/relationships/chart" Target="../charts/chart21.xml"/><Relationship Id="rId1" Type="http://schemas.openxmlformats.org/officeDocument/2006/relationships/chart" Target="../charts/chart20.xml"/><Relationship Id="rId6" Type="http://schemas.openxmlformats.org/officeDocument/2006/relationships/chart" Target="../charts/chart25.xml"/><Relationship Id="rId5" Type="http://schemas.openxmlformats.org/officeDocument/2006/relationships/chart" Target="../charts/chart24.xml"/><Relationship Id="rId4" Type="http://schemas.openxmlformats.org/officeDocument/2006/relationships/chart" Target="../charts/chart23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8.xml"/><Relationship Id="rId2" Type="http://schemas.openxmlformats.org/officeDocument/2006/relationships/chart" Target="../charts/chart27.xml"/><Relationship Id="rId1" Type="http://schemas.openxmlformats.org/officeDocument/2006/relationships/chart" Target="../charts/chart26.xml"/><Relationship Id="rId4" Type="http://schemas.openxmlformats.org/officeDocument/2006/relationships/chart" Target="../charts/chart29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2.xml"/><Relationship Id="rId2" Type="http://schemas.openxmlformats.org/officeDocument/2006/relationships/chart" Target="../charts/chart31.xml"/><Relationship Id="rId1" Type="http://schemas.openxmlformats.org/officeDocument/2006/relationships/chart" Target="../charts/chart30.xml"/><Relationship Id="rId4" Type="http://schemas.openxmlformats.org/officeDocument/2006/relationships/chart" Target="../charts/chart3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2051763</xdr:colOff>
      <xdr:row>0</xdr:row>
      <xdr:rowOff>890835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2304B669-5E23-48F9-A4B2-D79CE4D811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051763" cy="890835"/>
        </a:xfrm>
        <a:prstGeom prst="rect">
          <a:avLst/>
        </a:prstGeom>
      </xdr:spPr>
    </xdr:pic>
    <xdr:clientData/>
  </xdr:twoCellAnchor>
  <xdr:twoCellAnchor editAs="oneCell">
    <xdr:from>
      <xdr:col>1</xdr:col>
      <xdr:colOff>2272393</xdr:colOff>
      <xdr:row>1</xdr:row>
      <xdr:rowOff>4476751</xdr:rowOff>
    </xdr:from>
    <xdr:to>
      <xdr:col>2</xdr:col>
      <xdr:colOff>59509</xdr:colOff>
      <xdr:row>2</xdr:row>
      <xdr:rowOff>32289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423D06C9-4775-4CCB-89C8-8BB27A0A9A64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564" b="10564"/>
        <a:stretch>
          <a:fillRect/>
        </a:stretch>
      </xdr:blipFill>
      <xdr:spPr bwMode="auto">
        <a:xfrm>
          <a:off x="5048250" y="9552215"/>
          <a:ext cx="1148080" cy="6310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0</xdr:colOff>
      <xdr:row>0</xdr:row>
      <xdr:rowOff>3048000</xdr:rowOff>
    </xdr:from>
    <xdr:to>
      <xdr:col>2</xdr:col>
      <xdr:colOff>368119</xdr:colOff>
      <xdr:row>1</xdr:row>
      <xdr:rowOff>4477476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6A6DC5B9-D610-4C24-BFEC-685F8D4C2EF8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048000"/>
          <a:ext cx="6504940" cy="650494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38099</xdr:colOff>
      <xdr:row>22</xdr:row>
      <xdr:rowOff>38100</xdr:rowOff>
    </xdr:from>
    <xdr:to>
      <xdr:col>9</xdr:col>
      <xdr:colOff>1038224</xdr:colOff>
      <xdr:row>44</xdr:row>
      <xdr:rowOff>85725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628650</xdr:colOff>
      <xdr:row>19</xdr:row>
      <xdr:rowOff>87381</xdr:rowOff>
    </xdr:from>
    <xdr:to>
      <xdr:col>9</xdr:col>
      <xdr:colOff>906531</xdr:colOff>
      <xdr:row>42</xdr:row>
      <xdr:rowOff>117198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8284</xdr:colOff>
      <xdr:row>19</xdr:row>
      <xdr:rowOff>85310</xdr:rowOff>
    </xdr:from>
    <xdr:to>
      <xdr:col>6</xdr:col>
      <xdr:colOff>171450</xdr:colOff>
      <xdr:row>42</xdr:row>
      <xdr:rowOff>135005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31</xdr:row>
      <xdr:rowOff>0</xdr:rowOff>
    </xdr:from>
    <xdr:to>
      <xdr:col>6</xdr:col>
      <xdr:colOff>152400</xdr:colOff>
      <xdr:row>44</xdr:row>
      <xdr:rowOff>123825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187599</xdr:colOff>
      <xdr:row>30</xdr:row>
      <xdr:rowOff>11184</xdr:rowOff>
    </xdr:from>
    <xdr:to>
      <xdr:col>10</xdr:col>
      <xdr:colOff>20479</xdr:colOff>
      <xdr:row>38</xdr:row>
      <xdr:rowOff>5184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161926</xdr:colOff>
      <xdr:row>37</xdr:row>
      <xdr:rowOff>144532</xdr:rowOff>
    </xdr:from>
    <xdr:to>
      <xdr:col>9</xdr:col>
      <xdr:colOff>633092</xdr:colOff>
      <xdr:row>45</xdr:row>
      <xdr:rowOff>149332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id="{00000000-0008-0000-1C00-0000080000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62111</xdr:colOff>
      <xdr:row>30</xdr:row>
      <xdr:rowOff>39759</xdr:rowOff>
    </xdr:from>
    <xdr:to>
      <xdr:col>13</xdr:col>
      <xdr:colOff>519761</xdr:colOff>
      <xdr:row>38</xdr:row>
      <xdr:rowOff>33759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1C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10</xdr:col>
      <xdr:colOff>24433</xdr:colOff>
      <xdr:row>37</xdr:row>
      <xdr:rowOff>135007</xdr:rowOff>
    </xdr:from>
    <xdr:to>
      <xdr:col>13</xdr:col>
      <xdr:colOff>513384</xdr:colOff>
      <xdr:row>45</xdr:row>
      <xdr:rowOff>139807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id="{00000000-0008-0000-1C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11</xdr:row>
      <xdr:rowOff>8283</xdr:rowOff>
    </xdr:from>
    <xdr:to>
      <xdr:col>0</xdr:col>
      <xdr:colOff>139211</xdr:colOff>
      <xdr:row>15</xdr:row>
      <xdr:rowOff>0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00000000-0008-0000-1C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16</xdr:row>
      <xdr:rowOff>8283</xdr:rowOff>
    </xdr:from>
    <xdr:to>
      <xdr:col>0</xdr:col>
      <xdr:colOff>139211</xdr:colOff>
      <xdr:row>20</xdr:row>
      <xdr:rowOff>1</xdr:rowOff>
    </xdr:to>
    <xdr:graphicFrame macro="">
      <xdr:nvGraphicFramePr>
        <xdr:cNvPr id="11" name="Graf 10">
          <a:extLst>
            <a:ext uri="{FF2B5EF4-FFF2-40B4-BE49-F238E27FC236}">
              <a16:creationId xmlns:a16="http://schemas.microsoft.com/office/drawing/2014/main" id="{00000000-0008-0000-1C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0</xdr:colOff>
      <xdr:row>21</xdr:row>
      <xdr:rowOff>0</xdr:rowOff>
    </xdr:from>
    <xdr:to>
      <xdr:col>0</xdr:col>
      <xdr:colOff>139211</xdr:colOff>
      <xdr:row>24</xdr:row>
      <xdr:rowOff>157370</xdr:rowOff>
    </xdr:to>
    <xdr:graphicFrame macro="">
      <xdr:nvGraphicFramePr>
        <xdr:cNvPr id="14" name="Graf 13">
          <a:extLst>
            <a:ext uri="{FF2B5EF4-FFF2-40B4-BE49-F238E27FC236}">
              <a16:creationId xmlns:a16="http://schemas.microsoft.com/office/drawing/2014/main" id="{00000000-0008-0000-1C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26</xdr:row>
      <xdr:rowOff>0</xdr:rowOff>
    </xdr:from>
    <xdr:to>
      <xdr:col>0</xdr:col>
      <xdr:colOff>139211</xdr:colOff>
      <xdr:row>29</xdr:row>
      <xdr:rowOff>157370</xdr:rowOff>
    </xdr:to>
    <xdr:graphicFrame macro="">
      <xdr:nvGraphicFramePr>
        <xdr:cNvPr id="15" name="Graf 14">
          <a:extLst>
            <a:ext uri="{FF2B5EF4-FFF2-40B4-BE49-F238E27FC236}">
              <a16:creationId xmlns:a16="http://schemas.microsoft.com/office/drawing/2014/main" id="{00000000-0008-0000-1C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0</xdr:colOff>
      <xdr:row>6</xdr:row>
      <xdr:rowOff>0</xdr:rowOff>
    </xdr:from>
    <xdr:to>
      <xdr:col>0</xdr:col>
      <xdr:colOff>139211</xdr:colOff>
      <xdr:row>10</xdr:row>
      <xdr:rowOff>10767</xdr:rowOff>
    </xdr:to>
    <xdr:graphicFrame macro="">
      <xdr:nvGraphicFramePr>
        <xdr:cNvPr id="12" name="Graf 11">
          <a:extLst>
            <a:ext uri="{FF2B5EF4-FFF2-40B4-BE49-F238E27FC236}">
              <a16:creationId xmlns:a16="http://schemas.microsoft.com/office/drawing/2014/main" id="{B473507F-9D3B-49DD-A6FC-187715B05D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266700</xdr:colOff>
      <xdr:row>17</xdr:row>
      <xdr:rowOff>114300</xdr:rowOff>
    </xdr:from>
    <xdr:to>
      <xdr:col>13</xdr:col>
      <xdr:colOff>295272</xdr:colOff>
      <xdr:row>27</xdr:row>
      <xdr:rowOff>123825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0E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18</xdr:row>
      <xdr:rowOff>0</xdr:rowOff>
    </xdr:from>
    <xdr:to>
      <xdr:col>10</xdr:col>
      <xdr:colOff>561225</xdr:colOff>
      <xdr:row>28</xdr:row>
      <xdr:rowOff>123825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id="{00000000-0008-0000-0E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30</xdr:row>
      <xdr:rowOff>0</xdr:rowOff>
    </xdr:from>
    <xdr:to>
      <xdr:col>4</xdr:col>
      <xdr:colOff>381000</xdr:colOff>
      <xdr:row>44</xdr:row>
      <xdr:rowOff>127000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00000000-0008-0000-0E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0</xdr:colOff>
      <xdr:row>30</xdr:row>
      <xdr:rowOff>0</xdr:rowOff>
    </xdr:from>
    <xdr:to>
      <xdr:col>7</xdr:col>
      <xdr:colOff>885824</xdr:colOff>
      <xdr:row>44</xdr:row>
      <xdr:rowOff>127000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0E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0</xdr:colOff>
      <xdr:row>30</xdr:row>
      <xdr:rowOff>0</xdr:rowOff>
    </xdr:from>
    <xdr:to>
      <xdr:col>12</xdr:col>
      <xdr:colOff>475950</xdr:colOff>
      <xdr:row>44</xdr:row>
      <xdr:rowOff>127000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id="{00000000-0008-0000-0E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9</xdr:row>
      <xdr:rowOff>0</xdr:rowOff>
    </xdr:from>
    <xdr:to>
      <xdr:col>0</xdr:col>
      <xdr:colOff>139211</xdr:colOff>
      <xdr:row>17</xdr:row>
      <xdr:rowOff>0</xdr:rowOff>
    </xdr:to>
    <xdr:graphicFrame macro="">
      <xdr:nvGraphicFramePr>
        <xdr:cNvPr id="11" name="Graf 10">
          <a:extLst>
            <a:ext uri="{FF2B5EF4-FFF2-40B4-BE49-F238E27FC236}">
              <a16:creationId xmlns:a16="http://schemas.microsoft.com/office/drawing/2014/main" id="{00000000-0008-0000-0E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18</xdr:row>
      <xdr:rowOff>114300</xdr:rowOff>
    </xdr:from>
    <xdr:to>
      <xdr:col>1</xdr:col>
      <xdr:colOff>114729</xdr:colOff>
      <xdr:row>22</xdr:row>
      <xdr:rowOff>30300</xdr:rowOff>
    </xdr:to>
    <xdr:pic>
      <xdr:nvPicPr>
        <xdr:cNvPr id="13" name="Obrázek 12">
          <a:extLst>
            <a:ext uri="{FF2B5EF4-FFF2-40B4-BE49-F238E27FC236}">
              <a16:creationId xmlns:a16="http://schemas.microsoft.com/office/drawing/2014/main" id="{42942DF7-32DB-4EBB-A224-5B30217B40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2981325"/>
          <a:ext cx="743379" cy="5256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3</xdr:row>
      <xdr:rowOff>122405</xdr:rowOff>
    </xdr:from>
    <xdr:to>
      <xdr:col>1</xdr:col>
      <xdr:colOff>114300</xdr:colOff>
      <xdr:row>7</xdr:row>
      <xdr:rowOff>19051</xdr:rowOff>
    </xdr:to>
    <xdr:pic>
      <xdr:nvPicPr>
        <xdr:cNvPr id="14" name="Obrázek 13">
          <a:extLst>
            <a:ext uri="{FF2B5EF4-FFF2-40B4-BE49-F238E27FC236}">
              <a16:creationId xmlns:a16="http://schemas.microsoft.com/office/drawing/2014/main" id="{7F02272F-EAE9-4D76-9201-0836899A9C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684380"/>
          <a:ext cx="742950" cy="525296"/>
        </a:xfrm>
        <a:prstGeom prst="rect">
          <a:avLst/>
        </a:prstGeom>
        <a:noFill/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238125</xdr:colOff>
      <xdr:row>17</xdr:row>
      <xdr:rowOff>9525</xdr:rowOff>
    </xdr:from>
    <xdr:to>
      <xdr:col>13</xdr:col>
      <xdr:colOff>266697</xdr:colOff>
      <xdr:row>27</xdr:row>
      <xdr:rowOff>19050</xdr:rowOff>
    </xdr:to>
    <xdr:graphicFrame macro="">
      <xdr:nvGraphicFramePr>
        <xdr:cNvPr id="12" name="Graf 11">
          <a:extLst>
            <a:ext uri="{FF2B5EF4-FFF2-40B4-BE49-F238E27FC236}">
              <a16:creationId xmlns:a16="http://schemas.microsoft.com/office/drawing/2014/main" id="{00000000-0008-0000-0F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66674</xdr:colOff>
      <xdr:row>17</xdr:row>
      <xdr:rowOff>0</xdr:rowOff>
    </xdr:from>
    <xdr:to>
      <xdr:col>11</xdr:col>
      <xdr:colOff>27824</xdr:colOff>
      <xdr:row>27</xdr:row>
      <xdr:rowOff>123825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id="{00000000-0008-0000-0F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29</xdr:row>
      <xdr:rowOff>0</xdr:rowOff>
    </xdr:from>
    <xdr:to>
      <xdr:col>4</xdr:col>
      <xdr:colOff>381000</xdr:colOff>
      <xdr:row>44</xdr:row>
      <xdr:rowOff>142875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0F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0</xdr:colOff>
      <xdr:row>29</xdr:row>
      <xdr:rowOff>0</xdr:rowOff>
    </xdr:from>
    <xdr:to>
      <xdr:col>7</xdr:col>
      <xdr:colOff>885825</xdr:colOff>
      <xdr:row>44</xdr:row>
      <xdr:rowOff>142125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id="{00000000-0008-0000-0F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0</xdr:colOff>
      <xdr:row>29</xdr:row>
      <xdr:rowOff>0</xdr:rowOff>
    </xdr:from>
    <xdr:to>
      <xdr:col>12</xdr:col>
      <xdr:colOff>475950</xdr:colOff>
      <xdr:row>44</xdr:row>
      <xdr:rowOff>142125</xdr:rowOff>
    </xdr:to>
    <xdr:graphicFrame macro="">
      <xdr:nvGraphicFramePr>
        <xdr:cNvPr id="11" name="Graf 10">
          <a:extLst>
            <a:ext uri="{FF2B5EF4-FFF2-40B4-BE49-F238E27FC236}">
              <a16:creationId xmlns:a16="http://schemas.microsoft.com/office/drawing/2014/main" id="{00000000-0008-0000-0F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8</xdr:row>
      <xdr:rowOff>0</xdr:rowOff>
    </xdr:from>
    <xdr:to>
      <xdr:col>0</xdr:col>
      <xdr:colOff>139211</xdr:colOff>
      <xdr:row>16</xdr:row>
      <xdr:rowOff>0</xdr:rowOff>
    </xdr:to>
    <xdr:graphicFrame macro="">
      <xdr:nvGraphicFramePr>
        <xdr:cNvPr id="13" name="Graf 12">
          <a:extLst>
            <a:ext uri="{FF2B5EF4-FFF2-40B4-BE49-F238E27FC236}">
              <a16:creationId xmlns:a16="http://schemas.microsoft.com/office/drawing/2014/main" id="{00000000-0008-0000-0F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2</xdr:row>
      <xdr:rowOff>133342</xdr:rowOff>
    </xdr:from>
    <xdr:to>
      <xdr:col>1</xdr:col>
      <xdr:colOff>111966</xdr:colOff>
      <xdr:row>6</xdr:row>
      <xdr:rowOff>29499</xdr:rowOff>
    </xdr:to>
    <xdr:pic>
      <xdr:nvPicPr>
        <xdr:cNvPr id="14" name="Obrázek 13">
          <a:extLst>
            <a:ext uri="{FF2B5EF4-FFF2-40B4-BE49-F238E27FC236}">
              <a16:creationId xmlns:a16="http://schemas.microsoft.com/office/drawing/2014/main" id="{B54E4F49-4A66-43AC-A654-883B97487E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438142"/>
          <a:ext cx="740616" cy="524807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17</xdr:row>
      <xdr:rowOff>123825</xdr:rowOff>
    </xdr:from>
    <xdr:to>
      <xdr:col>1</xdr:col>
      <xdr:colOff>111966</xdr:colOff>
      <xdr:row>21</xdr:row>
      <xdr:rowOff>39032</xdr:rowOff>
    </xdr:to>
    <xdr:pic>
      <xdr:nvPicPr>
        <xdr:cNvPr id="15" name="Obrázek 14">
          <a:extLst>
            <a:ext uri="{FF2B5EF4-FFF2-40B4-BE49-F238E27FC236}">
              <a16:creationId xmlns:a16="http://schemas.microsoft.com/office/drawing/2014/main" id="{3F071080-E920-4141-8FD9-A25F515CDD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2733675"/>
          <a:ext cx="740616" cy="524807"/>
        </a:xfrm>
        <a:prstGeom prst="rect">
          <a:avLst/>
        </a:prstGeom>
        <a:noFill/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247650</xdr:colOff>
      <xdr:row>17</xdr:row>
      <xdr:rowOff>9525</xdr:rowOff>
    </xdr:from>
    <xdr:to>
      <xdr:col>13</xdr:col>
      <xdr:colOff>276222</xdr:colOff>
      <xdr:row>27</xdr:row>
      <xdr:rowOff>19050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id="{00000000-0008-0000-10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47624</xdr:colOff>
      <xdr:row>17</xdr:row>
      <xdr:rowOff>0</xdr:rowOff>
    </xdr:from>
    <xdr:to>
      <xdr:col>11</xdr:col>
      <xdr:colOff>8774</xdr:colOff>
      <xdr:row>27</xdr:row>
      <xdr:rowOff>123825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10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29</xdr:row>
      <xdr:rowOff>0</xdr:rowOff>
    </xdr:from>
    <xdr:to>
      <xdr:col>4</xdr:col>
      <xdr:colOff>381000</xdr:colOff>
      <xdr:row>44</xdr:row>
      <xdr:rowOff>142875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id="{00000000-0008-0000-10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0</xdr:colOff>
      <xdr:row>29</xdr:row>
      <xdr:rowOff>0</xdr:rowOff>
    </xdr:from>
    <xdr:to>
      <xdr:col>7</xdr:col>
      <xdr:colOff>885825</xdr:colOff>
      <xdr:row>44</xdr:row>
      <xdr:rowOff>142125</xdr:rowOff>
    </xdr:to>
    <xdr:graphicFrame macro="">
      <xdr:nvGraphicFramePr>
        <xdr:cNvPr id="11" name="Graf 10">
          <a:extLst>
            <a:ext uri="{FF2B5EF4-FFF2-40B4-BE49-F238E27FC236}">
              <a16:creationId xmlns:a16="http://schemas.microsoft.com/office/drawing/2014/main" id="{00000000-0008-0000-10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0</xdr:colOff>
      <xdr:row>29</xdr:row>
      <xdr:rowOff>0</xdr:rowOff>
    </xdr:from>
    <xdr:to>
      <xdr:col>12</xdr:col>
      <xdr:colOff>475950</xdr:colOff>
      <xdr:row>44</xdr:row>
      <xdr:rowOff>142125</xdr:rowOff>
    </xdr:to>
    <xdr:graphicFrame macro="">
      <xdr:nvGraphicFramePr>
        <xdr:cNvPr id="12" name="Graf 11">
          <a:extLst>
            <a:ext uri="{FF2B5EF4-FFF2-40B4-BE49-F238E27FC236}">
              <a16:creationId xmlns:a16="http://schemas.microsoft.com/office/drawing/2014/main" id="{00000000-0008-0000-10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8</xdr:row>
      <xdr:rowOff>0</xdr:rowOff>
    </xdr:from>
    <xdr:to>
      <xdr:col>0</xdr:col>
      <xdr:colOff>139211</xdr:colOff>
      <xdr:row>16</xdr:row>
      <xdr:rowOff>0</xdr:rowOff>
    </xdr:to>
    <xdr:graphicFrame macro="">
      <xdr:nvGraphicFramePr>
        <xdr:cNvPr id="13" name="Graf 12">
          <a:extLst>
            <a:ext uri="{FF2B5EF4-FFF2-40B4-BE49-F238E27FC236}">
              <a16:creationId xmlns:a16="http://schemas.microsoft.com/office/drawing/2014/main" id="{00000000-0008-0000-10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2</xdr:row>
      <xdr:rowOff>133342</xdr:rowOff>
    </xdr:from>
    <xdr:to>
      <xdr:col>1</xdr:col>
      <xdr:colOff>111966</xdr:colOff>
      <xdr:row>6</xdr:row>
      <xdr:rowOff>29499</xdr:rowOff>
    </xdr:to>
    <xdr:pic>
      <xdr:nvPicPr>
        <xdr:cNvPr id="14" name="Obrázek 13">
          <a:extLst>
            <a:ext uri="{FF2B5EF4-FFF2-40B4-BE49-F238E27FC236}">
              <a16:creationId xmlns:a16="http://schemas.microsoft.com/office/drawing/2014/main" id="{047F5AF0-7D76-4CA8-9E50-065BEEDD08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438142"/>
          <a:ext cx="740616" cy="524807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17</xdr:row>
      <xdr:rowOff>114300</xdr:rowOff>
    </xdr:from>
    <xdr:to>
      <xdr:col>1</xdr:col>
      <xdr:colOff>111966</xdr:colOff>
      <xdr:row>21</xdr:row>
      <xdr:rowOff>29507</xdr:rowOff>
    </xdr:to>
    <xdr:pic>
      <xdr:nvPicPr>
        <xdr:cNvPr id="15" name="Obrázek 14">
          <a:extLst>
            <a:ext uri="{FF2B5EF4-FFF2-40B4-BE49-F238E27FC236}">
              <a16:creationId xmlns:a16="http://schemas.microsoft.com/office/drawing/2014/main" id="{BDBDBFA5-5397-4F12-89E4-09ECEC95B3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2724150"/>
          <a:ext cx="740616" cy="524807"/>
        </a:xfrm>
        <a:prstGeom prst="rect">
          <a:avLst/>
        </a:prstGeom>
        <a:noFill/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257175</xdr:colOff>
      <xdr:row>16</xdr:row>
      <xdr:rowOff>133350</xdr:rowOff>
    </xdr:from>
    <xdr:to>
      <xdr:col>13</xdr:col>
      <xdr:colOff>285747</xdr:colOff>
      <xdr:row>26</xdr:row>
      <xdr:rowOff>142875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11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38099</xdr:colOff>
      <xdr:row>17</xdr:row>
      <xdr:rowOff>0</xdr:rowOff>
    </xdr:from>
    <xdr:to>
      <xdr:col>10</xdr:col>
      <xdr:colOff>599324</xdr:colOff>
      <xdr:row>27</xdr:row>
      <xdr:rowOff>123825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id="{00000000-0008-0000-11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29</xdr:row>
      <xdr:rowOff>0</xdr:rowOff>
    </xdr:from>
    <xdr:to>
      <xdr:col>4</xdr:col>
      <xdr:colOff>381000</xdr:colOff>
      <xdr:row>44</xdr:row>
      <xdr:rowOff>142875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11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600074</xdr:colOff>
      <xdr:row>29</xdr:row>
      <xdr:rowOff>0</xdr:rowOff>
    </xdr:from>
    <xdr:to>
      <xdr:col>7</xdr:col>
      <xdr:colOff>876299</xdr:colOff>
      <xdr:row>44</xdr:row>
      <xdr:rowOff>142125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id="{00000000-0008-0000-11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0</xdr:colOff>
      <xdr:row>29</xdr:row>
      <xdr:rowOff>0</xdr:rowOff>
    </xdr:from>
    <xdr:to>
      <xdr:col>12</xdr:col>
      <xdr:colOff>475950</xdr:colOff>
      <xdr:row>44</xdr:row>
      <xdr:rowOff>142125</xdr:rowOff>
    </xdr:to>
    <xdr:graphicFrame macro="">
      <xdr:nvGraphicFramePr>
        <xdr:cNvPr id="11" name="Graf 10">
          <a:extLst>
            <a:ext uri="{FF2B5EF4-FFF2-40B4-BE49-F238E27FC236}">
              <a16:creationId xmlns:a16="http://schemas.microsoft.com/office/drawing/2014/main" id="{00000000-0008-0000-11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8</xdr:row>
      <xdr:rowOff>0</xdr:rowOff>
    </xdr:from>
    <xdr:to>
      <xdr:col>0</xdr:col>
      <xdr:colOff>139211</xdr:colOff>
      <xdr:row>16</xdr:row>
      <xdr:rowOff>0</xdr:rowOff>
    </xdr:to>
    <xdr:graphicFrame macro="">
      <xdr:nvGraphicFramePr>
        <xdr:cNvPr id="12" name="Graf 11">
          <a:extLst>
            <a:ext uri="{FF2B5EF4-FFF2-40B4-BE49-F238E27FC236}">
              <a16:creationId xmlns:a16="http://schemas.microsoft.com/office/drawing/2014/main" id="{00000000-0008-0000-11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2</xdr:row>
      <xdr:rowOff>133342</xdr:rowOff>
    </xdr:from>
    <xdr:to>
      <xdr:col>1</xdr:col>
      <xdr:colOff>111966</xdr:colOff>
      <xdr:row>6</xdr:row>
      <xdr:rowOff>29499</xdr:rowOff>
    </xdr:to>
    <xdr:pic>
      <xdr:nvPicPr>
        <xdr:cNvPr id="13" name="Obrázek 12">
          <a:extLst>
            <a:ext uri="{FF2B5EF4-FFF2-40B4-BE49-F238E27FC236}">
              <a16:creationId xmlns:a16="http://schemas.microsoft.com/office/drawing/2014/main" id="{7210CBA1-8385-4E15-BD19-C3C314CE16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438142"/>
          <a:ext cx="740616" cy="524807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17</xdr:row>
      <xdr:rowOff>123825</xdr:rowOff>
    </xdr:from>
    <xdr:to>
      <xdr:col>1</xdr:col>
      <xdr:colOff>111966</xdr:colOff>
      <xdr:row>21</xdr:row>
      <xdr:rowOff>39032</xdr:rowOff>
    </xdr:to>
    <xdr:pic>
      <xdr:nvPicPr>
        <xdr:cNvPr id="14" name="Obrázek 13">
          <a:extLst>
            <a:ext uri="{FF2B5EF4-FFF2-40B4-BE49-F238E27FC236}">
              <a16:creationId xmlns:a16="http://schemas.microsoft.com/office/drawing/2014/main" id="{86932591-9D78-4C65-BABE-FD59382B7F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2733675"/>
          <a:ext cx="740616" cy="524807"/>
        </a:xfrm>
        <a:prstGeom prst="rect">
          <a:avLst/>
        </a:prstGeom>
        <a:noFill/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257175</xdr:colOff>
      <xdr:row>17</xdr:row>
      <xdr:rowOff>0</xdr:rowOff>
    </xdr:from>
    <xdr:to>
      <xdr:col>13</xdr:col>
      <xdr:colOff>285747</xdr:colOff>
      <xdr:row>27</xdr:row>
      <xdr:rowOff>9525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12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85724</xdr:colOff>
      <xdr:row>17</xdr:row>
      <xdr:rowOff>9525</xdr:rowOff>
    </xdr:from>
    <xdr:to>
      <xdr:col>11</xdr:col>
      <xdr:colOff>46874</xdr:colOff>
      <xdr:row>27</xdr:row>
      <xdr:rowOff>133350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id="{00000000-0008-0000-12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29</xdr:row>
      <xdr:rowOff>0</xdr:rowOff>
    </xdr:from>
    <xdr:to>
      <xdr:col>4</xdr:col>
      <xdr:colOff>381000</xdr:colOff>
      <xdr:row>44</xdr:row>
      <xdr:rowOff>142875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id="{00000000-0008-0000-12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0</xdr:colOff>
      <xdr:row>29</xdr:row>
      <xdr:rowOff>0</xdr:rowOff>
    </xdr:from>
    <xdr:to>
      <xdr:col>7</xdr:col>
      <xdr:colOff>866775</xdr:colOff>
      <xdr:row>44</xdr:row>
      <xdr:rowOff>142125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12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0</xdr:colOff>
      <xdr:row>29</xdr:row>
      <xdr:rowOff>0</xdr:rowOff>
    </xdr:from>
    <xdr:to>
      <xdr:col>12</xdr:col>
      <xdr:colOff>475950</xdr:colOff>
      <xdr:row>44</xdr:row>
      <xdr:rowOff>142125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id="{00000000-0008-0000-12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8</xdr:row>
      <xdr:rowOff>0</xdr:rowOff>
    </xdr:from>
    <xdr:to>
      <xdr:col>0</xdr:col>
      <xdr:colOff>139211</xdr:colOff>
      <xdr:row>16</xdr:row>
      <xdr:rowOff>0</xdr:rowOff>
    </xdr:to>
    <xdr:graphicFrame macro="">
      <xdr:nvGraphicFramePr>
        <xdr:cNvPr id="11" name="Graf 10">
          <a:extLst>
            <a:ext uri="{FF2B5EF4-FFF2-40B4-BE49-F238E27FC236}">
              <a16:creationId xmlns:a16="http://schemas.microsoft.com/office/drawing/2014/main" id="{00000000-0008-0000-12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2</xdr:row>
      <xdr:rowOff>133342</xdr:rowOff>
    </xdr:from>
    <xdr:to>
      <xdr:col>1</xdr:col>
      <xdr:colOff>111966</xdr:colOff>
      <xdr:row>6</xdr:row>
      <xdr:rowOff>29499</xdr:rowOff>
    </xdr:to>
    <xdr:pic>
      <xdr:nvPicPr>
        <xdr:cNvPr id="12" name="Obrázek 11">
          <a:extLst>
            <a:ext uri="{FF2B5EF4-FFF2-40B4-BE49-F238E27FC236}">
              <a16:creationId xmlns:a16="http://schemas.microsoft.com/office/drawing/2014/main" id="{65F6ACBB-8310-4F52-8538-A4A0DAF7B8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438142"/>
          <a:ext cx="740616" cy="524807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17</xdr:row>
      <xdr:rowOff>114300</xdr:rowOff>
    </xdr:from>
    <xdr:to>
      <xdr:col>1</xdr:col>
      <xdr:colOff>111966</xdr:colOff>
      <xdr:row>21</xdr:row>
      <xdr:rowOff>29507</xdr:rowOff>
    </xdr:to>
    <xdr:pic>
      <xdr:nvPicPr>
        <xdr:cNvPr id="13" name="Obrázek 12">
          <a:extLst>
            <a:ext uri="{FF2B5EF4-FFF2-40B4-BE49-F238E27FC236}">
              <a16:creationId xmlns:a16="http://schemas.microsoft.com/office/drawing/2014/main" id="{B28487CB-0827-4B29-B30F-83951B8919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2724150"/>
          <a:ext cx="740616" cy="524807"/>
        </a:xfrm>
        <a:prstGeom prst="rect">
          <a:avLst/>
        </a:prstGeom>
        <a:noFill/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257175</xdr:colOff>
      <xdr:row>17</xdr:row>
      <xdr:rowOff>19050</xdr:rowOff>
    </xdr:from>
    <xdr:to>
      <xdr:col>13</xdr:col>
      <xdr:colOff>285747</xdr:colOff>
      <xdr:row>27</xdr:row>
      <xdr:rowOff>28575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13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57149</xdr:colOff>
      <xdr:row>17</xdr:row>
      <xdr:rowOff>9525</xdr:rowOff>
    </xdr:from>
    <xdr:to>
      <xdr:col>11</xdr:col>
      <xdr:colOff>18299</xdr:colOff>
      <xdr:row>27</xdr:row>
      <xdr:rowOff>133350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id="{00000000-0008-0000-13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28</xdr:row>
      <xdr:rowOff>152399</xdr:rowOff>
    </xdr:from>
    <xdr:to>
      <xdr:col>4</xdr:col>
      <xdr:colOff>381000</xdr:colOff>
      <xdr:row>44</xdr:row>
      <xdr:rowOff>142124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00000000-0008-0000-13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600074</xdr:colOff>
      <xdr:row>29</xdr:row>
      <xdr:rowOff>0</xdr:rowOff>
    </xdr:from>
    <xdr:to>
      <xdr:col>7</xdr:col>
      <xdr:colOff>876299</xdr:colOff>
      <xdr:row>44</xdr:row>
      <xdr:rowOff>142125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13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0</xdr:colOff>
      <xdr:row>28</xdr:row>
      <xdr:rowOff>152399</xdr:rowOff>
    </xdr:from>
    <xdr:to>
      <xdr:col>12</xdr:col>
      <xdr:colOff>475950</xdr:colOff>
      <xdr:row>44</xdr:row>
      <xdr:rowOff>142124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id="{00000000-0008-0000-13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8</xdr:row>
      <xdr:rowOff>0</xdr:rowOff>
    </xdr:from>
    <xdr:to>
      <xdr:col>0</xdr:col>
      <xdr:colOff>139211</xdr:colOff>
      <xdr:row>16</xdr:row>
      <xdr:rowOff>0</xdr:rowOff>
    </xdr:to>
    <xdr:graphicFrame macro="">
      <xdr:nvGraphicFramePr>
        <xdr:cNvPr id="11" name="Graf 10">
          <a:extLst>
            <a:ext uri="{FF2B5EF4-FFF2-40B4-BE49-F238E27FC236}">
              <a16:creationId xmlns:a16="http://schemas.microsoft.com/office/drawing/2014/main" id="{00000000-0008-0000-13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2</xdr:row>
      <xdr:rowOff>133342</xdr:rowOff>
    </xdr:from>
    <xdr:to>
      <xdr:col>1</xdr:col>
      <xdr:colOff>111966</xdr:colOff>
      <xdr:row>6</xdr:row>
      <xdr:rowOff>29499</xdr:rowOff>
    </xdr:to>
    <xdr:pic>
      <xdr:nvPicPr>
        <xdr:cNvPr id="12" name="Obrázek 11">
          <a:extLst>
            <a:ext uri="{FF2B5EF4-FFF2-40B4-BE49-F238E27FC236}">
              <a16:creationId xmlns:a16="http://schemas.microsoft.com/office/drawing/2014/main" id="{5BA76D2D-0F5F-4B37-98BF-CC09A2CBF0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438142"/>
          <a:ext cx="740616" cy="524807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17</xdr:row>
      <xdr:rowOff>114300</xdr:rowOff>
    </xdr:from>
    <xdr:to>
      <xdr:col>1</xdr:col>
      <xdr:colOff>111966</xdr:colOff>
      <xdr:row>21</xdr:row>
      <xdr:rowOff>29507</xdr:rowOff>
    </xdr:to>
    <xdr:pic>
      <xdr:nvPicPr>
        <xdr:cNvPr id="13" name="Obrázek 12">
          <a:extLst>
            <a:ext uri="{FF2B5EF4-FFF2-40B4-BE49-F238E27FC236}">
              <a16:creationId xmlns:a16="http://schemas.microsoft.com/office/drawing/2014/main" id="{2715B4CA-87D5-4EDD-85BB-5FF294D0A1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2724150"/>
          <a:ext cx="740616" cy="524807"/>
        </a:xfrm>
        <a:prstGeom prst="rect">
          <a:avLst/>
        </a:prstGeom>
        <a:noFill/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295275</xdr:colOff>
      <xdr:row>17</xdr:row>
      <xdr:rowOff>19050</xdr:rowOff>
    </xdr:from>
    <xdr:to>
      <xdr:col>13</xdr:col>
      <xdr:colOff>323847</xdr:colOff>
      <xdr:row>27</xdr:row>
      <xdr:rowOff>28575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14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19049</xdr:colOff>
      <xdr:row>17</xdr:row>
      <xdr:rowOff>0</xdr:rowOff>
    </xdr:from>
    <xdr:to>
      <xdr:col>10</xdr:col>
      <xdr:colOff>580274</xdr:colOff>
      <xdr:row>27</xdr:row>
      <xdr:rowOff>123825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00000000-0008-0000-14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29</xdr:row>
      <xdr:rowOff>0</xdr:rowOff>
    </xdr:from>
    <xdr:to>
      <xdr:col>4</xdr:col>
      <xdr:colOff>381000</xdr:colOff>
      <xdr:row>44</xdr:row>
      <xdr:rowOff>142875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id="{00000000-0008-0000-14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0</xdr:colOff>
      <xdr:row>29</xdr:row>
      <xdr:rowOff>0</xdr:rowOff>
    </xdr:from>
    <xdr:to>
      <xdr:col>7</xdr:col>
      <xdr:colOff>885825</xdr:colOff>
      <xdr:row>44</xdr:row>
      <xdr:rowOff>142125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14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0</xdr:colOff>
      <xdr:row>29</xdr:row>
      <xdr:rowOff>0</xdr:rowOff>
    </xdr:from>
    <xdr:to>
      <xdr:col>12</xdr:col>
      <xdr:colOff>475950</xdr:colOff>
      <xdr:row>44</xdr:row>
      <xdr:rowOff>142125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id="{00000000-0008-0000-14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8</xdr:row>
      <xdr:rowOff>0</xdr:rowOff>
    </xdr:from>
    <xdr:to>
      <xdr:col>0</xdr:col>
      <xdr:colOff>139211</xdr:colOff>
      <xdr:row>16</xdr:row>
      <xdr:rowOff>0</xdr:rowOff>
    </xdr:to>
    <xdr:graphicFrame macro="">
      <xdr:nvGraphicFramePr>
        <xdr:cNvPr id="11" name="Graf 10">
          <a:extLst>
            <a:ext uri="{FF2B5EF4-FFF2-40B4-BE49-F238E27FC236}">
              <a16:creationId xmlns:a16="http://schemas.microsoft.com/office/drawing/2014/main" id="{00000000-0008-0000-14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2</xdr:row>
      <xdr:rowOff>133342</xdr:rowOff>
    </xdr:from>
    <xdr:to>
      <xdr:col>1</xdr:col>
      <xdr:colOff>111966</xdr:colOff>
      <xdr:row>6</xdr:row>
      <xdr:rowOff>29499</xdr:rowOff>
    </xdr:to>
    <xdr:pic>
      <xdr:nvPicPr>
        <xdr:cNvPr id="12" name="Obrázek 11">
          <a:extLst>
            <a:ext uri="{FF2B5EF4-FFF2-40B4-BE49-F238E27FC236}">
              <a16:creationId xmlns:a16="http://schemas.microsoft.com/office/drawing/2014/main" id="{4E7B8A91-DBD0-4035-B86E-6CAE0FD3CA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438142"/>
          <a:ext cx="740616" cy="524807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17</xdr:row>
      <xdr:rowOff>114300</xdr:rowOff>
    </xdr:from>
    <xdr:to>
      <xdr:col>1</xdr:col>
      <xdr:colOff>111966</xdr:colOff>
      <xdr:row>21</xdr:row>
      <xdr:rowOff>29507</xdr:rowOff>
    </xdr:to>
    <xdr:pic>
      <xdr:nvPicPr>
        <xdr:cNvPr id="13" name="Obrázek 12">
          <a:extLst>
            <a:ext uri="{FF2B5EF4-FFF2-40B4-BE49-F238E27FC236}">
              <a16:creationId xmlns:a16="http://schemas.microsoft.com/office/drawing/2014/main" id="{2243D41E-BFE6-46DB-9A1F-C60D6E3F46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2724150"/>
          <a:ext cx="740616" cy="524807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29</xdr:row>
      <xdr:rowOff>95250</xdr:rowOff>
    </xdr:from>
    <xdr:to>
      <xdr:col>5</xdr:col>
      <xdr:colOff>479475</xdr:colOff>
      <xdr:row>45</xdr:row>
      <xdr:rowOff>133500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561</xdr:colOff>
      <xdr:row>29</xdr:row>
      <xdr:rowOff>85725</xdr:rowOff>
    </xdr:from>
    <xdr:to>
      <xdr:col>13</xdr:col>
      <xdr:colOff>588036</xdr:colOff>
      <xdr:row>45</xdr:row>
      <xdr:rowOff>123825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238125</xdr:colOff>
      <xdr:row>17</xdr:row>
      <xdr:rowOff>9525</xdr:rowOff>
    </xdr:from>
    <xdr:to>
      <xdr:col>13</xdr:col>
      <xdr:colOff>266697</xdr:colOff>
      <xdr:row>27</xdr:row>
      <xdr:rowOff>19050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15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28574</xdr:colOff>
      <xdr:row>17</xdr:row>
      <xdr:rowOff>0</xdr:rowOff>
    </xdr:from>
    <xdr:to>
      <xdr:col>10</xdr:col>
      <xdr:colOff>589799</xdr:colOff>
      <xdr:row>27</xdr:row>
      <xdr:rowOff>123825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id="{00000000-0008-0000-15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29</xdr:row>
      <xdr:rowOff>0</xdr:rowOff>
    </xdr:from>
    <xdr:to>
      <xdr:col>4</xdr:col>
      <xdr:colOff>381000</xdr:colOff>
      <xdr:row>44</xdr:row>
      <xdr:rowOff>142875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00000000-0008-0000-15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0</xdr:colOff>
      <xdr:row>29</xdr:row>
      <xdr:rowOff>0</xdr:rowOff>
    </xdr:from>
    <xdr:to>
      <xdr:col>7</xdr:col>
      <xdr:colOff>866775</xdr:colOff>
      <xdr:row>44</xdr:row>
      <xdr:rowOff>142125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15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0</xdr:colOff>
      <xdr:row>29</xdr:row>
      <xdr:rowOff>0</xdr:rowOff>
    </xdr:from>
    <xdr:to>
      <xdr:col>12</xdr:col>
      <xdr:colOff>475950</xdr:colOff>
      <xdr:row>44</xdr:row>
      <xdr:rowOff>142125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id="{00000000-0008-0000-15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8</xdr:row>
      <xdr:rowOff>0</xdr:rowOff>
    </xdr:from>
    <xdr:to>
      <xdr:col>0</xdr:col>
      <xdr:colOff>139211</xdr:colOff>
      <xdr:row>16</xdr:row>
      <xdr:rowOff>0</xdr:rowOff>
    </xdr:to>
    <xdr:graphicFrame macro="">
      <xdr:nvGraphicFramePr>
        <xdr:cNvPr id="11" name="Graf 10">
          <a:extLst>
            <a:ext uri="{FF2B5EF4-FFF2-40B4-BE49-F238E27FC236}">
              <a16:creationId xmlns:a16="http://schemas.microsoft.com/office/drawing/2014/main" id="{00000000-0008-0000-15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2</xdr:row>
      <xdr:rowOff>123817</xdr:rowOff>
    </xdr:from>
    <xdr:to>
      <xdr:col>1</xdr:col>
      <xdr:colOff>111966</xdr:colOff>
      <xdr:row>6</xdr:row>
      <xdr:rowOff>19974</xdr:rowOff>
    </xdr:to>
    <xdr:pic>
      <xdr:nvPicPr>
        <xdr:cNvPr id="12" name="Obrázek 11">
          <a:extLst>
            <a:ext uri="{FF2B5EF4-FFF2-40B4-BE49-F238E27FC236}">
              <a16:creationId xmlns:a16="http://schemas.microsoft.com/office/drawing/2014/main" id="{97AFE270-79DF-4FD0-BC5C-73066522FC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428617"/>
          <a:ext cx="740616" cy="524807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17</xdr:row>
      <xdr:rowOff>104775</xdr:rowOff>
    </xdr:from>
    <xdr:to>
      <xdr:col>1</xdr:col>
      <xdr:colOff>111966</xdr:colOff>
      <xdr:row>21</xdr:row>
      <xdr:rowOff>19982</xdr:rowOff>
    </xdr:to>
    <xdr:pic>
      <xdr:nvPicPr>
        <xdr:cNvPr id="13" name="Obrázek 12">
          <a:extLst>
            <a:ext uri="{FF2B5EF4-FFF2-40B4-BE49-F238E27FC236}">
              <a16:creationId xmlns:a16="http://schemas.microsoft.com/office/drawing/2014/main" id="{4E3F2293-9C7A-4500-8C43-EE2B7BD26C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2714625"/>
          <a:ext cx="740616" cy="524807"/>
        </a:xfrm>
        <a:prstGeom prst="rect">
          <a:avLst/>
        </a:prstGeom>
        <a:noFill/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257175</xdr:colOff>
      <xdr:row>17</xdr:row>
      <xdr:rowOff>9525</xdr:rowOff>
    </xdr:from>
    <xdr:to>
      <xdr:col>13</xdr:col>
      <xdr:colOff>285747</xdr:colOff>
      <xdr:row>27</xdr:row>
      <xdr:rowOff>19050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16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38099</xdr:colOff>
      <xdr:row>17</xdr:row>
      <xdr:rowOff>9525</xdr:rowOff>
    </xdr:from>
    <xdr:to>
      <xdr:col>10</xdr:col>
      <xdr:colOff>599324</xdr:colOff>
      <xdr:row>27</xdr:row>
      <xdr:rowOff>133350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00000000-0008-0000-16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29</xdr:row>
      <xdr:rowOff>0</xdr:rowOff>
    </xdr:from>
    <xdr:to>
      <xdr:col>4</xdr:col>
      <xdr:colOff>381000</xdr:colOff>
      <xdr:row>44</xdr:row>
      <xdr:rowOff>142875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id="{00000000-0008-0000-16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0</xdr:colOff>
      <xdr:row>29</xdr:row>
      <xdr:rowOff>0</xdr:rowOff>
    </xdr:from>
    <xdr:to>
      <xdr:col>8</xdr:col>
      <xdr:colOff>0</xdr:colOff>
      <xdr:row>44</xdr:row>
      <xdr:rowOff>142125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16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0</xdr:colOff>
      <xdr:row>29</xdr:row>
      <xdr:rowOff>0</xdr:rowOff>
    </xdr:from>
    <xdr:to>
      <xdr:col>12</xdr:col>
      <xdr:colOff>475950</xdr:colOff>
      <xdr:row>44</xdr:row>
      <xdr:rowOff>142125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id="{00000000-0008-0000-16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8</xdr:row>
      <xdr:rowOff>0</xdr:rowOff>
    </xdr:from>
    <xdr:to>
      <xdr:col>0</xdr:col>
      <xdr:colOff>139211</xdr:colOff>
      <xdr:row>16</xdr:row>
      <xdr:rowOff>0</xdr:rowOff>
    </xdr:to>
    <xdr:graphicFrame macro="">
      <xdr:nvGraphicFramePr>
        <xdr:cNvPr id="11" name="Graf 10">
          <a:extLst>
            <a:ext uri="{FF2B5EF4-FFF2-40B4-BE49-F238E27FC236}">
              <a16:creationId xmlns:a16="http://schemas.microsoft.com/office/drawing/2014/main" id="{00000000-0008-0000-16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2</xdr:row>
      <xdr:rowOff>133342</xdr:rowOff>
    </xdr:from>
    <xdr:to>
      <xdr:col>1</xdr:col>
      <xdr:colOff>111966</xdr:colOff>
      <xdr:row>6</xdr:row>
      <xdr:rowOff>29499</xdr:rowOff>
    </xdr:to>
    <xdr:pic>
      <xdr:nvPicPr>
        <xdr:cNvPr id="12" name="Obrázek 11">
          <a:extLst>
            <a:ext uri="{FF2B5EF4-FFF2-40B4-BE49-F238E27FC236}">
              <a16:creationId xmlns:a16="http://schemas.microsoft.com/office/drawing/2014/main" id="{CE922BFB-524F-4436-BA37-7E59F4B069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438142"/>
          <a:ext cx="740616" cy="524807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17</xdr:row>
      <xdr:rowOff>114300</xdr:rowOff>
    </xdr:from>
    <xdr:to>
      <xdr:col>1</xdr:col>
      <xdr:colOff>111966</xdr:colOff>
      <xdr:row>21</xdr:row>
      <xdr:rowOff>29507</xdr:rowOff>
    </xdr:to>
    <xdr:pic>
      <xdr:nvPicPr>
        <xdr:cNvPr id="13" name="Obrázek 12">
          <a:extLst>
            <a:ext uri="{FF2B5EF4-FFF2-40B4-BE49-F238E27FC236}">
              <a16:creationId xmlns:a16="http://schemas.microsoft.com/office/drawing/2014/main" id="{246C08C7-9D15-4914-925B-297732FDA4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2724150"/>
          <a:ext cx="740616" cy="524807"/>
        </a:xfrm>
        <a:prstGeom prst="rect">
          <a:avLst/>
        </a:prstGeom>
        <a:noFill/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266700</xdr:colOff>
      <xdr:row>17</xdr:row>
      <xdr:rowOff>19050</xdr:rowOff>
    </xdr:from>
    <xdr:to>
      <xdr:col>13</xdr:col>
      <xdr:colOff>295272</xdr:colOff>
      <xdr:row>27</xdr:row>
      <xdr:rowOff>28575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17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38099</xdr:colOff>
      <xdr:row>17</xdr:row>
      <xdr:rowOff>9525</xdr:rowOff>
    </xdr:from>
    <xdr:to>
      <xdr:col>10</xdr:col>
      <xdr:colOff>599324</xdr:colOff>
      <xdr:row>27</xdr:row>
      <xdr:rowOff>133350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id="{00000000-0008-0000-17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29</xdr:row>
      <xdr:rowOff>0</xdr:rowOff>
    </xdr:from>
    <xdr:to>
      <xdr:col>4</xdr:col>
      <xdr:colOff>381000</xdr:colOff>
      <xdr:row>44</xdr:row>
      <xdr:rowOff>142875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00000000-0008-0000-17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0</xdr:colOff>
      <xdr:row>29</xdr:row>
      <xdr:rowOff>0</xdr:rowOff>
    </xdr:from>
    <xdr:to>
      <xdr:col>8</xdr:col>
      <xdr:colOff>0</xdr:colOff>
      <xdr:row>44</xdr:row>
      <xdr:rowOff>142125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17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0</xdr:colOff>
      <xdr:row>29</xdr:row>
      <xdr:rowOff>0</xdr:rowOff>
    </xdr:from>
    <xdr:to>
      <xdr:col>12</xdr:col>
      <xdr:colOff>475950</xdr:colOff>
      <xdr:row>44</xdr:row>
      <xdr:rowOff>142125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id="{00000000-0008-0000-17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8</xdr:row>
      <xdr:rowOff>0</xdr:rowOff>
    </xdr:from>
    <xdr:to>
      <xdr:col>0</xdr:col>
      <xdr:colOff>139211</xdr:colOff>
      <xdr:row>16</xdr:row>
      <xdr:rowOff>0</xdr:rowOff>
    </xdr:to>
    <xdr:graphicFrame macro="">
      <xdr:nvGraphicFramePr>
        <xdr:cNvPr id="11" name="Graf 10">
          <a:extLst>
            <a:ext uri="{FF2B5EF4-FFF2-40B4-BE49-F238E27FC236}">
              <a16:creationId xmlns:a16="http://schemas.microsoft.com/office/drawing/2014/main" id="{00000000-0008-0000-17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2</xdr:row>
      <xdr:rowOff>123817</xdr:rowOff>
    </xdr:from>
    <xdr:to>
      <xdr:col>1</xdr:col>
      <xdr:colOff>111966</xdr:colOff>
      <xdr:row>6</xdr:row>
      <xdr:rowOff>19974</xdr:rowOff>
    </xdr:to>
    <xdr:pic>
      <xdr:nvPicPr>
        <xdr:cNvPr id="12" name="Obrázek 11">
          <a:extLst>
            <a:ext uri="{FF2B5EF4-FFF2-40B4-BE49-F238E27FC236}">
              <a16:creationId xmlns:a16="http://schemas.microsoft.com/office/drawing/2014/main" id="{2316C019-B528-4628-BBCD-27F43B1FA6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428617"/>
          <a:ext cx="740616" cy="524807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17</xdr:row>
      <xdr:rowOff>104775</xdr:rowOff>
    </xdr:from>
    <xdr:to>
      <xdr:col>1</xdr:col>
      <xdr:colOff>111966</xdr:colOff>
      <xdr:row>21</xdr:row>
      <xdr:rowOff>19982</xdr:rowOff>
    </xdr:to>
    <xdr:pic>
      <xdr:nvPicPr>
        <xdr:cNvPr id="13" name="Obrázek 12">
          <a:extLst>
            <a:ext uri="{FF2B5EF4-FFF2-40B4-BE49-F238E27FC236}">
              <a16:creationId xmlns:a16="http://schemas.microsoft.com/office/drawing/2014/main" id="{E6850A5F-8E2E-4A74-9A12-0AF587466A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2714625"/>
          <a:ext cx="740616" cy="524807"/>
        </a:xfrm>
        <a:prstGeom prst="rect">
          <a:avLst/>
        </a:prstGeom>
        <a:noFill/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266700</xdr:colOff>
      <xdr:row>17</xdr:row>
      <xdr:rowOff>0</xdr:rowOff>
    </xdr:from>
    <xdr:to>
      <xdr:col>13</xdr:col>
      <xdr:colOff>295272</xdr:colOff>
      <xdr:row>27</xdr:row>
      <xdr:rowOff>9525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18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9524</xdr:colOff>
      <xdr:row>17</xdr:row>
      <xdr:rowOff>9525</xdr:rowOff>
    </xdr:from>
    <xdr:to>
      <xdr:col>10</xdr:col>
      <xdr:colOff>570749</xdr:colOff>
      <xdr:row>27</xdr:row>
      <xdr:rowOff>133350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00000000-0008-0000-18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29</xdr:row>
      <xdr:rowOff>0</xdr:rowOff>
    </xdr:from>
    <xdr:to>
      <xdr:col>4</xdr:col>
      <xdr:colOff>381000</xdr:colOff>
      <xdr:row>44</xdr:row>
      <xdr:rowOff>142875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id="{00000000-0008-0000-18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0</xdr:colOff>
      <xdr:row>29</xdr:row>
      <xdr:rowOff>0</xdr:rowOff>
    </xdr:from>
    <xdr:to>
      <xdr:col>7</xdr:col>
      <xdr:colOff>866775</xdr:colOff>
      <xdr:row>44</xdr:row>
      <xdr:rowOff>142125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18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0</xdr:colOff>
      <xdr:row>29</xdr:row>
      <xdr:rowOff>0</xdr:rowOff>
    </xdr:from>
    <xdr:to>
      <xdr:col>12</xdr:col>
      <xdr:colOff>475950</xdr:colOff>
      <xdr:row>44</xdr:row>
      <xdr:rowOff>142125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id="{00000000-0008-0000-18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8</xdr:row>
      <xdr:rowOff>0</xdr:rowOff>
    </xdr:from>
    <xdr:to>
      <xdr:col>0</xdr:col>
      <xdr:colOff>139211</xdr:colOff>
      <xdr:row>16</xdr:row>
      <xdr:rowOff>0</xdr:rowOff>
    </xdr:to>
    <xdr:graphicFrame macro="">
      <xdr:nvGraphicFramePr>
        <xdr:cNvPr id="11" name="Graf 10">
          <a:extLst>
            <a:ext uri="{FF2B5EF4-FFF2-40B4-BE49-F238E27FC236}">
              <a16:creationId xmlns:a16="http://schemas.microsoft.com/office/drawing/2014/main" id="{00000000-0008-0000-18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2</xdr:row>
      <xdr:rowOff>142867</xdr:rowOff>
    </xdr:from>
    <xdr:to>
      <xdr:col>1</xdr:col>
      <xdr:colOff>111966</xdr:colOff>
      <xdr:row>6</xdr:row>
      <xdr:rowOff>39024</xdr:rowOff>
    </xdr:to>
    <xdr:pic>
      <xdr:nvPicPr>
        <xdr:cNvPr id="12" name="Obrázek 11">
          <a:extLst>
            <a:ext uri="{FF2B5EF4-FFF2-40B4-BE49-F238E27FC236}">
              <a16:creationId xmlns:a16="http://schemas.microsoft.com/office/drawing/2014/main" id="{1156535E-D13F-4DD4-984B-201ECC2DB7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447667"/>
          <a:ext cx="740616" cy="524807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17</xdr:row>
      <xdr:rowOff>114300</xdr:rowOff>
    </xdr:from>
    <xdr:to>
      <xdr:col>1</xdr:col>
      <xdr:colOff>111966</xdr:colOff>
      <xdr:row>21</xdr:row>
      <xdr:rowOff>29507</xdr:rowOff>
    </xdr:to>
    <xdr:pic>
      <xdr:nvPicPr>
        <xdr:cNvPr id="13" name="Obrázek 12">
          <a:extLst>
            <a:ext uri="{FF2B5EF4-FFF2-40B4-BE49-F238E27FC236}">
              <a16:creationId xmlns:a16="http://schemas.microsoft.com/office/drawing/2014/main" id="{1F7BE17E-DE8B-4CDB-9AEA-383411D9BF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2724150"/>
          <a:ext cx="740616" cy="524807"/>
        </a:xfrm>
        <a:prstGeom prst="rect">
          <a:avLst/>
        </a:prstGeom>
        <a:noFill/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219075</xdr:colOff>
      <xdr:row>17</xdr:row>
      <xdr:rowOff>0</xdr:rowOff>
    </xdr:from>
    <xdr:to>
      <xdr:col>13</xdr:col>
      <xdr:colOff>247647</xdr:colOff>
      <xdr:row>27</xdr:row>
      <xdr:rowOff>9525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19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19049</xdr:colOff>
      <xdr:row>17</xdr:row>
      <xdr:rowOff>0</xdr:rowOff>
    </xdr:from>
    <xdr:to>
      <xdr:col>10</xdr:col>
      <xdr:colOff>580274</xdr:colOff>
      <xdr:row>27</xdr:row>
      <xdr:rowOff>123825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00000000-0008-0000-19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29</xdr:row>
      <xdr:rowOff>0</xdr:rowOff>
    </xdr:from>
    <xdr:to>
      <xdr:col>4</xdr:col>
      <xdr:colOff>381000</xdr:colOff>
      <xdr:row>44</xdr:row>
      <xdr:rowOff>142875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id="{00000000-0008-0000-19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0</xdr:colOff>
      <xdr:row>29</xdr:row>
      <xdr:rowOff>0</xdr:rowOff>
    </xdr:from>
    <xdr:to>
      <xdr:col>8</xdr:col>
      <xdr:colOff>0</xdr:colOff>
      <xdr:row>44</xdr:row>
      <xdr:rowOff>142125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19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0</xdr:colOff>
      <xdr:row>29</xdr:row>
      <xdr:rowOff>0</xdr:rowOff>
    </xdr:from>
    <xdr:to>
      <xdr:col>12</xdr:col>
      <xdr:colOff>475950</xdr:colOff>
      <xdr:row>44</xdr:row>
      <xdr:rowOff>142125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id="{00000000-0008-0000-19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8</xdr:row>
      <xdr:rowOff>0</xdr:rowOff>
    </xdr:from>
    <xdr:to>
      <xdr:col>0</xdr:col>
      <xdr:colOff>139211</xdr:colOff>
      <xdr:row>16</xdr:row>
      <xdr:rowOff>0</xdr:rowOff>
    </xdr:to>
    <xdr:graphicFrame macro="">
      <xdr:nvGraphicFramePr>
        <xdr:cNvPr id="11" name="Graf 10">
          <a:extLst>
            <a:ext uri="{FF2B5EF4-FFF2-40B4-BE49-F238E27FC236}">
              <a16:creationId xmlns:a16="http://schemas.microsoft.com/office/drawing/2014/main" id="{00000000-0008-0000-19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2</xdr:row>
      <xdr:rowOff>123817</xdr:rowOff>
    </xdr:from>
    <xdr:to>
      <xdr:col>1</xdr:col>
      <xdr:colOff>111966</xdr:colOff>
      <xdr:row>6</xdr:row>
      <xdr:rowOff>19974</xdr:rowOff>
    </xdr:to>
    <xdr:pic>
      <xdr:nvPicPr>
        <xdr:cNvPr id="12" name="Obrázek 11">
          <a:extLst>
            <a:ext uri="{FF2B5EF4-FFF2-40B4-BE49-F238E27FC236}">
              <a16:creationId xmlns:a16="http://schemas.microsoft.com/office/drawing/2014/main" id="{A1CA908E-A15C-4063-ABEA-3C677FC71B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428617"/>
          <a:ext cx="740616" cy="524807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17</xdr:row>
      <xdr:rowOff>114300</xdr:rowOff>
    </xdr:from>
    <xdr:to>
      <xdr:col>1</xdr:col>
      <xdr:colOff>111966</xdr:colOff>
      <xdr:row>21</xdr:row>
      <xdr:rowOff>29507</xdr:rowOff>
    </xdr:to>
    <xdr:pic>
      <xdr:nvPicPr>
        <xdr:cNvPr id="13" name="Obrázek 12">
          <a:extLst>
            <a:ext uri="{FF2B5EF4-FFF2-40B4-BE49-F238E27FC236}">
              <a16:creationId xmlns:a16="http://schemas.microsoft.com/office/drawing/2014/main" id="{6F3996AC-E47D-489B-92AF-146C2E8BC3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2724150"/>
          <a:ext cx="740616" cy="524807"/>
        </a:xfrm>
        <a:prstGeom prst="rect">
          <a:avLst/>
        </a:prstGeom>
        <a:noFill/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228600</xdr:colOff>
      <xdr:row>17</xdr:row>
      <xdr:rowOff>9525</xdr:rowOff>
    </xdr:from>
    <xdr:to>
      <xdr:col>13</xdr:col>
      <xdr:colOff>257172</xdr:colOff>
      <xdr:row>27</xdr:row>
      <xdr:rowOff>19050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1A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38099</xdr:colOff>
      <xdr:row>17</xdr:row>
      <xdr:rowOff>19050</xdr:rowOff>
    </xdr:from>
    <xdr:to>
      <xdr:col>10</xdr:col>
      <xdr:colOff>599324</xdr:colOff>
      <xdr:row>27</xdr:row>
      <xdr:rowOff>142875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id="{00000000-0008-0000-1A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29</xdr:row>
      <xdr:rowOff>0</xdr:rowOff>
    </xdr:from>
    <xdr:to>
      <xdr:col>4</xdr:col>
      <xdr:colOff>381000</xdr:colOff>
      <xdr:row>44</xdr:row>
      <xdr:rowOff>142875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00000000-0008-0000-1A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0</xdr:colOff>
      <xdr:row>29</xdr:row>
      <xdr:rowOff>0</xdr:rowOff>
    </xdr:from>
    <xdr:to>
      <xdr:col>7</xdr:col>
      <xdr:colOff>885825</xdr:colOff>
      <xdr:row>44</xdr:row>
      <xdr:rowOff>142125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1A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0</xdr:colOff>
      <xdr:row>29</xdr:row>
      <xdr:rowOff>0</xdr:rowOff>
    </xdr:from>
    <xdr:to>
      <xdr:col>12</xdr:col>
      <xdr:colOff>475950</xdr:colOff>
      <xdr:row>44</xdr:row>
      <xdr:rowOff>142125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id="{00000000-0008-0000-1A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8</xdr:row>
      <xdr:rowOff>0</xdr:rowOff>
    </xdr:from>
    <xdr:to>
      <xdr:col>0</xdr:col>
      <xdr:colOff>139211</xdr:colOff>
      <xdr:row>16</xdr:row>
      <xdr:rowOff>0</xdr:rowOff>
    </xdr:to>
    <xdr:graphicFrame macro="">
      <xdr:nvGraphicFramePr>
        <xdr:cNvPr id="11" name="Graf 10">
          <a:extLst>
            <a:ext uri="{FF2B5EF4-FFF2-40B4-BE49-F238E27FC236}">
              <a16:creationId xmlns:a16="http://schemas.microsoft.com/office/drawing/2014/main" id="{00000000-0008-0000-1A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2</xdr:row>
      <xdr:rowOff>133342</xdr:rowOff>
    </xdr:from>
    <xdr:to>
      <xdr:col>1</xdr:col>
      <xdr:colOff>111966</xdr:colOff>
      <xdr:row>6</xdr:row>
      <xdr:rowOff>29499</xdr:rowOff>
    </xdr:to>
    <xdr:pic>
      <xdr:nvPicPr>
        <xdr:cNvPr id="12" name="Obrázek 11">
          <a:extLst>
            <a:ext uri="{FF2B5EF4-FFF2-40B4-BE49-F238E27FC236}">
              <a16:creationId xmlns:a16="http://schemas.microsoft.com/office/drawing/2014/main" id="{A00D1852-923D-416A-8986-442B1433A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438142"/>
          <a:ext cx="740616" cy="524807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17</xdr:row>
      <xdr:rowOff>104775</xdr:rowOff>
    </xdr:from>
    <xdr:to>
      <xdr:col>1</xdr:col>
      <xdr:colOff>111966</xdr:colOff>
      <xdr:row>21</xdr:row>
      <xdr:rowOff>19982</xdr:rowOff>
    </xdr:to>
    <xdr:pic>
      <xdr:nvPicPr>
        <xdr:cNvPr id="13" name="Obrázek 12">
          <a:extLst>
            <a:ext uri="{FF2B5EF4-FFF2-40B4-BE49-F238E27FC236}">
              <a16:creationId xmlns:a16="http://schemas.microsoft.com/office/drawing/2014/main" id="{E5897BD8-C50C-4767-9BAE-5E9CBE0133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2714625"/>
          <a:ext cx="740616" cy="524807"/>
        </a:xfrm>
        <a:prstGeom prst="rect">
          <a:avLst/>
        </a:prstGeom>
        <a:noFill/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266700</xdr:colOff>
      <xdr:row>17</xdr:row>
      <xdr:rowOff>28575</xdr:rowOff>
    </xdr:from>
    <xdr:to>
      <xdr:col>13</xdr:col>
      <xdr:colOff>295272</xdr:colOff>
      <xdr:row>27</xdr:row>
      <xdr:rowOff>38100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1B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19049</xdr:colOff>
      <xdr:row>17</xdr:row>
      <xdr:rowOff>0</xdr:rowOff>
    </xdr:from>
    <xdr:to>
      <xdr:col>10</xdr:col>
      <xdr:colOff>580274</xdr:colOff>
      <xdr:row>27</xdr:row>
      <xdr:rowOff>123825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id="{00000000-0008-0000-1B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29</xdr:row>
      <xdr:rowOff>0</xdr:rowOff>
    </xdr:from>
    <xdr:to>
      <xdr:col>4</xdr:col>
      <xdr:colOff>381000</xdr:colOff>
      <xdr:row>44</xdr:row>
      <xdr:rowOff>142875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00000000-0008-0000-1B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0</xdr:colOff>
      <xdr:row>29</xdr:row>
      <xdr:rowOff>0</xdr:rowOff>
    </xdr:from>
    <xdr:to>
      <xdr:col>8</xdr:col>
      <xdr:colOff>9525</xdr:colOff>
      <xdr:row>44</xdr:row>
      <xdr:rowOff>142125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1B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0</xdr:colOff>
      <xdr:row>29</xdr:row>
      <xdr:rowOff>0</xdr:rowOff>
    </xdr:from>
    <xdr:to>
      <xdr:col>12</xdr:col>
      <xdr:colOff>475950</xdr:colOff>
      <xdr:row>44</xdr:row>
      <xdr:rowOff>142125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id="{00000000-0008-0000-1B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8</xdr:row>
      <xdr:rowOff>0</xdr:rowOff>
    </xdr:from>
    <xdr:to>
      <xdr:col>0</xdr:col>
      <xdr:colOff>139211</xdr:colOff>
      <xdr:row>16</xdr:row>
      <xdr:rowOff>0</xdr:rowOff>
    </xdr:to>
    <xdr:graphicFrame macro="">
      <xdr:nvGraphicFramePr>
        <xdr:cNvPr id="11" name="Graf 10">
          <a:extLst>
            <a:ext uri="{FF2B5EF4-FFF2-40B4-BE49-F238E27FC236}">
              <a16:creationId xmlns:a16="http://schemas.microsoft.com/office/drawing/2014/main" id="{00000000-0008-0000-1B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2</xdr:row>
      <xdr:rowOff>133342</xdr:rowOff>
    </xdr:from>
    <xdr:to>
      <xdr:col>1</xdr:col>
      <xdr:colOff>111966</xdr:colOff>
      <xdr:row>6</xdr:row>
      <xdr:rowOff>29499</xdr:rowOff>
    </xdr:to>
    <xdr:pic>
      <xdr:nvPicPr>
        <xdr:cNvPr id="12" name="Obrázek 11">
          <a:extLst>
            <a:ext uri="{FF2B5EF4-FFF2-40B4-BE49-F238E27FC236}">
              <a16:creationId xmlns:a16="http://schemas.microsoft.com/office/drawing/2014/main" id="{926FE94A-E829-4D5C-B708-D9832993A3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438142"/>
          <a:ext cx="740616" cy="524807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17</xdr:row>
      <xdr:rowOff>114301</xdr:rowOff>
    </xdr:from>
    <xdr:to>
      <xdr:col>1</xdr:col>
      <xdr:colOff>111966</xdr:colOff>
      <xdr:row>21</xdr:row>
      <xdr:rowOff>29508</xdr:rowOff>
    </xdr:to>
    <xdr:pic>
      <xdr:nvPicPr>
        <xdr:cNvPr id="13" name="Obrázek 12">
          <a:extLst>
            <a:ext uri="{FF2B5EF4-FFF2-40B4-BE49-F238E27FC236}">
              <a16:creationId xmlns:a16="http://schemas.microsoft.com/office/drawing/2014/main" id="{2609225D-5ADB-4A29-9A79-C8F8569A7C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2724151"/>
          <a:ext cx="740616" cy="524807"/>
        </a:xfrm>
        <a:prstGeom prst="rect">
          <a:avLst/>
        </a:prstGeom>
        <a:noFill/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22412</xdr:colOff>
      <xdr:row>28</xdr:row>
      <xdr:rowOff>33617</xdr:rowOff>
    </xdr:from>
    <xdr:to>
      <xdr:col>6</xdr:col>
      <xdr:colOff>346262</xdr:colOff>
      <xdr:row>46</xdr:row>
      <xdr:rowOff>114300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id="{00000000-0008-0000-1E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214697</xdr:colOff>
      <xdr:row>30</xdr:row>
      <xdr:rowOff>47737</xdr:rowOff>
    </xdr:from>
    <xdr:to>
      <xdr:col>13</xdr:col>
      <xdr:colOff>145823</xdr:colOff>
      <xdr:row>46</xdr:row>
      <xdr:rowOff>107951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00000000-0008-0000-1E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duotone>
            <a:schemeClr val="accent1">
              <a:shade val="45000"/>
              <a:satMod val="135000"/>
            </a:schemeClr>
            <a:prstClr val="white"/>
          </a:duotone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0" b="99522" l="0" r="10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224847" y="4676887"/>
          <a:ext cx="3884001" cy="2317639"/>
        </a:xfrm>
        <a:prstGeom prst="rect">
          <a:avLst/>
        </a:prstGeom>
      </xdr:spPr>
    </xdr:pic>
    <xdr:clientData/>
  </xdr:twoCellAnchor>
  <xdr:twoCellAnchor>
    <xdr:from>
      <xdr:col>10</xdr:col>
      <xdr:colOff>184680</xdr:colOff>
      <xdr:row>31</xdr:row>
      <xdr:rowOff>58065</xdr:rowOff>
    </xdr:from>
    <xdr:to>
      <xdr:col>10</xdr:col>
      <xdr:colOff>372102</xdr:colOff>
      <xdr:row>34</xdr:row>
      <xdr:rowOff>19965</xdr:rowOff>
    </xdr:to>
    <xdr:sp macro="" textlink="">
      <xdr:nvSpPr>
        <xdr:cNvPr id="11" name="Šipka dolů 10">
          <a:extLst>
            <a:ext uri="{FF2B5EF4-FFF2-40B4-BE49-F238E27FC236}">
              <a16:creationId xmlns:a16="http://schemas.microsoft.com/office/drawing/2014/main" id="{00000000-0008-0000-1E00-00000B000000}"/>
            </a:ext>
          </a:extLst>
        </xdr:cNvPr>
        <xdr:cNvSpPr/>
      </xdr:nvSpPr>
      <xdr:spPr>
        <a:xfrm rot="1191065">
          <a:off x="7166505" y="4553865"/>
          <a:ext cx="187422" cy="361950"/>
        </a:xfrm>
        <a:prstGeom prst="downArrow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>
            <a:solidFill>
              <a:srgbClr val="FF0000"/>
            </a:solidFill>
          </a:endParaRPr>
        </a:p>
      </xdr:txBody>
    </xdr:sp>
    <xdr:clientData/>
  </xdr:twoCellAnchor>
  <xdr:twoCellAnchor>
    <xdr:from>
      <xdr:col>9</xdr:col>
      <xdr:colOff>666750</xdr:colOff>
      <xdr:row>30</xdr:row>
      <xdr:rowOff>95248</xdr:rowOff>
    </xdr:from>
    <xdr:to>
      <xdr:col>10</xdr:col>
      <xdr:colOff>190500</xdr:colOff>
      <xdr:row>33</xdr:row>
      <xdr:rowOff>76198</xdr:rowOff>
    </xdr:to>
    <xdr:sp macro="" textlink="">
      <xdr:nvSpPr>
        <xdr:cNvPr id="12" name="Šipka dolů 11">
          <a:extLst>
            <a:ext uri="{FF2B5EF4-FFF2-40B4-BE49-F238E27FC236}">
              <a16:creationId xmlns:a16="http://schemas.microsoft.com/office/drawing/2014/main" id="{00000000-0008-0000-1E00-00000C000000}"/>
            </a:ext>
          </a:extLst>
        </xdr:cNvPr>
        <xdr:cNvSpPr/>
      </xdr:nvSpPr>
      <xdr:spPr>
        <a:xfrm rot="12133561">
          <a:off x="8686800" y="5057773"/>
          <a:ext cx="238125" cy="381000"/>
        </a:xfrm>
        <a:prstGeom prst="downArrow">
          <a:avLst/>
        </a:prstGeom>
        <a:solidFill>
          <a:schemeClr val="accent5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>
            <a:solidFill>
              <a:srgbClr val="FF0000"/>
            </a:solidFill>
          </a:endParaRPr>
        </a:p>
      </xdr:txBody>
    </xdr:sp>
    <xdr:clientData/>
  </xdr:twoCellAnchor>
  <xdr:twoCellAnchor>
    <xdr:from>
      <xdr:col>7</xdr:col>
      <xdr:colOff>324302</xdr:colOff>
      <xdr:row>39</xdr:row>
      <xdr:rowOff>4819</xdr:rowOff>
    </xdr:from>
    <xdr:to>
      <xdr:col>8</xdr:col>
      <xdr:colOff>29027</xdr:colOff>
      <xdr:row>40</xdr:row>
      <xdr:rowOff>26042</xdr:rowOff>
    </xdr:to>
    <xdr:sp macro="" textlink="">
      <xdr:nvSpPr>
        <xdr:cNvPr id="25" name="Šipka dolů 24">
          <a:extLst>
            <a:ext uri="{FF2B5EF4-FFF2-40B4-BE49-F238E27FC236}">
              <a16:creationId xmlns:a16="http://schemas.microsoft.com/office/drawing/2014/main" id="{00000000-0008-0000-1E00-000019000000}"/>
            </a:ext>
          </a:extLst>
        </xdr:cNvPr>
        <xdr:cNvSpPr/>
      </xdr:nvSpPr>
      <xdr:spPr>
        <a:xfrm rot="13929628">
          <a:off x="5428615" y="5816156"/>
          <a:ext cx="173623" cy="361950"/>
        </a:xfrm>
        <a:prstGeom prst="downArrow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>
            <a:solidFill>
              <a:srgbClr val="FF0000"/>
            </a:solidFill>
          </a:endParaRPr>
        </a:p>
      </xdr:txBody>
    </xdr:sp>
    <xdr:clientData/>
  </xdr:twoCellAnchor>
  <xdr:twoCellAnchor>
    <xdr:from>
      <xdr:col>7</xdr:col>
      <xdr:colOff>429657</xdr:colOff>
      <xdr:row>40</xdr:row>
      <xdr:rowOff>8999</xdr:rowOff>
    </xdr:from>
    <xdr:to>
      <xdr:col>8</xdr:col>
      <xdr:colOff>134382</xdr:colOff>
      <xdr:row>41</xdr:row>
      <xdr:rowOff>58552</xdr:rowOff>
    </xdr:to>
    <xdr:sp macro="" textlink="">
      <xdr:nvSpPr>
        <xdr:cNvPr id="26" name="Šipka dolů 25">
          <a:extLst>
            <a:ext uri="{FF2B5EF4-FFF2-40B4-BE49-F238E27FC236}">
              <a16:creationId xmlns:a16="http://schemas.microsoft.com/office/drawing/2014/main" id="{00000000-0008-0000-1E00-00001A000000}"/>
            </a:ext>
          </a:extLst>
        </xdr:cNvPr>
        <xdr:cNvSpPr/>
      </xdr:nvSpPr>
      <xdr:spPr>
        <a:xfrm rot="3272124">
          <a:off x="5529330" y="5977376"/>
          <a:ext cx="182903" cy="361950"/>
        </a:xfrm>
        <a:prstGeom prst="downArrow">
          <a:avLst/>
        </a:prstGeom>
        <a:solidFill>
          <a:schemeClr val="accent5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>
            <a:solidFill>
              <a:srgbClr val="FF0000"/>
            </a:solidFill>
          </a:endParaRPr>
        </a:p>
      </xdr:txBody>
    </xdr:sp>
    <xdr:clientData/>
  </xdr:twoCellAnchor>
  <xdr:twoCellAnchor>
    <xdr:from>
      <xdr:col>10</xdr:col>
      <xdr:colOff>38099</xdr:colOff>
      <xdr:row>43</xdr:row>
      <xdr:rowOff>47624</xdr:rowOff>
    </xdr:from>
    <xdr:to>
      <xdr:col>10</xdr:col>
      <xdr:colOff>228600</xdr:colOff>
      <xdr:row>45</xdr:row>
      <xdr:rowOff>66674</xdr:rowOff>
    </xdr:to>
    <xdr:sp macro="" textlink="">
      <xdr:nvSpPr>
        <xdr:cNvPr id="27" name="Šipka dolů 26">
          <a:extLst>
            <a:ext uri="{FF2B5EF4-FFF2-40B4-BE49-F238E27FC236}">
              <a16:creationId xmlns:a16="http://schemas.microsoft.com/office/drawing/2014/main" id="{00000000-0008-0000-1E00-00001B000000}"/>
            </a:ext>
          </a:extLst>
        </xdr:cNvPr>
        <xdr:cNvSpPr/>
      </xdr:nvSpPr>
      <xdr:spPr>
        <a:xfrm rot="10800000">
          <a:off x="7019924" y="6524624"/>
          <a:ext cx="190501" cy="323850"/>
        </a:xfrm>
        <a:prstGeom prst="downArrow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>
            <a:solidFill>
              <a:srgbClr val="FF0000"/>
            </a:solidFill>
          </a:endParaRPr>
        </a:p>
      </xdr:txBody>
    </xdr:sp>
    <xdr:clientData/>
  </xdr:twoCellAnchor>
  <xdr:twoCellAnchor>
    <xdr:from>
      <xdr:col>10</xdr:col>
      <xdr:colOff>276224</xdr:colOff>
      <xdr:row>43</xdr:row>
      <xdr:rowOff>57148</xdr:rowOff>
    </xdr:from>
    <xdr:to>
      <xdr:col>10</xdr:col>
      <xdr:colOff>466725</xdr:colOff>
      <xdr:row>45</xdr:row>
      <xdr:rowOff>95248</xdr:rowOff>
    </xdr:to>
    <xdr:sp macro="" textlink="">
      <xdr:nvSpPr>
        <xdr:cNvPr id="28" name="Šipka dolů 27">
          <a:extLst>
            <a:ext uri="{FF2B5EF4-FFF2-40B4-BE49-F238E27FC236}">
              <a16:creationId xmlns:a16="http://schemas.microsoft.com/office/drawing/2014/main" id="{00000000-0008-0000-1E00-00001C000000}"/>
            </a:ext>
          </a:extLst>
        </xdr:cNvPr>
        <xdr:cNvSpPr/>
      </xdr:nvSpPr>
      <xdr:spPr>
        <a:xfrm>
          <a:off x="7258049" y="6534148"/>
          <a:ext cx="190501" cy="342900"/>
        </a:xfrm>
        <a:prstGeom prst="downArrow">
          <a:avLst/>
        </a:prstGeom>
        <a:solidFill>
          <a:schemeClr val="accent5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>
            <a:solidFill>
              <a:srgbClr val="FF0000"/>
            </a:solidFill>
          </a:endParaRPr>
        </a:p>
      </xdr:txBody>
    </xdr:sp>
    <xdr:clientData/>
  </xdr:twoCellAnchor>
  <xdr:twoCellAnchor>
    <xdr:from>
      <xdr:col>12</xdr:col>
      <xdr:colOff>30610</xdr:colOff>
      <xdr:row>44</xdr:row>
      <xdr:rowOff>32018</xdr:rowOff>
    </xdr:from>
    <xdr:to>
      <xdr:col>12</xdr:col>
      <xdr:colOff>401075</xdr:colOff>
      <xdr:row>45</xdr:row>
      <xdr:rowOff>75497</xdr:rowOff>
    </xdr:to>
    <xdr:sp macro="" textlink="">
      <xdr:nvSpPr>
        <xdr:cNvPr id="29" name="Šipka dolů 28">
          <a:extLst>
            <a:ext uri="{FF2B5EF4-FFF2-40B4-BE49-F238E27FC236}">
              <a16:creationId xmlns:a16="http://schemas.microsoft.com/office/drawing/2014/main" id="{00000000-0008-0000-1E00-00001D000000}"/>
            </a:ext>
          </a:extLst>
        </xdr:cNvPr>
        <xdr:cNvSpPr/>
      </xdr:nvSpPr>
      <xdr:spPr>
        <a:xfrm rot="7791339">
          <a:off x="8414178" y="6269325"/>
          <a:ext cx="195879" cy="370465"/>
        </a:xfrm>
        <a:prstGeom prst="downArrow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>
            <a:solidFill>
              <a:srgbClr val="FF0000"/>
            </a:solidFill>
          </a:endParaRPr>
        </a:p>
      </xdr:txBody>
    </xdr:sp>
    <xdr:clientData/>
  </xdr:twoCellAnchor>
  <xdr:twoCellAnchor>
    <xdr:from>
      <xdr:col>12</xdr:col>
      <xdr:colOff>182417</xdr:colOff>
      <xdr:row>43</xdr:row>
      <xdr:rowOff>52017</xdr:rowOff>
    </xdr:from>
    <xdr:to>
      <xdr:col>12</xdr:col>
      <xdr:colOff>563417</xdr:colOff>
      <xdr:row>44</xdr:row>
      <xdr:rowOff>89281</xdr:rowOff>
    </xdr:to>
    <xdr:sp macro="" textlink="">
      <xdr:nvSpPr>
        <xdr:cNvPr id="30" name="Šipka dolů 29">
          <a:extLst>
            <a:ext uri="{FF2B5EF4-FFF2-40B4-BE49-F238E27FC236}">
              <a16:creationId xmlns:a16="http://schemas.microsoft.com/office/drawing/2014/main" id="{00000000-0008-0000-1E00-00001E000000}"/>
            </a:ext>
          </a:extLst>
        </xdr:cNvPr>
        <xdr:cNvSpPr/>
      </xdr:nvSpPr>
      <xdr:spPr>
        <a:xfrm rot="18591339">
          <a:off x="8574360" y="6128549"/>
          <a:ext cx="189664" cy="381000"/>
        </a:xfrm>
        <a:prstGeom prst="downArrow">
          <a:avLst/>
        </a:prstGeom>
        <a:solidFill>
          <a:schemeClr val="accent5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>
            <a:solidFill>
              <a:srgbClr val="FF0000"/>
            </a:solidFill>
          </a:endParaRPr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16565</xdr:rowOff>
    </xdr:from>
    <xdr:to>
      <xdr:col>0</xdr:col>
      <xdr:colOff>139211</xdr:colOff>
      <xdr:row>8</xdr:row>
      <xdr:rowOff>140806</xdr:rowOff>
    </xdr:to>
    <xdr:graphicFrame macro="">
      <xdr:nvGraphicFramePr>
        <xdr:cNvPr id="11" name="Graf 10">
          <a:extLst>
            <a:ext uri="{FF2B5EF4-FFF2-40B4-BE49-F238E27FC236}">
              <a16:creationId xmlns:a16="http://schemas.microsoft.com/office/drawing/2014/main" id="{00000000-0008-0000-1F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9524</xdr:colOff>
      <xdr:row>10</xdr:row>
      <xdr:rowOff>57151</xdr:rowOff>
    </xdr:from>
    <xdr:to>
      <xdr:col>13</xdr:col>
      <xdr:colOff>663997</xdr:colOff>
      <xdr:row>44</xdr:row>
      <xdr:rowOff>0</xdr:rowOff>
    </xdr:to>
    <xdr:grpSp>
      <xdr:nvGrpSpPr>
        <xdr:cNvPr id="2" name="Skupina 1">
          <a:extLst>
            <a:ext uri="{FF2B5EF4-FFF2-40B4-BE49-F238E27FC236}">
              <a16:creationId xmlns:a16="http://schemas.microsoft.com/office/drawing/2014/main" id="{BC61BAEB-3565-424A-9427-2AF5189FB986}"/>
            </a:ext>
          </a:extLst>
        </xdr:cNvPr>
        <xdr:cNvGrpSpPr/>
      </xdr:nvGrpSpPr>
      <xdr:grpSpPr>
        <a:xfrm>
          <a:off x="9524" y="1685926"/>
          <a:ext cx="9579398" cy="5124449"/>
          <a:chOff x="9524" y="1427907"/>
          <a:chExt cx="9465098" cy="5306194"/>
        </a:xfrm>
      </xdr:grpSpPr>
      <xdr:graphicFrame macro="">
        <xdr:nvGraphicFramePr>
          <xdr:cNvPr id="3" name="Graf 2">
            <a:extLst>
              <a:ext uri="{FF2B5EF4-FFF2-40B4-BE49-F238E27FC236}">
                <a16:creationId xmlns:a16="http://schemas.microsoft.com/office/drawing/2014/main" id="{00000000-0008-0000-1F00-000003000000}"/>
              </a:ext>
            </a:extLst>
          </xdr:cNvPr>
          <xdr:cNvGraphicFramePr>
            <a:graphicFrameLocks/>
          </xdr:cNvGraphicFramePr>
        </xdr:nvGraphicFramePr>
        <xdr:xfrm>
          <a:off x="21980" y="4633321"/>
          <a:ext cx="3023489" cy="210078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graphicFrame macro="">
        <xdr:nvGraphicFramePr>
          <xdr:cNvPr id="6" name="Graf 5">
            <a:extLst>
              <a:ext uri="{FF2B5EF4-FFF2-40B4-BE49-F238E27FC236}">
                <a16:creationId xmlns:a16="http://schemas.microsoft.com/office/drawing/2014/main" id="{00000000-0008-0000-1F00-000006000000}"/>
              </a:ext>
            </a:extLst>
          </xdr:cNvPr>
          <xdr:cNvGraphicFramePr>
            <a:graphicFrameLocks/>
          </xdr:cNvGraphicFramePr>
        </xdr:nvGraphicFramePr>
        <xdr:xfrm>
          <a:off x="9524" y="2966504"/>
          <a:ext cx="3023489" cy="1804896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"/>
          </a:graphicData>
        </a:graphic>
      </xdr:graphicFrame>
      <xdr:graphicFrame macro="">
        <xdr:nvGraphicFramePr>
          <xdr:cNvPr id="7" name="Graf 6">
            <a:extLst>
              <a:ext uri="{FF2B5EF4-FFF2-40B4-BE49-F238E27FC236}">
                <a16:creationId xmlns:a16="http://schemas.microsoft.com/office/drawing/2014/main" id="{00000000-0008-0000-1F00-000007000000}"/>
              </a:ext>
            </a:extLst>
          </xdr:cNvPr>
          <xdr:cNvGraphicFramePr>
            <a:graphicFrameLocks/>
          </xdr:cNvGraphicFramePr>
        </xdr:nvGraphicFramePr>
        <xdr:xfrm>
          <a:off x="3230297" y="2976368"/>
          <a:ext cx="3024000" cy="1804895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4"/>
          </a:graphicData>
        </a:graphic>
      </xdr:graphicFrame>
      <xdr:graphicFrame macro="">
        <xdr:nvGraphicFramePr>
          <xdr:cNvPr id="8" name="Graf 7">
            <a:extLst>
              <a:ext uri="{FF2B5EF4-FFF2-40B4-BE49-F238E27FC236}">
                <a16:creationId xmlns:a16="http://schemas.microsoft.com/office/drawing/2014/main" id="{00000000-0008-0000-1F00-000008000000}"/>
              </a:ext>
            </a:extLst>
          </xdr:cNvPr>
          <xdr:cNvGraphicFramePr>
            <a:graphicFrameLocks/>
          </xdr:cNvGraphicFramePr>
        </xdr:nvGraphicFramePr>
        <xdr:xfrm>
          <a:off x="6451582" y="2976368"/>
          <a:ext cx="3021802" cy="1795033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5"/>
          </a:graphicData>
        </a:graphic>
      </xdr:graphicFrame>
      <xdr:graphicFrame macro="">
        <xdr:nvGraphicFramePr>
          <xdr:cNvPr id="9" name="Graf 8">
            <a:extLst>
              <a:ext uri="{FF2B5EF4-FFF2-40B4-BE49-F238E27FC236}">
                <a16:creationId xmlns:a16="http://schemas.microsoft.com/office/drawing/2014/main" id="{00000000-0008-0000-1F00-000009000000}"/>
              </a:ext>
            </a:extLst>
          </xdr:cNvPr>
          <xdr:cNvGraphicFramePr>
            <a:graphicFrameLocks/>
          </xdr:cNvGraphicFramePr>
        </xdr:nvGraphicFramePr>
        <xdr:xfrm>
          <a:off x="3236045" y="4655343"/>
          <a:ext cx="3024000" cy="2078758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6"/>
          </a:graphicData>
        </a:graphic>
      </xdr:graphicFrame>
      <xdr:graphicFrame macro="">
        <xdr:nvGraphicFramePr>
          <xdr:cNvPr id="10" name="Graf 9">
            <a:extLst>
              <a:ext uri="{FF2B5EF4-FFF2-40B4-BE49-F238E27FC236}">
                <a16:creationId xmlns:a16="http://schemas.microsoft.com/office/drawing/2014/main" id="{00000000-0008-0000-1F00-00000A000000}"/>
              </a:ext>
            </a:extLst>
          </xdr:cNvPr>
          <xdr:cNvGraphicFramePr>
            <a:graphicFrameLocks/>
          </xdr:cNvGraphicFramePr>
        </xdr:nvGraphicFramePr>
        <xdr:xfrm>
          <a:off x="6450622" y="4655343"/>
          <a:ext cx="3024000" cy="2078758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7"/>
          </a:graphicData>
        </a:graphic>
      </xdr:graphicFrame>
      <xdr:graphicFrame macro="">
        <xdr:nvGraphicFramePr>
          <xdr:cNvPr id="4" name="Graf 3">
            <a:extLst>
              <a:ext uri="{FF2B5EF4-FFF2-40B4-BE49-F238E27FC236}">
                <a16:creationId xmlns:a16="http://schemas.microsoft.com/office/drawing/2014/main" id="{00000000-0008-0000-1F00-000004000000}"/>
              </a:ext>
            </a:extLst>
          </xdr:cNvPr>
          <xdr:cNvGraphicFramePr>
            <a:graphicFrameLocks/>
          </xdr:cNvGraphicFramePr>
        </xdr:nvGraphicFramePr>
        <xdr:xfrm>
          <a:off x="22413" y="1427907"/>
          <a:ext cx="9426388" cy="1534928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8"/>
          </a:graphicData>
        </a:graphic>
      </xdr:graphicFrame>
    </xdr:grp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0</xdr:row>
      <xdr:rowOff>190501</xdr:rowOff>
    </xdr:from>
    <xdr:to>
      <xdr:col>15</xdr:col>
      <xdr:colOff>1</xdr:colOff>
      <xdr:row>15</xdr:row>
      <xdr:rowOff>121651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75514C0A-F119-43A6-B761-C0EA647CDC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16</xdr:row>
      <xdr:rowOff>0</xdr:rowOff>
    </xdr:from>
    <xdr:to>
      <xdr:col>15</xdr:col>
      <xdr:colOff>1</xdr:colOff>
      <xdr:row>30</xdr:row>
      <xdr:rowOff>74025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4C56B82B-C9C9-4509-BA75-4BB91369F4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247650</xdr:colOff>
      <xdr:row>31</xdr:row>
      <xdr:rowOff>0</xdr:rowOff>
    </xdr:from>
    <xdr:to>
      <xdr:col>14</xdr:col>
      <xdr:colOff>933451</xdr:colOff>
      <xdr:row>45</xdr:row>
      <xdr:rowOff>83550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6B16029E-F136-409B-99B2-AC94FD8AB6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10</xdr:row>
      <xdr:rowOff>0</xdr:rowOff>
    </xdr:from>
    <xdr:to>
      <xdr:col>0</xdr:col>
      <xdr:colOff>157843</xdr:colOff>
      <xdr:row>22</xdr:row>
      <xdr:rowOff>0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C162635C-3AD5-4F01-9F6C-CCB560FA13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219075</xdr:colOff>
      <xdr:row>23</xdr:row>
      <xdr:rowOff>9525</xdr:rowOff>
    </xdr:from>
    <xdr:to>
      <xdr:col>14</xdr:col>
      <xdr:colOff>311925</xdr:colOff>
      <xdr:row>35</xdr:row>
      <xdr:rowOff>51445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CC316135-21A9-4FBF-8EAF-2A7BCBAA1F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390525</xdr:colOff>
      <xdr:row>23</xdr:row>
      <xdr:rowOff>0</xdr:rowOff>
    </xdr:from>
    <xdr:to>
      <xdr:col>6</xdr:col>
      <xdr:colOff>264300</xdr:colOff>
      <xdr:row>35</xdr:row>
      <xdr:rowOff>41920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C3906EB0-7CC2-4EB0-92DD-638A21EA72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0</xdr:row>
      <xdr:rowOff>190501</xdr:rowOff>
    </xdr:from>
    <xdr:to>
      <xdr:col>15</xdr:col>
      <xdr:colOff>1</xdr:colOff>
      <xdr:row>15</xdr:row>
      <xdr:rowOff>140701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D681B8F6-9658-4EA3-AF04-6D855121C4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16</xdr:row>
      <xdr:rowOff>28574</xdr:rowOff>
    </xdr:from>
    <xdr:to>
      <xdr:col>15</xdr:col>
      <xdr:colOff>1</xdr:colOff>
      <xdr:row>30</xdr:row>
      <xdr:rowOff>123825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6492D6D0-6E25-47C5-8B84-39E829193B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31</xdr:row>
      <xdr:rowOff>9525</xdr:rowOff>
    </xdr:from>
    <xdr:to>
      <xdr:col>14</xdr:col>
      <xdr:colOff>933451</xdr:colOff>
      <xdr:row>45</xdr:row>
      <xdr:rowOff>83550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32386499-8F52-45A6-97DC-FE5F099F54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0</xdr:rowOff>
    </xdr:from>
    <xdr:to>
      <xdr:col>16</xdr:col>
      <xdr:colOff>108000</xdr:colOff>
      <xdr:row>22</xdr:row>
      <xdr:rowOff>133350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00000000-0008-0000-23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17</xdr:col>
      <xdr:colOff>57150</xdr:colOff>
      <xdr:row>3</xdr:row>
      <xdr:rowOff>0</xdr:rowOff>
    </xdr:from>
    <xdr:to>
      <xdr:col>33</xdr:col>
      <xdr:colOff>165150</xdr:colOff>
      <xdr:row>22</xdr:row>
      <xdr:rowOff>76199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23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46</xdr:row>
      <xdr:rowOff>9525</xdr:rowOff>
    </xdr:from>
    <xdr:to>
      <xdr:col>33</xdr:col>
      <xdr:colOff>0</xdr:colOff>
      <xdr:row>67</xdr:row>
      <xdr:rowOff>49125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id="{00000000-0008-0000-23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</xdr:colOff>
      <xdr:row>69</xdr:row>
      <xdr:rowOff>133350</xdr:rowOff>
    </xdr:from>
    <xdr:to>
      <xdr:col>33</xdr:col>
      <xdr:colOff>1</xdr:colOff>
      <xdr:row>91</xdr:row>
      <xdr:rowOff>20550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00000000-0008-0000-23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14</xdr:col>
      <xdr:colOff>247650</xdr:colOff>
      <xdr:row>24</xdr:row>
      <xdr:rowOff>9524</xdr:rowOff>
    </xdr:from>
    <xdr:to>
      <xdr:col>33</xdr:col>
      <xdr:colOff>152400</xdr:colOff>
      <xdr:row>45</xdr:row>
      <xdr:rowOff>133349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23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23</xdr:row>
      <xdr:rowOff>152399</xdr:rowOff>
    </xdr:from>
    <xdr:to>
      <xdr:col>18</xdr:col>
      <xdr:colOff>190500</xdr:colOff>
      <xdr:row>45</xdr:row>
      <xdr:rowOff>123824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id="{00000000-0008-0000-23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51</xdr:row>
      <xdr:rowOff>142875</xdr:rowOff>
    </xdr:from>
    <xdr:to>
      <xdr:col>5</xdr:col>
      <xdr:colOff>298711</xdr:colOff>
      <xdr:row>57</xdr:row>
      <xdr:rowOff>149735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D538EAC9-A3EA-43F6-A0FA-C9FF14D9AB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467725"/>
          <a:ext cx="3346711" cy="97841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285750</xdr:colOff>
      <xdr:row>33</xdr:row>
      <xdr:rowOff>95250</xdr:rowOff>
    </xdr:from>
    <xdr:to>
      <xdr:col>14</xdr:col>
      <xdr:colOff>378600</xdr:colOff>
      <xdr:row>45</xdr:row>
      <xdr:rowOff>146695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DC1E2E99-89E3-46CD-A34B-2223B622AF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457199</xdr:colOff>
      <xdr:row>33</xdr:row>
      <xdr:rowOff>85725</xdr:rowOff>
    </xdr:from>
    <xdr:to>
      <xdr:col>6</xdr:col>
      <xdr:colOff>330974</xdr:colOff>
      <xdr:row>45</xdr:row>
      <xdr:rowOff>137170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3B185C97-BFA2-4FEF-BB9D-F4C20B2B27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7</xdr:row>
      <xdr:rowOff>0</xdr:rowOff>
    </xdr:from>
    <xdr:to>
      <xdr:col>0</xdr:col>
      <xdr:colOff>157843</xdr:colOff>
      <xdr:row>19</xdr:row>
      <xdr:rowOff>0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D932F5A9-3F60-4852-8EEF-72DF9707A4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21</xdr:row>
      <xdr:rowOff>0</xdr:rowOff>
    </xdr:from>
    <xdr:to>
      <xdr:col>0</xdr:col>
      <xdr:colOff>157843</xdr:colOff>
      <xdr:row>33</xdr:row>
      <xdr:rowOff>0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AFCAB2B6-980F-4A14-B61D-79FC342490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18</xdr:row>
      <xdr:rowOff>90488</xdr:rowOff>
    </xdr:from>
    <xdr:to>
      <xdr:col>4</xdr:col>
      <xdr:colOff>148962</xdr:colOff>
      <xdr:row>29</xdr:row>
      <xdr:rowOff>76200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493101</xdr:colOff>
      <xdr:row>18</xdr:row>
      <xdr:rowOff>90486</xdr:rowOff>
    </xdr:from>
    <xdr:to>
      <xdr:col>9</xdr:col>
      <xdr:colOff>440140</xdr:colOff>
      <xdr:row>31</xdr:row>
      <xdr:rowOff>34236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58615</xdr:colOff>
      <xdr:row>18</xdr:row>
      <xdr:rowOff>90487</xdr:rowOff>
    </xdr:from>
    <xdr:to>
      <xdr:col>15</xdr:col>
      <xdr:colOff>571500</xdr:colOff>
      <xdr:row>31</xdr:row>
      <xdr:rowOff>34237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</xdr:colOff>
      <xdr:row>7</xdr:row>
      <xdr:rowOff>9525</xdr:rowOff>
    </xdr:from>
    <xdr:to>
      <xdr:col>0</xdr:col>
      <xdr:colOff>139212</xdr:colOff>
      <xdr:row>10</xdr:row>
      <xdr:rowOff>7327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13</xdr:row>
      <xdr:rowOff>147638</xdr:rowOff>
    </xdr:from>
    <xdr:to>
      <xdr:col>5</xdr:col>
      <xdr:colOff>228600</xdr:colOff>
      <xdr:row>23</xdr:row>
      <xdr:rowOff>114300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161924</xdr:colOff>
      <xdr:row>13</xdr:row>
      <xdr:rowOff>138113</xdr:rowOff>
    </xdr:from>
    <xdr:to>
      <xdr:col>14</xdr:col>
      <xdr:colOff>400049</xdr:colOff>
      <xdr:row>24</xdr:row>
      <xdr:rowOff>57978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36</xdr:row>
      <xdr:rowOff>71646</xdr:rowOff>
    </xdr:from>
    <xdr:to>
      <xdr:col>5</xdr:col>
      <xdr:colOff>266700</xdr:colOff>
      <xdr:row>45</xdr:row>
      <xdr:rowOff>114299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141193</xdr:colOff>
      <xdr:row>36</xdr:row>
      <xdr:rowOff>38032</xdr:rowOff>
    </xdr:from>
    <xdr:to>
      <xdr:col>14</xdr:col>
      <xdr:colOff>303533</xdr:colOff>
      <xdr:row>45</xdr:row>
      <xdr:rowOff>133350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7</xdr:row>
      <xdr:rowOff>8282</xdr:rowOff>
    </xdr:from>
    <xdr:to>
      <xdr:col>0</xdr:col>
      <xdr:colOff>139211</xdr:colOff>
      <xdr:row>12</xdr:row>
      <xdr:rowOff>173934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31</xdr:row>
      <xdr:rowOff>8283</xdr:rowOff>
    </xdr:from>
    <xdr:to>
      <xdr:col>0</xdr:col>
      <xdr:colOff>139211</xdr:colOff>
      <xdr:row>34</xdr:row>
      <xdr:rowOff>165652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14</xdr:row>
      <xdr:rowOff>28574</xdr:rowOff>
    </xdr:from>
    <xdr:to>
      <xdr:col>6</xdr:col>
      <xdr:colOff>609600</xdr:colOff>
      <xdr:row>23</xdr:row>
      <xdr:rowOff>57150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476250</xdr:colOff>
      <xdr:row>15</xdr:row>
      <xdr:rowOff>19050</xdr:rowOff>
    </xdr:from>
    <xdr:to>
      <xdr:col>12</xdr:col>
      <xdr:colOff>609601</xdr:colOff>
      <xdr:row>23</xdr:row>
      <xdr:rowOff>0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</xdr:colOff>
      <xdr:row>34</xdr:row>
      <xdr:rowOff>103434</xdr:rowOff>
    </xdr:from>
    <xdr:to>
      <xdr:col>7</xdr:col>
      <xdr:colOff>9526</xdr:colOff>
      <xdr:row>41</xdr:row>
      <xdr:rowOff>123265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504826</xdr:colOff>
      <xdr:row>34</xdr:row>
      <xdr:rowOff>27175</xdr:rowOff>
    </xdr:from>
    <xdr:to>
      <xdr:col>12</xdr:col>
      <xdr:colOff>609601</xdr:colOff>
      <xdr:row>42</xdr:row>
      <xdr:rowOff>0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6</xdr:row>
      <xdr:rowOff>142875</xdr:rowOff>
    </xdr:from>
    <xdr:to>
      <xdr:col>0</xdr:col>
      <xdr:colOff>143608</xdr:colOff>
      <xdr:row>13</xdr:row>
      <xdr:rowOff>133350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30</xdr:row>
      <xdr:rowOff>8283</xdr:rowOff>
    </xdr:from>
    <xdr:to>
      <xdr:col>0</xdr:col>
      <xdr:colOff>139211</xdr:colOff>
      <xdr:row>33</xdr:row>
      <xdr:rowOff>8283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495300</xdr:colOff>
      <xdr:row>21</xdr:row>
      <xdr:rowOff>98885</xdr:rowOff>
    </xdr:from>
    <xdr:to>
      <xdr:col>12</xdr:col>
      <xdr:colOff>604631</xdr:colOff>
      <xdr:row>44</xdr:row>
      <xdr:rowOff>140805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id="{00000000-0008-0000-0A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21</xdr:row>
      <xdr:rowOff>41412</xdr:rowOff>
    </xdr:from>
    <xdr:to>
      <xdr:col>2</xdr:col>
      <xdr:colOff>259416</xdr:colOff>
      <xdr:row>43</xdr:row>
      <xdr:rowOff>92015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00000000-0008-0000-0A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185115</xdr:colOff>
      <xdr:row>21</xdr:row>
      <xdr:rowOff>41412</xdr:rowOff>
    </xdr:from>
    <xdr:to>
      <xdr:col>6</xdr:col>
      <xdr:colOff>161925</xdr:colOff>
      <xdr:row>43</xdr:row>
      <xdr:rowOff>92015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id="{00000000-0008-0000-0A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6</xdr:row>
      <xdr:rowOff>1</xdr:rowOff>
    </xdr:from>
    <xdr:to>
      <xdr:col>0</xdr:col>
      <xdr:colOff>157843</xdr:colOff>
      <xdr:row>18</xdr:row>
      <xdr:rowOff>1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0A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85727</xdr:colOff>
      <xdr:row>15</xdr:row>
      <xdr:rowOff>38101</xdr:rowOff>
    </xdr:from>
    <xdr:to>
      <xdr:col>13</xdr:col>
      <xdr:colOff>323849</xdr:colOff>
      <xdr:row>32</xdr:row>
      <xdr:rowOff>66675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32</xdr:row>
      <xdr:rowOff>38100</xdr:rowOff>
    </xdr:from>
    <xdr:to>
      <xdr:col>5</xdr:col>
      <xdr:colOff>669000</xdr:colOff>
      <xdr:row>46</xdr:row>
      <xdr:rowOff>0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666749</xdr:colOff>
      <xdr:row>32</xdr:row>
      <xdr:rowOff>57149</xdr:rowOff>
    </xdr:from>
    <xdr:to>
      <xdr:col>12</xdr:col>
      <xdr:colOff>666750</xdr:colOff>
      <xdr:row>47</xdr:row>
      <xdr:rowOff>76200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6</xdr:row>
      <xdr:rowOff>0</xdr:rowOff>
    </xdr:from>
    <xdr:to>
      <xdr:col>0</xdr:col>
      <xdr:colOff>139211</xdr:colOff>
      <xdr:row>14</xdr:row>
      <xdr:rowOff>0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ERU">
  <a:themeElements>
    <a:clrScheme name="ERU">
      <a:dk1>
        <a:srgbClr val="262626"/>
      </a:dk1>
      <a:lt1>
        <a:sysClr val="window" lastClr="FFFFFF"/>
      </a:lt1>
      <a:dk2>
        <a:srgbClr val="23315F"/>
      </a:dk2>
      <a:lt2>
        <a:srgbClr val="D0D0D0"/>
      </a:lt2>
      <a:accent1>
        <a:srgbClr val="23315F"/>
      </a:accent1>
      <a:accent2>
        <a:srgbClr val="5A6588"/>
      </a:accent2>
      <a:accent3>
        <a:srgbClr val="9198B0"/>
      </a:accent3>
      <a:accent4>
        <a:srgbClr val="C8CBD7"/>
      </a:accent4>
      <a:accent5>
        <a:srgbClr val="E02C1F"/>
      </a:accent5>
      <a:accent6>
        <a:srgbClr val="E86158"/>
      </a:accent6>
      <a:hlink>
        <a:srgbClr val="0563C1"/>
      </a:hlink>
      <a:folHlink>
        <a:srgbClr val="E02C1F"/>
      </a:folHlink>
    </a:clrScheme>
    <a:fontScheme name="Výchozí">
      <a:majorFont>
        <a:latin typeface="Arial"/>
        <a:ea typeface=""/>
        <a:cs typeface=""/>
      </a:majorFont>
      <a:minorFont>
        <a:latin typeface="Arial"/>
        <a:ea typeface=""/>
        <a:cs typeface=""/>
      </a:minorFont>
    </a:fontScheme>
    <a:fmtScheme name="Motiv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Motiv_ERU" id="{9FFB561D-4E9C-47DD-93C1-073C5FD388E9}" vid="{664F4A23-A473-446F-B730-8F377D84977F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700531-99D7-4081-9954-8B62893A8138}">
  <dimension ref="A1:K50"/>
  <sheetViews>
    <sheetView showGridLines="0" tabSelected="1" showWhiteSpace="0" zoomScaleNormal="100" zoomScaleSheetLayoutView="70" zoomScalePageLayoutView="70" workbookViewId="0">
      <selection sqref="A1:B1"/>
    </sheetView>
  </sheetViews>
  <sheetFormatPr defaultColWidth="9.140625" defaultRowHeight="12.75"/>
  <cols>
    <col min="1" max="1" width="41.5703125" style="170" customWidth="1"/>
    <col min="2" max="2" width="50.42578125" style="170" customWidth="1"/>
    <col min="3" max="9" width="9.85546875" style="170" customWidth="1"/>
    <col min="10" max="10" width="10.28515625" style="170" customWidth="1"/>
    <col min="11" max="16384" width="9.140625" style="170"/>
  </cols>
  <sheetData>
    <row r="1" spans="1:11" ht="399.75" customHeight="1">
      <c r="A1" s="468" t="s">
        <v>427</v>
      </c>
      <c r="B1" s="469"/>
    </row>
    <row r="2" spans="1:11" ht="400.15" customHeight="1">
      <c r="A2" s="171"/>
      <c r="B2" s="172"/>
      <c r="C2" s="173"/>
      <c r="D2" s="173"/>
      <c r="E2" s="173"/>
      <c r="F2" s="173"/>
      <c r="G2" s="173"/>
      <c r="H2" s="173"/>
      <c r="I2" s="173"/>
      <c r="J2" s="173"/>
      <c r="K2" s="170" t="s">
        <v>322</v>
      </c>
    </row>
    <row r="3" spans="1:11">
      <c r="B3" s="174"/>
      <c r="D3" s="175"/>
      <c r="E3" s="176"/>
      <c r="F3" s="176"/>
      <c r="G3" s="176"/>
      <c r="J3" s="177"/>
    </row>
    <row r="9" spans="1:11">
      <c r="B9" s="178"/>
      <c r="I9" s="179"/>
    </row>
    <row r="10" spans="1:11">
      <c r="B10" s="180"/>
      <c r="C10" s="181"/>
    </row>
    <row r="11" spans="1:11">
      <c r="B11" s="180"/>
      <c r="C11" s="181"/>
    </row>
    <row r="12" spans="1:11">
      <c r="B12" s="180"/>
      <c r="C12" s="181"/>
    </row>
    <row r="13" spans="1:11">
      <c r="A13" s="182"/>
      <c r="B13" s="183"/>
      <c r="C13" s="184"/>
      <c r="D13" s="182"/>
      <c r="E13" s="182"/>
      <c r="F13" s="182"/>
      <c r="G13" s="182"/>
      <c r="H13" s="182"/>
      <c r="I13" s="182"/>
      <c r="J13" s="182"/>
    </row>
    <row r="14" spans="1:11">
      <c r="A14" s="182"/>
      <c r="B14" s="183"/>
      <c r="C14" s="184"/>
      <c r="D14" s="182"/>
      <c r="E14" s="182"/>
      <c r="F14" s="182"/>
      <c r="G14" s="182"/>
      <c r="H14" s="182"/>
      <c r="I14" s="182"/>
      <c r="J14" s="182"/>
    </row>
    <row r="15" spans="1:11">
      <c r="A15" s="182"/>
      <c r="B15" s="183"/>
      <c r="C15" s="184"/>
      <c r="D15" s="182"/>
      <c r="E15" s="182"/>
      <c r="F15" s="182"/>
      <c r="G15" s="182"/>
      <c r="H15" s="182"/>
      <c r="I15" s="182"/>
      <c r="J15" s="182"/>
    </row>
    <row r="16" spans="1:11">
      <c r="A16" s="182"/>
      <c r="B16" s="183"/>
      <c r="C16" s="184"/>
      <c r="D16" s="182"/>
      <c r="E16" s="182"/>
      <c r="F16" s="182"/>
      <c r="G16" s="182"/>
      <c r="H16" s="182"/>
      <c r="I16" s="182"/>
      <c r="J16" s="182"/>
    </row>
    <row r="17" spans="1:10">
      <c r="A17" s="182"/>
      <c r="B17" s="183"/>
      <c r="C17" s="184"/>
      <c r="D17" s="182"/>
      <c r="E17" s="182"/>
      <c r="F17" s="182"/>
      <c r="G17" s="182"/>
      <c r="H17" s="182"/>
      <c r="I17" s="182"/>
      <c r="J17" s="182"/>
    </row>
    <row r="18" spans="1:10">
      <c r="A18" s="182"/>
      <c r="B18" s="183"/>
      <c r="C18" s="184"/>
      <c r="D18" s="182"/>
      <c r="E18" s="182"/>
      <c r="F18" s="182"/>
      <c r="G18" s="182"/>
      <c r="H18" s="182"/>
      <c r="I18" s="182"/>
      <c r="J18" s="182"/>
    </row>
    <row r="19" spans="1:10">
      <c r="A19" s="182"/>
      <c r="B19" s="183"/>
      <c r="C19" s="184"/>
      <c r="D19" s="182"/>
      <c r="E19" s="182"/>
      <c r="F19" s="182"/>
      <c r="G19" s="182"/>
      <c r="H19" s="182"/>
      <c r="I19" s="182"/>
      <c r="J19" s="182"/>
    </row>
    <row r="21" spans="1:10">
      <c r="A21" s="182"/>
      <c r="B21" s="183"/>
      <c r="C21" s="184"/>
      <c r="D21" s="182"/>
      <c r="E21" s="182"/>
      <c r="F21" s="182"/>
      <c r="G21" s="182"/>
      <c r="H21" s="182"/>
      <c r="I21" s="182"/>
      <c r="J21" s="182"/>
    </row>
    <row r="22" spans="1:10">
      <c r="A22" s="182"/>
      <c r="B22" s="183"/>
      <c r="C22" s="184"/>
      <c r="D22" s="182"/>
      <c r="E22" s="182"/>
      <c r="F22" s="182"/>
      <c r="G22" s="182"/>
      <c r="H22" s="182"/>
      <c r="I22" s="182"/>
      <c r="J22" s="182"/>
    </row>
    <row r="23" spans="1:10">
      <c r="A23" s="182"/>
      <c r="B23" s="183"/>
      <c r="C23" s="184"/>
      <c r="D23" s="182"/>
      <c r="E23" s="182"/>
      <c r="F23" s="182"/>
      <c r="G23" s="182"/>
      <c r="H23" s="182"/>
      <c r="I23" s="182"/>
      <c r="J23" s="182"/>
    </row>
    <row r="25" spans="1:10">
      <c r="A25" s="182"/>
      <c r="C25" s="184"/>
      <c r="D25" s="182"/>
      <c r="E25" s="182"/>
      <c r="F25" s="182"/>
      <c r="G25" s="182"/>
      <c r="H25" s="182"/>
      <c r="I25" s="182"/>
      <c r="J25" s="182"/>
    </row>
    <row r="26" spans="1:10">
      <c r="A26" s="182"/>
      <c r="C26" s="184"/>
      <c r="D26" s="182"/>
      <c r="E26" s="182"/>
      <c r="F26" s="182"/>
      <c r="G26" s="182"/>
      <c r="H26" s="182"/>
      <c r="I26" s="182"/>
      <c r="J26" s="182"/>
    </row>
    <row r="27" spans="1:10">
      <c r="A27" s="182"/>
      <c r="C27" s="184"/>
      <c r="D27" s="182"/>
      <c r="E27" s="182"/>
      <c r="F27" s="182"/>
      <c r="G27" s="182"/>
      <c r="H27" s="182"/>
      <c r="I27" s="182"/>
      <c r="J27" s="182"/>
    </row>
    <row r="28" spans="1:10">
      <c r="A28" s="470"/>
      <c r="B28" s="470"/>
      <c r="C28" s="470"/>
      <c r="D28" s="470"/>
      <c r="E28" s="470"/>
      <c r="F28" s="470"/>
      <c r="G28" s="470"/>
      <c r="H28" s="470"/>
      <c r="I28" s="470"/>
      <c r="J28" s="470"/>
    </row>
    <row r="29" spans="1:10">
      <c r="A29" s="182"/>
      <c r="B29" s="183"/>
      <c r="C29" s="184"/>
      <c r="D29" s="182"/>
      <c r="E29" s="182"/>
      <c r="F29" s="182"/>
      <c r="G29" s="182"/>
      <c r="H29" s="182"/>
      <c r="I29" s="182"/>
      <c r="J29" s="182"/>
    </row>
    <row r="31" spans="1:10">
      <c r="A31" s="182"/>
      <c r="B31" s="183"/>
      <c r="C31" s="184"/>
      <c r="D31" s="182"/>
      <c r="E31" s="182"/>
      <c r="F31" s="182"/>
      <c r="G31" s="182"/>
      <c r="H31" s="182"/>
      <c r="I31" s="182"/>
      <c r="J31" s="182"/>
    </row>
    <row r="32" spans="1:10">
      <c r="A32" s="182"/>
      <c r="B32" s="183"/>
      <c r="C32" s="184"/>
      <c r="D32" s="182"/>
      <c r="E32" s="182"/>
      <c r="F32" s="182"/>
      <c r="G32" s="182"/>
      <c r="H32" s="182"/>
      <c r="I32" s="182"/>
      <c r="J32" s="182"/>
    </row>
    <row r="33" spans="1:10">
      <c r="A33" s="471"/>
      <c r="B33" s="471"/>
      <c r="C33" s="471"/>
      <c r="D33" s="471"/>
      <c r="E33" s="471"/>
      <c r="F33" s="471"/>
      <c r="G33" s="471"/>
      <c r="H33" s="471"/>
      <c r="I33" s="471"/>
      <c r="J33" s="471"/>
    </row>
    <row r="34" spans="1:10">
      <c r="B34" s="177"/>
      <c r="C34" s="177"/>
      <c r="D34" s="177"/>
      <c r="E34" s="177"/>
      <c r="F34" s="177"/>
      <c r="G34" s="177"/>
      <c r="H34" s="177"/>
      <c r="I34" s="177"/>
      <c r="J34" s="177"/>
    </row>
    <row r="35" spans="1:10" ht="26.25">
      <c r="A35" s="473" t="s">
        <v>428</v>
      </c>
      <c r="B35" s="473"/>
      <c r="C35" s="473"/>
      <c r="D35" s="473"/>
      <c r="E35" s="473"/>
      <c r="F35" s="473"/>
      <c r="G35" s="473"/>
      <c r="H35" s="473"/>
      <c r="I35" s="473"/>
      <c r="J35" s="473"/>
    </row>
    <row r="37" spans="1:10">
      <c r="B37" s="180"/>
      <c r="C37" s="181"/>
    </row>
    <row r="39" spans="1:10">
      <c r="B39" s="185"/>
      <c r="C39" s="185"/>
      <c r="D39" s="185"/>
      <c r="E39" s="185"/>
      <c r="F39" s="185"/>
      <c r="G39" s="185"/>
      <c r="H39" s="185"/>
      <c r="I39" s="185"/>
    </row>
    <row r="50" spans="1:10">
      <c r="A50" s="472"/>
      <c r="B50" s="472"/>
      <c r="C50" s="472"/>
      <c r="D50" s="472"/>
      <c r="E50" s="472"/>
      <c r="F50" s="472"/>
      <c r="G50" s="472"/>
      <c r="H50" s="472"/>
      <c r="I50" s="472"/>
      <c r="J50" s="472"/>
    </row>
  </sheetData>
  <mergeCells count="5">
    <mergeCell ref="A1:B1"/>
    <mergeCell ref="A28:J28"/>
    <mergeCell ref="A33:J33"/>
    <mergeCell ref="A50:J50"/>
    <mergeCell ref="A35:J35"/>
  </mergeCells>
  <printOptions verticalCentered="1"/>
  <pageMargins left="0.59055118110236227" right="0.59055118110236227" top="0.39370078740157483" bottom="0.59055118110236227" header="0" footer="0"/>
  <pageSetup paperSize="9" scale="99" fitToWidth="0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List5"/>
  <dimension ref="A1:W44"/>
  <sheetViews>
    <sheetView showGridLines="0" zoomScaleNormal="100" zoomScaleSheetLayoutView="115" workbookViewId="0"/>
  </sheetViews>
  <sheetFormatPr defaultColWidth="9.140625" defaultRowHeight="12.75"/>
  <cols>
    <col min="1" max="1" width="13.7109375" style="12" customWidth="1"/>
    <col min="2" max="7" width="8.7109375" style="11" customWidth="1"/>
    <col min="8" max="10" width="8.5703125" style="11" customWidth="1"/>
    <col min="11" max="16" width="8.7109375" style="11" customWidth="1"/>
    <col min="17" max="23" width="8.85546875" customWidth="1"/>
    <col min="24" max="16384" width="9.140625" style="12"/>
  </cols>
  <sheetData>
    <row r="1" spans="1:23" s="3" customFormat="1" ht="18">
      <c r="A1" s="266" t="s">
        <v>381</v>
      </c>
      <c r="B1" s="51"/>
      <c r="C1" s="51"/>
      <c r="D1" s="51"/>
      <c r="E1" s="51"/>
      <c r="F1" s="51"/>
      <c r="G1" s="51"/>
      <c r="H1" s="51"/>
      <c r="I1" s="51"/>
      <c r="J1" s="51"/>
      <c r="K1" s="51"/>
      <c r="L1" s="51"/>
      <c r="M1" s="51"/>
      <c r="N1" s="55"/>
      <c r="O1" s="116"/>
      <c r="P1" s="209" t="str">
        <f>'3.1'!N1</f>
        <v>I. čtvrtletí 2025</v>
      </c>
      <c r="Q1" s="2"/>
      <c r="R1" s="2"/>
      <c r="S1" s="2"/>
      <c r="T1" s="2"/>
      <c r="U1" s="2"/>
      <c r="V1" s="2"/>
      <c r="W1" s="2"/>
    </row>
    <row r="2" spans="1:23" s="22" customFormat="1" ht="6" customHeight="1">
      <c r="Q2" s="9"/>
      <c r="R2" s="9"/>
      <c r="S2" s="9"/>
      <c r="T2" s="9"/>
      <c r="U2" s="9"/>
      <c r="V2" s="9"/>
      <c r="W2" s="9"/>
    </row>
    <row r="3" spans="1:23" s="22" customFormat="1" ht="12">
      <c r="A3" s="543" t="str">
        <f>'3.1'!A4</f>
        <v>2025</v>
      </c>
      <c r="B3" s="536" t="s">
        <v>186</v>
      </c>
      <c r="C3" s="535"/>
      <c r="D3" s="537"/>
      <c r="E3" s="536" t="s">
        <v>19</v>
      </c>
      <c r="F3" s="535"/>
      <c r="G3" s="537"/>
      <c r="H3" s="536" t="s">
        <v>192</v>
      </c>
      <c r="I3" s="535"/>
      <c r="J3" s="537"/>
      <c r="K3" s="536" t="s">
        <v>6</v>
      </c>
      <c r="L3" s="535"/>
      <c r="M3" s="537"/>
      <c r="N3" s="535" t="s">
        <v>180</v>
      </c>
      <c r="O3" s="535"/>
      <c r="P3" s="535"/>
      <c r="Q3" s="9"/>
      <c r="R3" s="9"/>
      <c r="S3" s="9"/>
      <c r="T3" s="9"/>
      <c r="U3" s="9"/>
      <c r="V3" s="9"/>
      <c r="W3" s="9"/>
    </row>
    <row r="4" spans="1:23" s="22" customFormat="1" ht="12.75" customHeight="1">
      <c r="A4" s="544"/>
      <c r="B4" s="531" t="s">
        <v>168</v>
      </c>
      <c r="C4" s="532"/>
      <c r="D4" s="533"/>
      <c r="E4" s="541" t="s">
        <v>5</v>
      </c>
      <c r="F4" s="538"/>
      <c r="G4" s="542"/>
      <c r="H4" s="541" t="s">
        <v>5</v>
      </c>
      <c r="I4" s="538"/>
      <c r="J4" s="542"/>
      <c r="K4" s="541" t="s">
        <v>5</v>
      </c>
      <c r="L4" s="538"/>
      <c r="M4" s="542"/>
      <c r="N4" s="538" t="s">
        <v>5</v>
      </c>
      <c r="O4" s="538"/>
      <c r="P4" s="538"/>
      <c r="Q4" s="9"/>
      <c r="R4" s="9"/>
      <c r="S4" s="9"/>
      <c r="T4" s="9"/>
      <c r="U4" s="9"/>
      <c r="V4" s="9"/>
      <c r="W4" s="9"/>
    </row>
    <row r="5" spans="1:23" s="22" customFormat="1" ht="12">
      <c r="A5" s="267"/>
      <c r="B5" s="374" t="s">
        <v>60</v>
      </c>
      <c r="C5" s="373" t="s">
        <v>61</v>
      </c>
      <c r="D5" s="378" t="s">
        <v>62</v>
      </c>
      <c r="E5" s="374" t="s">
        <v>60</v>
      </c>
      <c r="F5" s="373" t="s">
        <v>61</v>
      </c>
      <c r="G5" s="378" t="s">
        <v>62</v>
      </c>
      <c r="H5" s="374" t="s">
        <v>60</v>
      </c>
      <c r="I5" s="373" t="s">
        <v>61</v>
      </c>
      <c r="J5" s="378" t="s">
        <v>62</v>
      </c>
      <c r="K5" s="374" t="s">
        <v>60</v>
      </c>
      <c r="L5" s="373" t="s">
        <v>61</v>
      </c>
      <c r="M5" s="378" t="s">
        <v>62</v>
      </c>
      <c r="N5" s="373" t="s">
        <v>60</v>
      </c>
      <c r="O5" s="373" t="s">
        <v>61</v>
      </c>
      <c r="P5" s="373" t="s">
        <v>62</v>
      </c>
      <c r="Q5" s="9"/>
      <c r="R5" s="9"/>
      <c r="S5" s="9"/>
      <c r="T5" s="9"/>
      <c r="U5" s="9"/>
      <c r="V5" s="9"/>
      <c r="W5" s="9"/>
    </row>
    <row r="6" spans="1:23" s="22" customFormat="1" ht="12">
      <c r="A6" s="539" t="s">
        <v>289</v>
      </c>
      <c r="B6" s="523">
        <f>D7</f>
        <v>1114.8430400000007</v>
      </c>
      <c r="C6" s="520"/>
      <c r="D6" s="524"/>
      <c r="E6" s="523">
        <f>SUM(E7:G7)</f>
        <v>518042.82760512887</v>
      </c>
      <c r="F6" s="520"/>
      <c r="G6" s="524"/>
      <c r="H6" s="523">
        <f>SUM(H7:J7)</f>
        <v>4436.0337399999971</v>
      </c>
      <c r="I6" s="520"/>
      <c r="J6" s="524"/>
      <c r="K6" s="523">
        <f>SUM(K7:M7)</f>
        <v>513606.79386512889</v>
      </c>
      <c r="L6" s="520"/>
      <c r="M6" s="524"/>
      <c r="N6" s="520">
        <f>SUM(N7:P7)</f>
        <v>489710.85953000002</v>
      </c>
      <c r="O6" s="520"/>
      <c r="P6" s="520"/>
      <c r="Q6" s="9"/>
      <c r="R6" s="9"/>
      <c r="S6" s="9"/>
      <c r="T6" s="9"/>
      <c r="U6" s="9"/>
      <c r="V6" s="9"/>
      <c r="W6" s="9"/>
    </row>
    <row r="7" spans="1:23" s="22" customFormat="1" ht="12">
      <c r="A7" s="540"/>
      <c r="B7" s="271">
        <f>SUM(B8:B10)</f>
        <v>1115.9268400000005</v>
      </c>
      <c r="C7" s="270">
        <f t="shared" ref="C7:P7" si="0">SUM(C8:C10)</f>
        <v>1115.5433400000006</v>
      </c>
      <c r="D7" s="272">
        <f t="shared" si="0"/>
        <v>1114.8430400000007</v>
      </c>
      <c r="E7" s="271">
        <f t="shared" si="0"/>
        <v>202628.18585142691</v>
      </c>
      <c r="F7" s="270">
        <f t="shared" si="0"/>
        <v>157254.53518111823</v>
      </c>
      <c r="G7" s="272">
        <f t="shared" si="0"/>
        <v>158160.10657258375</v>
      </c>
      <c r="H7" s="271">
        <f t="shared" si="0"/>
        <v>1712.820319999998</v>
      </c>
      <c r="I7" s="270">
        <f t="shared" si="0"/>
        <v>1354.4465899999991</v>
      </c>
      <c r="J7" s="272">
        <f t="shared" si="0"/>
        <v>1368.7668299999996</v>
      </c>
      <c r="K7" s="271">
        <f t="shared" si="0"/>
        <v>200915.36553142691</v>
      </c>
      <c r="L7" s="270">
        <f t="shared" si="0"/>
        <v>155900.08859111823</v>
      </c>
      <c r="M7" s="272">
        <f t="shared" si="0"/>
        <v>156791.33974258375</v>
      </c>
      <c r="N7" s="270">
        <f t="shared" si="0"/>
        <v>193115.09054000006</v>
      </c>
      <c r="O7" s="270">
        <f t="shared" si="0"/>
        <v>147590.22629999998</v>
      </c>
      <c r="P7" s="270">
        <f t="shared" si="0"/>
        <v>149005.54268999994</v>
      </c>
      <c r="Q7" s="9"/>
      <c r="R7" s="9"/>
      <c r="S7" s="9"/>
      <c r="T7" s="9"/>
      <c r="U7" s="9"/>
      <c r="V7" s="9"/>
      <c r="W7" s="9"/>
    </row>
    <row r="8" spans="1:23" s="22" customFormat="1" ht="12">
      <c r="A8" s="268" t="s">
        <v>191</v>
      </c>
      <c r="B8" s="260">
        <v>159.72988000000061</v>
      </c>
      <c r="C8" s="7">
        <v>159.34638000000061</v>
      </c>
      <c r="D8" s="257">
        <v>158.64608000000058</v>
      </c>
      <c r="E8" s="260">
        <v>59201.262371426914</v>
      </c>
      <c r="F8" s="7">
        <v>45701.788221118237</v>
      </c>
      <c r="G8" s="257">
        <v>50445.681762583765</v>
      </c>
      <c r="H8" s="260">
        <v>673.43922999999802</v>
      </c>
      <c r="I8" s="7">
        <v>537.25086999999928</v>
      </c>
      <c r="J8" s="257">
        <v>507.99553999999932</v>
      </c>
      <c r="K8" s="260">
        <v>58527.823141426918</v>
      </c>
      <c r="L8" s="7">
        <v>45164.537351118241</v>
      </c>
      <c r="M8" s="257">
        <v>49937.686222583769</v>
      </c>
      <c r="N8" s="7">
        <v>53206.375210000035</v>
      </c>
      <c r="O8" s="7">
        <v>40639.676419999974</v>
      </c>
      <c r="P8" s="7">
        <v>45179.294839999937</v>
      </c>
      <c r="Q8" s="9"/>
      <c r="R8" s="9"/>
      <c r="S8" s="9"/>
      <c r="T8" s="9"/>
      <c r="U8" s="9"/>
      <c r="V8" s="9"/>
      <c r="W8" s="9"/>
    </row>
    <row r="9" spans="1:23" s="22" customFormat="1" ht="12">
      <c r="A9" s="268" t="s">
        <v>224</v>
      </c>
      <c r="B9" s="260">
        <v>184.41696000000002</v>
      </c>
      <c r="C9" s="7">
        <v>184.41696000000002</v>
      </c>
      <c r="D9" s="257">
        <v>184.41696000000002</v>
      </c>
      <c r="E9" s="260">
        <v>65299.346480000015</v>
      </c>
      <c r="F9" s="7">
        <v>51207.472959999999</v>
      </c>
      <c r="G9" s="257">
        <v>51493.90281</v>
      </c>
      <c r="H9" s="260">
        <v>694.05109000000004</v>
      </c>
      <c r="I9" s="7">
        <v>576.74071999999978</v>
      </c>
      <c r="J9" s="257">
        <v>615.88129000000015</v>
      </c>
      <c r="K9" s="260">
        <v>64605.295390000014</v>
      </c>
      <c r="L9" s="7">
        <v>50630.732239999998</v>
      </c>
      <c r="M9" s="257">
        <v>50878.021520000002</v>
      </c>
      <c r="N9" s="7">
        <v>62160.368330000012</v>
      </c>
      <c r="O9" s="7">
        <v>48541.030880000006</v>
      </c>
      <c r="P9" s="7">
        <v>48502.185850000002</v>
      </c>
      <c r="Q9" s="9"/>
      <c r="R9" s="9"/>
      <c r="S9" s="9"/>
      <c r="T9" s="9"/>
      <c r="U9" s="9"/>
      <c r="V9" s="9"/>
      <c r="W9" s="9"/>
    </row>
    <row r="10" spans="1:23" s="22" customFormat="1" ht="12">
      <c r="A10" s="269" t="s">
        <v>225</v>
      </c>
      <c r="B10" s="261">
        <v>771.78</v>
      </c>
      <c r="C10" s="256">
        <v>771.78</v>
      </c>
      <c r="D10" s="258">
        <v>771.78</v>
      </c>
      <c r="E10" s="261">
        <v>78127.57699999999</v>
      </c>
      <c r="F10" s="256">
        <v>60345.274000000005</v>
      </c>
      <c r="G10" s="258">
        <v>56220.52199999999</v>
      </c>
      <c r="H10" s="261">
        <v>345.33000000000004</v>
      </c>
      <c r="I10" s="256">
        <v>240.45500000000001</v>
      </c>
      <c r="J10" s="258">
        <v>244.89</v>
      </c>
      <c r="K10" s="261">
        <v>77782.246999999988</v>
      </c>
      <c r="L10" s="256">
        <v>60104.819000000003</v>
      </c>
      <c r="M10" s="258">
        <v>55975.631999999991</v>
      </c>
      <c r="N10" s="256">
        <v>77748.347000000009</v>
      </c>
      <c r="O10" s="256">
        <v>58409.519</v>
      </c>
      <c r="P10" s="256">
        <v>55324.061999999998</v>
      </c>
      <c r="Q10" s="9"/>
      <c r="R10" s="9"/>
      <c r="S10" s="9"/>
      <c r="T10" s="9"/>
      <c r="U10" s="9"/>
      <c r="V10" s="9"/>
      <c r="W10" s="9"/>
    </row>
    <row r="11" spans="1:23" s="447" customFormat="1" ht="12.75" customHeight="1">
      <c r="A11" s="447" t="s">
        <v>385</v>
      </c>
      <c r="H11" s="448"/>
      <c r="P11" s="449"/>
      <c r="Q11" s="450"/>
      <c r="R11" s="450"/>
      <c r="S11" s="450"/>
      <c r="T11" s="450"/>
      <c r="U11" s="450"/>
      <c r="V11" s="450"/>
      <c r="W11" s="450"/>
    </row>
    <row r="12" spans="1:23" s="22" customFormat="1" ht="12">
      <c r="B12" s="23"/>
      <c r="C12" s="23"/>
      <c r="D12" s="23"/>
      <c r="Q12" s="9"/>
      <c r="R12" s="9"/>
      <c r="S12" s="9"/>
      <c r="T12" s="9"/>
      <c r="U12" s="9"/>
      <c r="V12" s="9"/>
      <c r="W12" s="9"/>
    </row>
    <row r="13" spans="1:23" s="22" customFormat="1" ht="12" customHeight="1">
      <c r="A13" s="543" t="str">
        <f>'3.1'!A4</f>
        <v>2025</v>
      </c>
      <c r="B13" s="536" t="s">
        <v>186</v>
      </c>
      <c r="C13" s="535"/>
      <c r="D13" s="537"/>
      <c r="E13" s="536" t="s">
        <v>19</v>
      </c>
      <c r="F13" s="535"/>
      <c r="G13" s="537"/>
      <c r="H13" s="536" t="s">
        <v>197</v>
      </c>
      <c r="I13" s="535"/>
      <c r="J13" s="537"/>
      <c r="K13" s="536" t="s">
        <v>6</v>
      </c>
      <c r="L13" s="535"/>
      <c r="M13" s="537"/>
      <c r="N13" s="535" t="s">
        <v>180</v>
      </c>
      <c r="O13" s="535"/>
      <c r="P13" s="535"/>
      <c r="Q13" s="9"/>
      <c r="R13" s="9"/>
      <c r="S13" s="9"/>
      <c r="T13" s="9"/>
      <c r="U13" s="9"/>
      <c r="V13" s="9"/>
      <c r="W13" s="9"/>
    </row>
    <row r="14" spans="1:23" s="22" customFormat="1" ht="12">
      <c r="A14" s="544"/>
      <c r="B14" s="531" t="s">
        <v>168</v>
      </c>
      <c r="C14" s="532"/>
      <c r="D14" s="533"/>
      <c r="E14" s="541" t="s">
        <v>5</v>
      </c>
      <c r="F14" s="538"/>
      <c r="G14" s="542"/>
      <c r="H14" s="541" t="s">
        <v>5</v>
      </c>
      <c r="I14" s="538"/>
      <c r="J14" s="542"/>
      <c r="K14" s="541" t="s">
        <v>5</v>
      </c>
      <c r="L14" s="538"/>
      <c r="M14" s="542"/>
      <c r="N14" s="538" t="s">
        <v>5</v>
      </c>
      <c r="O14" s="538"/>
      <c r="P14" s="538"/>
      <c r="Q14" s="9"/>
      <c r="R14" s="9"/>
      <c r="S14" s="9"/>
      <c r="T14" s="9"/>
      <c r="U14" s="9"/>
      <c r="V14" s="9"/>
      <c r="W14" s="9"/>
    </row>
    <row r="15" spans="1:23" s="22" customFormat="1" ht="12">
      <c r="A15" s="267"/>
      <c r="B15" s="374" t="s">
        <v>60</v>
      </c>
      <c r="C15" s="373" t="s">
        <v>61</v>
      </c>
      <c r="D15" s="378" t="s">
        <v>62</v>
      </c>
      <c r="E15" s="374" t="s">
        <v>60</v>
      </c>
      <c r="F15" s="373" t="s">
        <v>61</v>
      </c>
      <c r="G15" s="378" t="s">
        <v>62</v>
      </c>
      <c r="H15" s="374" t="s">
        <v>60</v>
      </c>
      <c r="I15" s="373" t="s">
        <v>61</v>
      </c>
      <c r="J15" s="378" t="s">
        <v>62</v>
      </c>
      <c r="K15" s="374" t="s">
        <v>60</v>
      </c>
      <c r="L15" s="373" t="s">
        <v>61</v>
      </c>
      <c r="M15" s="378" t="s">
        <v>62</v>
      </c>
      <c r="N15" s="373" t="s">
        <v>60</v>
      </c>
      <c r="O15" s="373" t="s">
        <v>61</v>
      </c>
      <c r="P15" s="373" t="s">
        <v>62</v>
      </c>
      <c r="Q15" s="9"/>
      <c r="R15" s="9"/>
      <c r="S15" s="9"/>
      <c r="T15" s="9"/>
      <c r="U15" s="9"/>
      <c r="V15" s="9"/>
      <c r="W15" s="9"/>
    </row>
    <row r="16" spans="1:23" s="22" customFormat="1" ht="12">
      <c r="A16" s="539" t="s">
        <v>18</v>
      </c>
      <c r="B16" s="545">
        <f>D17</f>
        <v>1171.5</v>
      </c>
      <c r="C16" s="546"/>
      <c r="D16" s="547"/>
      <c r="E16" s="545">
        <f>SUM(E17:G17)</f>
        <v>263973.45999999996</v>
      </c>
      <c r="F16" s="546"/>
      <c r="G16" s="547"/>
      <c r="H16" s="545">
        <f>SUM(H17:J17)</f>
        <v>343111.62</v>
      </c>
      <c r="I16" s="546"/>
      <c r="J16" s="547"/>
      <c r="K16" s="545">
        <f>SUM(K17:M17)</f>
        <v>261290.66999999998</v>
      </c>
      <c r="L16" s="546"/>
      <c r="M16" s="547"/>
      <c r="N16" s="548">
        <f>SUM(N17:P17)</f>
        <v>262667.96999999997</v>
      </c>
      <c r="O16" s="546"/>
      <c r="P16" s="546"/>
      <c r="Q16" s="9"/>
      <c r="R16" s="9"/>
      <c r="S16" s="9"/>
      <c r="T16" s="9"/>
      <c r="U16" s="9"/>
      <c r="V16" s="9"/>
      <c r="W16" s="9"/>
    </row>
    <row r="17" spans="1:23" s="22" customFormat="1" ht="12">
      <c r="A17" s="540"/>
      <c r="B17" s="271">
        <v>1171.5</v>
      </c>
      <c r="C17" s="270">
        <v>1171.5</v>
      </c>
      <c r="D17" s="272">
        <v>1171.5</v>
      </c>
      <c r="E17" s="271">
        <v>83849.710000000006</v>
      </c>
      <c r="F17" s="270">
        <v>88240.17</v>
      </c>
      <c r="G17" s="272">
        <v>91883.579999999987</v>
      </c>
      <c r="H17" s="271">
        <v>112006.15000000001</v>
      </c>
      <c r="I17" s="270">
        <v>112304.32000000001</v>
      </c>
      <c r="J17" s="272">
        <v>118801.15</v>
      </c>
      <c r="K17" s="271">
        <v>83473</v>
      </c>
      <c r="L17" s="270">
        <v>87075.81</v>
      </c>
      <c r="M17" s="272">
        <v>90741.859999999986</v>
      </c>
      <c r="N17" s="270">
        <v>83415.679999999993</v>
      </c>
      <c r="O17" s="270">
        <v>87783.64</v>
      </c>
      <c r="P17" s="270">
        <v>91468.65</v>
      </c>
      <c r="Q17" s="9"/>
      <c r="R17" s="9"/>
      <c r="S17" s="9"/>
      <c r="T17" s="9"/>
      <c r="U17" s="9"/>
      <c r="V17" s="9"/>
      <c r="W17" s="9"/>
    </row>
    <row r="18" spans="1:23" s="15" customFormat="1" ht="11.25">
      <c r="A18" s="106"/>
      <c r="B18" s="107"/>
      <c r="C18" s="107"/>
      <c r="D18" s="107"/>
      <c r="E18" s="107"/>
      <c r="F18" s="107"/>
      <c r="G18" s="107"/>
      <c r="P18" s="14"/>
      <c r="Q18" s="17"/>
      <c r="R18" s="17"/>
      <c r="S18" s="17"/>
      <c r="T18" s="17"/>
      <c r="U18" s="17"/>
      <c r="V18" s="17"/>
      <c r="W18" s="17"/>
    </row>
    <row r="19" spans="1:23" s="22" customFormat="1" ht="12">
      <c r="Q19" s="9"/>
      <c r="R19" s="9"/>
      <c r="S19" s="9"/>
      <c r="T19" s="9"/>
      <c r="U19" s="9"/>
      <c r="V19" s="9"/>
      <c r="W19" s="9"/>
    </row>
    <row r="20" spans="1:23" s="22" customFormat="1" ht="12">
      <c r="Q20" s="9"/>
      <c r="R20" s="9"/>
      <c r="S20" s="9"/>
      <c r="T20" s="9"/>
      <c r="U20" s="9"/>
      <c r="V20" s="9"/>
      <c r="W20" s="9"/>
    </row>
    <row r="21" spans="1:23" s="22" customFormat="1" ht="12">
      <c r="Q21" s="9"/>
      <c r="R21" s="9"/>
      <c r="S21" s="9"/>
      <c r="T21" s="9"/>
      <c r="U21" s="9"/>
      <c r="V21" s="9"/>
      <c r="W21" s="9"/>
    </row>
    <row r="22" spans="1:23" s="22" customFormat="1" ht="12">
      <c r="J22" s="26"/>
      <c r="L22" s="26"/>
      <c r="Q22" s="9"/>
      <c r="R22" s="9"/>
      <c r="S22" s="9"/>
      <c r="T22" s="9"/>
      <c r="U22" s="9"/>
      <c r="V22" s="9"/>
      <c r="W22" s="9"/>
    </row>
    <row r="23" spans="1:23" s="22" customFormat="1" ht="12">
      <c r="J23" s="26"/>
      <c r="K23" s="26"/>
      <c r="L23" s="26"/>
      <c r="Q23" s="9"/>
      <c r="R23" s="9"/>
      <c r="S23" s="9"/>
      <c r="T23" s="9"/>
      <c r="U23" s="9"/>
      <c r="V23" s="9"/>
      <c r="W23" s="9"/>
    </row>
    <row r="24" spans="1:23" s="22" customFormat="1" ht="12">
      <c r="J24" s="26"/>
      <c r="K24" s="26"/>
      <c r="L24" s="26"/>
      <c r="Q24" s="9"/>
      <c r="R24" s="9"/>
      <c r="S24" s="9"/>
      <c r="T24" s="9"/>
      <c r="U24" s="9"/>
      <c r="V24" s="9"/>
      <c r="W24" s="9"/>
    </row>
    <row r="25" spans="1:23" s="22" customFormat="1" ht="12">
      <c r="J25" s="26"/>
      <c r="K25" s="26"/>
      <c r="L25" s="26"/>
      <c r="Q25" s="9"/>
      <c r="R25" s="9"/>
      <c r="S25" s="9"/>
      <c r="T25" s="9"/>
      <c r="U25" s="9"/>
      <c r="V25" s="9"/>
      <c r="W25" s="9"/>
    </row>
    <row r="26" spans="1:23" s="22" customFormat="1" ht="12">
      <c r="J26" s="26"/>
      <c r="K26" s="26"/>
      <c r="L26" s="26"/>
      <c r="Q26" s="9"/>
      <c r="R26" s="9"/>
      <c r="S26" s="9"/>
      <c r="T26" s="9"/>
      <c r="U26" s="9"/>
      <c r="V26" s="9"/>
      <c r="W26" s="9"/>
    </row>
    <row r="27" spans="1:23" s="22" customFormat="1" ht="12">
      <c r="J27" s="26"/>
      <c r="K27" s="26"/>
      <c r="L27" s="26"/>
      <c r="Q27" s="9"/>
      <c r="R27" s="9"/>
      <c r="S27" s="9"/>
      <c r="T27" s="9"/>
      <c r="U27" s="9"/>
      <c r="V27" s="9"/>
      <c r="W27" s="9"/>
    </row>
    <row r="28" spans="1:23" s="22" customFormat="1" ht="12">
      <c r="J28" s="26"/>
      <c r="K28" s="26"/>
      <c r="L28" s="26"/>
      <c r="Q28" s="9"/>
      <c r="R28" s="9"/>
      <c r="S28" s="9"/>
      <c r="T28" s="9"/>
      <c r="U28" s="9"/>
      <c r="V28" s="9"/>
      <c r="W28" s="9"/>
    </row>
    <row r="29" spans="1:23" s="22" customFormat="1" ht="12">
      <c r="J29" s="26"/>
      <c r="K29" s="26"/>
      <c r="L29" s="26"/>
      <c r="Q29" s="9"/>
      <c r="R29" s="9"/>
      <c r="S29" s="9"/>
      <c r="T29" s="9"/>
      <c r="U29" s="9"/>
      <c r="V29" s="9"/>
      <c r="W29" s="9"/>
    </row>
    <row r="30" spans="1:23" s="22" customFormat="1" ht="12">
      <c r="Q30" s="9"/>
      <c r="R30" s="9"/>
      <c r="S30" s="9"/>
      <c r="T30" s="9"/>
      <c r="U30" s="9"/>
      <c r="V30" s="9"/>
      <c r="W30" s="9"/>
    </row>
    <row r="31" spans="1:23" s="22" customFormat="1" ht="12">
      <c r="Q31" s="9"/>
      <c r="R31" s="9"/>
      <c r="S31" s="9"/>
      <c r="T31" s="9"/>
      <c r="U31" s="9"/>
      <c r="V31" s="9"/>
      <c r="W31" s="9"/>
    </row>
    <row r="32" spans="1:23" s="22" customFormat="1" ht="12">
      <c r="Q32" s="9"/>
      <c r="R32" s="9"/>
      <c r="S32" s="9"/>
      <c r="T32" s="9"/>
      <c r="U32" s="9"/>
      <c r="V32" s="9"/>
      <c r="W32" s="9"/>
    </row>
    <row r="33" spans="17:23" s="22" customFormat="1" ht="12">
      <c r="Q33" s="9"/>
      <c r="R33" s="9"/>
      <c r="S33" s="9"/>
      <c r="T33" s="9"/>
      <c r="U33" s="9"/>
      <c r="V33" s="9"/>
      <c r="W33" s="9"/>
    </row>
    <row r="34" spans="17:23" s="22" customFormat="1" ht="12">
      <c r="Q34" s="9"/>
      <c r="R34" s="9"/>
      <c r="S34" s="9"/>
      <c r="T34" s="9"/>
      <c r="U34" s="9"/>
      <c r="V34" s="9"/>
      <c r="W34" s="9"/>
    </row>
    <row r="35" spans="17:23" s="22" customFormat="1" ht="12">
      <c r="Q35" s="9"/>
      <c r="R35" s="9"/>
      <c r="S35" s="9"/>
      <c r="T35" s="9"/>
      <c r="U35" s="9"/>
      <c r="V35" s="9"/>
      <c r="W35" s="9"/>
    </row>
    <row r="36" spans="17:23" s="22" customFormat="1" ht="12">
      <c r="Q36" s="9"/>
      <c r="R36" s="9"/>
      <c r="S36" s="9"/>
      <c r="T36" s="9"/>
      <c r="U36" s="9"/>
      <c r="V36" s="9"/>
      <c r="W36" s="9"/>
    </row>
    <row r="37" spans="17:23" s="22" customFormat="1" ht="12">
      <c r="Q37" s="9"/>
      <c r="R37" s="9"/>
      <c r="S37" s="9"/>
      <c r="T37" s="9"/>
      <c r="U37" s="9"/>
      <c r="V37" s="9"/>
      <c r="W37" s="9"/>
    </row>
    <row r="38" spans="17:23" s="22" customFormat="1" ht="12">
      <c r="Q38" s="9"/>
      <c r="R38" s="9"/>
      <c r="S38" s="9"/>
      <c r="T38" s="9"/>
      <c r="U38" s="9"/>
      <c r="V38" s="9"/>
      <c r="W38" s="9"/>
    </row>
    <row r="39" spans="17:23" s="22" customFormat="1" ht="12">
      <c r="Q39" s="9"/>
      <c r="R39" s="9"/>
      <c r="S39" s="9"/>
      <c r="T39" s="9"/>
      <c r="U39" s="9"/>
      <c r="V39" s="9"/>
      <c r="W39" s="9"/>
    </row>
    <row r="40" spans="17:23" s="22" customFormat="1" ht="12">
      <c r="Q40" s="9"/>
      <c r="R40" s="9"/>
      <c r="S40" s="9"/>
      <c r="T40" s="9"/>
      <c r="U40" s="9"/>
      <c r="V40" s="9"/>
      <c r="W40" s="9"/>
    </row>
    <row r="41" spans="17:23" s="22" customFormat="1" ht="12">
      <c r="Q41" s="9"/>
      <c r="R41" s="9"/>
      <c r="S41" s="9"/>
      <c r="T41" s="9"/>
      <c r="U41" s="9"/>
      <c r="V41" s="9"/>
      <c r="W41" s="9"/>
    </row>
    <row r="42" spans="17:23" s="22" customFormat="1" ht="12">
      <c r="Q42" s="9"/>
      <c r="R42" s="9"/>
      <c r="S42" s="9"/>
      <c r="T42" s="9"/>
      <c r="U42" s="9"/>
      <c r="V42" s="9"/>
      <c r="W42" s="9"/>
    </row>
    <row r="43" spans="17:23" s="22" customFormat="1" ht="12">
      <c r="Q43" s="9"/>
      <c r="R43" s="9"/>
      <c r="S43" s="9"/>
      <c r="T43" s="9"/>
      <c r="U43" s="9"/>
      <c r="V43" s="9"/>
      <c r="W43" s="9"/>
    </row>
    <row r="44" spans="17:23" s="22" customFormat="1" ht="12">
      <c r="Q44" s="9"/>
      <c r="R44" s="9"/>
      <c r="S44" s="9"/>
      <c r="T44" s="9"/>
      <c r="U44" s="9"/>
      <c r="V44" s="9"/>
      <c r="W44" s="9"/>
    </row>
  </sheetData>
  <mergeCells count="34">
    <mergeCell ref="N14:P14"/>
    <mergeCell ref="A16:A17"/>
    <mergeCell ref="B16:D16"/>
    <mergeCell ref="E16:G16"/>
    <mergeCell ref="H16:J16"/>
    <mergeCell ref="K16:M16"/>
    <mergeCell ref="N16:P16"/>
    <mergeCell ref="A13:A14"/>
    <mergeCell ref="B14:D14"/>
    <mergeCell ref="E14:G14"/>
    <mergeCell ref="H14:J14"/>
    <mergeCell ref="K14:M14"/>
    <mergeCell ref="E13:G13"/>
    <mergeCell ref="H13:J13"/>
    <mergeCell ref="K13:M13"/>
    <mergeCell ref="B13:D13"/>
    <mergeCell ref="A6:A7"/>
    <mergeCell ref="E6:G6"/>
    <mergeCell ref="E4:G4"/>
    <mergeCell ref="H4:J4"/>
    <mergeCell ref="K4:M4"/>
    <mergeCell ref="B6:D6"/>
    <mergeCell ref="A3:A4"/>
    <mergeCell ref="B3:D3"/>
    <mergeCell ref="B4:D4"/>
    <mergeCell ref="E3:G3"/>
    <mergeCell ref="N6:P6"/>
    <mergeCell ref="N13:P13"/>
    <mergeCell ref="H3:J3"/>
    <mergeCell ref="K3:M3"/>
    <mergeCell ref="N3:P3"/>
    <mergeCell ref="H6:J6"/>
    <mergeCell ref="K6:M6"/>
    <mergeCell ref="N4:P4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List6"/>
  <dimension ref="A1:AB54"/>
  <sheetViews>
    <sheetView showGridLines="0" zoomScaleNormal="100" zoomScaleSheetLayoutView="115" workbookViewId="0"/>
  </sheetViews>
  <sheetFormatPr defaultColWidth="9.140625" defaultRowHeight="12"/>
  <cols>
    <col min="1" max="1" width="17.28515625" style="22" customWidth="1"/>
    <col min="2" max="2" width="8.28515625" style="22" customWidth="1"/>
    <col min="3" max="4" width="8.42578125" style="22" customWidth="1"/>
    <col min="5" max="7" width="8.5703125" style="22" customWidth="1"/>
    <col min="8" max="10" width="8.140625" style="22" customWidth="1"/>
    <col min="11" max="16" width="8.5703125" style="22" customWidth="1"/>
    <col min="17" max="17" width="8.7109375" style="22" customWidth="1"/>
    <col min="18" max="16384" width="9.140625" style="22"/>
  </cols>
  <sheetData>
    <row r="1" spans="1:28" s="51" customFormat="1" ht="18">
      <c r="A1" s="266" t="s">
        <v>382</v>
      </c>
      <c r="P1" s="209" t="str">
        <f>'3.1'!N1</f>
        <v>I. čtvrtletí 2025</v>
      </c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</row>
    <row r="2" spans="1:28" ht="6" customHeight="1"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</row>
    <row r="3" spans="1:28" ht="12.75" customHeight="1">
      <c r="A3" s="543" t="str">
        <f>'3.1'!A4</f>
        <v>2025</v>
      </c>
      <c r="B3" s="536" t="s">
        <v>186</v>
      </c>
      <c r="C3" s="535"/>
      <c r="D3" s="537"/>
      <c r="E3" s="536" t="s">
        <v>19</v>
      </c>
      <c r="F3" s="535"/>
      <c r="G3" s="537"/>
      <c r="H3" s="536" t="s">
        <v>192</v>
      </c>
      <c r="I3" s="535"/>
      <c r="J3" s="537"/>
      <c r="K3" s="536" t="s">
        <v>6</v>
      </c>
      <c r="L3" s="535"/>
      <c r="M3" s="537"/>
      <c r="N3" s="535" t="s">
        <v>180</v>
      </c>
      <c r="O3" s="535"/>
      <c r="P3" s="535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</row>
    <row r="4" spans="1:28" ht="12.75" customHeight="1">
      <c r="A4" s="544"/>
      <c r="B4" s="531" t="s">
        <v>168</v>
      </c>
      <c r="C4" s="532"/>
      <c r="D4" s="533"/>
      <c r="E4" s="541" t="s">
        <v>5</v>
      </c>
      <c r="F4" s="538"/>
      <c r="G4" s="542"/>
      <c r="H4" s="541" t="s">
        <v>5</v>
      </c>
      <c r="I4" s="538"/>
      <c r="J4" s="542"/>
      <c r="K4" s="541" t="s">
        <v>5</v>
      </c>
      <c r="L4" s="538"/>
      <c r="M4" s="542"/>
      <c r="N4" s="538" t="s">
        <v>5</v>
      </c>
      <c r="O4" s="538"/>
      <c r="P4" s="538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</row>
    <row r="5" spans="1:28">
      <c r="A5" s="267"/>
      <c r="B5" s="374" t="s">
        <v>60</v>
      </c>
      <c r="C5" s="373" t="s">
        <v>61</v>
      </c>
      <c r="D5" s="378" t="s">
        <v>62</v>
      </c>
      <c r="E5" s="374" t="s">
        <v>60</v>
      </c>
      <c r="F5" s="373" t="s">
        <v>61</v>
      </c>
      <c r="G5" s="378" t="s">
        <v>62</v>
      </c>
      <c r="H5" s="374" t="s">
        <v>60</v>
      </c>
      <c r="I5" s="373" t="s">
        <v>61</v>
      </c>
      <c r="J5" s="378" t="s">
        <v>62</v>
      </c>
      <c r="K5" s="374" t="s">
        <v>60</v>
      </c>
      <c r="L5" s="373" t="s">
        <v>61</v>
      </c>
      <c r="M5" s="378" t="s">
        <v>62</v>
      </c>
      <c r="N5" s="373" t="s">
        <v>60</v>
      </c>
      <c r="O5" s="373" t="s">
        <v>61</v>
      </c>
      <c r="P5" s="373" t="s">
        <v>62</v>
      </c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</row>
    <row r="6" spans="1:28" ht="12.75" customHeight="1">
      <c r="A6" s="539" t="s">
        <v>290</v>
      </c>
      <c r="B6" s="523">
        <f>D7</f>
        <v>4046.9799603001029</v>
      </c>
      <c r="C6" s="520"/>
      <c r="D6" s="524"/>
      <c r="E6" s="523">
        <f>SUM(E7:G7)</f>
        <v>724509.01096370129</v>
      </c>
      <c r="F6" s="520"/>
      <c r="G6" s="524"/>
      <c r="H6" s="523">
        <f>SUM(H7:J7)</f>
        <v>6211.3414999999995</v>
      </c>
      <c r="I6" s="520"/>
      <c r="J6" s="524"/>
      <c r="K6" s="523">
        <f>SUM(K7:M7)</f>
        <v>718297.66946370131</v>
      </c>
      <c r="L6" s="520"/>
      <c r="M6" s="524"/>
      <c r="N6" s="520">
        <f>SUM(N7:P7)</f>
        <v>468369.9202400035</v>
      </c>
      <c r="O6" s="520"/>
      <c r="P6" s="520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</row>
    <row r="7" spans="1:28" ht="13.5" customHeight="1">
      <c r="A7" s="540"/>
      <c r="B7" s="271">
        <f>SUM(B8:B13)</f>
        <v>4002.568035200115</v>
      </c>
      <c r="C7" s="270">
        <f t="shared" ref="C7:P7" si="0">SUM(C8:C13)</f>
        <v>4028.0296751001115</v>
      </c>
      <c r="D7" s="272">
        <f t="shared" si="0"/>
        <v>4046.9799603001029</v>
      </c>
      <c r="E7" s="271">
        <f t="shared" si="0"/>
        <v>96557.945057686273</v>
      </c>
      <c r="F7" s="270">
        <f t="shared" si="0"/>
        <v>226178.19833065505</v>
      </c>
      <c r="G7" s="272">
        <f t="shared" si="0"/>
        <v>401772.86757536</v>
      </c>
      <c r="H7" s="271">
        <f t="shared" si="0"/>
        <v>1555.5614999999996</v>
      </c>
      <c r="I7" s="270">
        <f t="shared" si="0"/>
        <v>1949.1147900000005</v>
      </c>
      <c r="J7" s="272">
        <f t="shared" si="0"/>
        <v>2706.6652099999992</v>
      </c>
      <c r="K7" s="271">
        <f t="shared" si="0"/>
        <v>95002.383557686262</v>
      </c>
      <c r="L7" s="270">
        <f t="shared" si="0"/>
        <v>224229.08354065503</v>
      </c>
      <c r="M7" s="272">
        <f t="shared" si="0"/>
        <v>399066.20236536005</v>
      </c>
      <c r="N7" s="270">
        <f t="shared" si="0"/>
        <v>55013.753710000099</v>
      </c>
      <c r="O7" s="270">
        <f t="shared" si="0"/>
        <v>142769.04575000171</v>
      </c>
      <c r="P7" s="270">
        <f t="shared" si="0"/>
        <v>270587.12078000169</v>
      </c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</row>
    <row r="8" spans="1:28">
      <c r="A8" s="268" t="s">
        <v>222</v>
      </c>
      <c r="B8" s="280">
        <v>1370.6837482001197</v>
      </c>
      <c r="C8" s="7">
        <v>1383.2525571001165</v>
      </c>
      <c r="D8" s="257">
        <v>1398.0417483001077</v>
      </c>
      <c r="E8" s="260">
        <v>34599.998789307057</v>
      </c>
      <c r="F8" s="7">
        <v>75309.470046769391</v>
      </c>
      <c r="G8" s="257">
        <v>133452.96035556871</v>
      </c>
      <c r="H8" s="260">
        <v>6.9351399999999961</v>
      </c>
      <c r="I8" s="7">
        <v>4.8713199999999972</v>
      </c>
      <c r="J8" s="257">
        <v>4.0843499999999979</v>
      </c>
      <c r="K8" s="260">
        <v>34593.063649307056</v>
      </c>
      <c r="L8" s="7">
        <v>75304.598726769385</v>
      </c>
      <c r="M8" s="257">
        <v>133448.87600556869</v>
      </c>
      <c r="N8" s="7">
        <v>5021.4589000000797</v>
      </c>
      <c r="O8" s="7">
        <v>18034.868430001687</v>
      </c>
      <c r="P8" s="7">
        <v>46637.222910001743</v>
      </c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</row>
    <row r="9" spans="1:28">
      <c r="A9" s="268" t="s">
        <v>187</v>
      </c>
      <c r="B9" s="280">
        <v>349.71857799999577</v>
      </c>
      <c r="C9" s="7">
        <v>354.24531899999545</v>
      </c>
      <c r="D9" s="257">
        <v>359.54066799999532</v>
      </c>
      <c r="E9" s="260">
        <v>7655.300342749757</v>
      </c>
      <c r="F9" s="7">
        <v>17247.021220825714</v>
      </c>
      <c r="G9" s="257">
        <v>31863.370169964495</v>
      </c>
      <c r="H9" s="260">
        <v>20.503089999999993</v>
      </c>
      <c r="I9" s="7">
        <v>19.317489999999996</v>
      </c>
      <c r="J9" s="257">
        <v>22.272949999999991</v>
      </c>
      <c r="K9" s="260">
        <v>7634.7972527497568</v>
      </c>
      <c r="L9" s="7">
        <v>17227.703730825713</v>
      </c>
      <c r="M9" s="257">
        <v>31841.097219964497</v>
      </c>
      <c r="N9" s="7">
        <v>2345.0578400000036</v>
      </c>
      <c r="O9" s="7">
        <v>6328.7361599999876</v>
      </c>
      <c r="P9" s="7">
        <v>14729.139819999978</v>
      </c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</row>
    <row r="10" spans="1:28">
      <c r="A10" s="268" t="s">
        <v>200</v>
      </c>
      <c r="B10" s="280">
        <v>199.08242899999985</v>
      </c>
      <c r="C10" s="7">
        <v>200.85357899999985</v>
      </c>
      <c r="D10" s="257">
        <v>202.95565399999992</v>
      </c>
      <c r="E10" s="260">
        <v>4200.8277556294452</v>
      </c>
      <c r="F10" s="7">
        <v>9411.366613059934</v>
      </c>
      <c r="G10" s="257">
        <v>18002.325159826778</v>
      </c>
      <c r="H10" s="260">
        <v>84.775630000000035</v>
      </c>
      <c r="I10" s="7">
        <v>89.98328000000005</v>
      </c>
      <c r="J10" s="257">
        <v>127.81102</v>
      </c>
      <c r="K10" s="260">
        <v>4116.0521256294451</v>
      </c>
      <c r="L10" s="7">
        <v>9321.3833330599336</v>
      </c>
      <c r="M10" s="257">
        <v>17874.514139826781</v>
      </c>
      <c r="N10" s="7">
        <v>1594.7134800000035</v>
      </c>
      <c r="O10" s="7">
        <v>3656.2501900000061</v>
      </c>
      <c r="P10" s="7">
        <v>8119.7501200000024</v>
      </c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</row>
    <row r="11" spans="1:28">
      <c r="A11" s="268" t="s">
        <v>188</v>
      </c>
      <c r="B11" s="280">
        <v>622.97305999999992</v>
      </c>
      <c r="C11" s="7">
        <v>630.97679000000005</v>
      </c>
      <c r="D11" s="257">
        <v>633.09460000000013</v>
      </c>
      <c r="E11" s="260">
        <v>14216.390220000007</v>
      </c>
      <c r="F11" s="7">
        <v>34215.697290000004</v>
      </c>
      <c r="G11" s="257">
        <v>61925.257660000156</v>
      </c>
      <c r="H11" s="260">
        <v>798.28523999999959</v>
      </c>
      <c r="I11" s="7">
        <v>922.18485999999996</v>
      </c>
      <c r="J11" s="257">
        <v>1287.0763899999997</v>
      </c>
      <c r="K11" s="260">
        <v>13418.104980000007</v>
      </c>
      <c r="L11" s="7">
        <v>33293.512430000002</v>
      </c>
      <c r="M11" s="257">
        <v>60638.181270000154</v>
      </c>
      <c r="N11" s="7">
        <v>10874.233899999997</v>
      </c>
      <c r="O11" s="7">
        <v>27041.512009999995</v>
      </c>
      <c r="P11" s="7">
        <v>48938.353920000045</v>
      </c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</row>
    <row r="12" spans="1:28">
      <c r="A12" s="268" t="s">
        <v>189</v>
      </c>
      <c r="B12" s="280">
        <v>1065.6180599999998</v>
      </c>
      <c r="C12" s="7">
        <v>1064.2092699999998</v>
      </c>
      <c r="D12" s="257">
        <v>1059.5263299999999</v>
      </c>
      <c r="E12" s="260">
        <v>26742.956170000005</v>
      </c>
      <c r="F12" s="7">
        <v>66046.610710000023</v>
      </c>
      <c r="G12" s="257">
        <v>114043.9406499999</v>
      </c>
      <c r="H12" s="260">
        <v>399.58081999999996</v>
      </c>
      <c r="I12" s="7">
        <v>510.41614000000021</v>
      </c>
      <c r="J12" s="257">
        <v>738.98327999999992</v>
      </c>
      <c r="K12" s="260">
        <v>26343.375350000006</v>
      </c>
      <c r="L12" s="7">
        <v>65536.194570000021</v>
      </c>
      <c r="M12" s="257">
        <v>113304.9573699999</v>
      </c>
      <c r="N12" s="7">
        <v>26310.755590000015</v>
      </c>
      <c r="O12" s="7">
        <v>64405.481460000046</v>
      </c>
      <c r="P12" s="7">
        <v>110745.40589999993</v>
      </c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</row>
    <row r="13" spans="1:28" ht="13.5" customHeight="1">
      <c r="A13" s="269" t="s">
        <v>190</v>
      </c>
      <c r="B13" s="281">
        <v>394.49215999999996</v>
      </c>
      <c r="C13" s="256">
        <v>394.49215999999996</v>
      </c>
      <c r="D13" s="258">
        <v>393.82095999999996</v>
      </c>
      <c r="E13" s="261">
        <v>9142.471779999998</v>
      </c>
      <c r="F13" s="256">
        <v>23948.032449999995</v>
      </c>
      <c r="G13" s="258">
        <v>42485.013579999984</v>
      </c>
      <c r="H13" s="261">
        <v>245.48157999999995</v>
      </c>
      <c r="I13" s="256">
        <v>402.34170000000012</v>
      </c>
      <c r="J13" s="258">
        <v>526.4372199999998</v>
      </c>
      <c r="K13" s="261">
        <v>8896.9901999999984</v>
      </c>
      <c r="L13" s="256">
        <v>23545.690749999994</v>
      </c>
      <c r="M13" s="258">
        <v>41958.576359999985</v>
      </c>
      <c r="N13" s="256">
        <v>8867.5339999999997</v>
      </c>
      <c r="O13" s="256">
        <v>23302.197499999991</v>
      </c>
      <c r="P13" s="256">
        <v>41417.248109999993</v>
      </c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</row>
    <row r="14" spans="1:28" s="15" customFormat="1" ht="12.75" customHeight="1">
      <c r="A14" s="15" t="s">
        <v>385</v>
      </c>
      <c r="K14" s="65"/>
      <c r="P14" s="14"/>
      <c r="Q14" s="17"/>
      <c r="R14" s="17"/>
      <c r="S14" s="17"/>
      <c r="T14" s="17"/>
      <c r="U14" s="17"/>
      <c r="V14" s="17"/>
      <c r="W14" s="17"/>
      <c r="X14" s="17"/>
      <c r="Y14" s="17"/>
      <c r="Z14" s="17"/>
      <c r="AA14" s="17"/>
      <c r="AB14" s="17"/>
    </row>
    <row r="15" spans="1:28" ht="12.75" customHeight="1">
      <c r="B15" s="102"/>
      <c r="C15" s="102"/>
      <c r="D15" s="102"/>
      <c r="E15" s="102"/>
      <c r="F15" s="102"/>
      <c r="G15" s="102"/>
      <c r="H15" s="102"/>
      <c r="I15" s="102"/>
      <c r="J15" s="102"/>
      <c r="K15" s="102"/>
      <c r="L15" s="102"/>
      <c r="M15" s="102"/>
      <c r="N15" s="102"/>
      <c r="O15" s="102"/>
      <c r="P15" s="102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</row>
    <row r="16" spans="1:28">
      <c r="A16" s="102"/>
      <c r="B16" s="102"/>
      <c r="C16" s="102"/>
      <c r="D16" s="102"/>
      <c r="E16" s="102"/>
      <c r="F16" s="102"/>
      <c r="G16" s="102"/>
      <c r="H16" s="102"/>
      <c r="I16" s="102"/>
      <c r="J16" s="102"/>
      <c r="K16" s="102"/>
      <c r="L16" s="102"/>
      <c r="M16" s="102"/>
      <c r="N16" s="102"/>
      <c r="O16" s="102"/>
      <c r="P16" s="102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</row>
    <row r="17" spans="1:28">
      <c r="A17" s="103"/>
      <c r="B17" s="103"/>
      <c r="C17" s="103"/>
      <c r="D17" s="103"/>
      <c r="E17" s="103"/>
      <c r="F17" s="103"/>
      <c r="G17" s="103"/>
      <c r="H17" s="103"/>
      <c r="I17" s="103"/>
      <c r="J17" s="103"/>
      <c r="K17" s="103"/>
      <c r="L17" s="103"/>
      <c r="M17" s="103"/>
      <c r="N17" s="103"/>
      <c r="O17" s="103"/>
      <c r="P17" s="103"/>
      <c r="Q17" s="104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</row>
    <row r="18" spans="1:28">
      <c r="A18" s="103"/>
      <c r="B18" s="103"/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/>
      <c r="O18" s="103"/>
      <c r="P18" s="103"/>
      <c r="Q18" s="104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</row>
    <row r="25" spans="1:28" ht="15">
      <c r="A25" s="118"/>
      <c r="B25" s="57"/>
      <c r="C25" s="57"/>
      <c r="D25" s="57"/>
      <c r="E25" s="57"/>
      <c r="F25" s="57"/>
      <c r="G25" s="57"/>
      <c r="H25" s="57"/>
      <c r="I25" s="57"/>
      <c r="J25" s="57"/>
      <c r="K25" s="57"/>
      <c r="L25" s="57"/>
      <c r="M25" s="57"/>
      <c r="N25" s="57"/>
      <c r="O25" s="57"/>
      <c r="P25" s="100"/>
    </row>
    <row r="26" spans="1:28" ht="4.5" customHeight="1">
      <c r="A26" s="9"/>
      <c r="B26" s="9"/>
      <c r="C26" s="9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</row>
    <row r="27" spans="1:28" ht="12" customHeight="1">
      <c r="A27" s="543" t="str">
        <f>'3.1'!A4</f>
        <v>2025</v>
      </c>
      <c r="B27" s="536" t="s">
        <v>186</v>
      </c>
      <c r="C27" s="535"/>
      <c r="D27" s="537"/>
      <c r="E27" s="536" t="s">
        <v>19</v>
      </c>
      <c r="F27" s="535"/>
      <c r="G27" s="537"/>
      <c r="H27" s="536" t="s">
        <v>192</v>
      </c>
      <c r="I27" s="535"/>
      <c r="J27" s="537"/>
      <c r="K27" s="536" t="s">
        <v>6</v>
      </c>
      <c r="L27" s="535"/>
      <c r="M27" s="537"/>
      <c r="N27" s="535" t="s">
        <v>180</v>
      </c>
      <c r="O27" s="535"/>
      <c r="P27" s="535"/>
    </row>
    <row r="28" spans="1:28" ht="12" customHeight="1">
      <c r="A28" s="544"/>
      <c r="B28" s="531" t="s">
        <v>168</v>
      </c>
      <c r="C28" s="532"/>
      <c r="D28" s="533"/>
      <c r="E28" s="541" t="s">
        <v>5</v>
      </c>
      <c r="F28" s="538"/>
      <c r="G28" s="542"/>
      <c r="H28" s="541" t="s">
        <v>5</v>
      </c>
      <c r="I28" s="538"/>
      <c r="J28" s="542"/>
      <c r="K28" s="541" t="s">
        <v>5</v>
      </c>
      <c r="L28" s="538"/>
      <c r="M28" s="542"/>
      <c r="N28" s="538" t="s">
        <v>5</v>
      </c>
      <c r="O28" s="538"/>
      <c r="P28" s="538"/>
    </row>
    <row r="29" spans="1:28">
      <c r="A29" s="267"/>
      <c r="B29" s="374" t="s">
        <v>60</v>
      </c>
      <c r="C29" s="373" t="s">
        <v>61</v>
      </c>
      <c r="D29" s="378" t="s">
        <v>62</v>
      </c>
      <c r="E29" s="374" t="s">
        <v>60</v>
      </c>
      <c r="F29" s="373" t="s">
        <v>61</v>
      </c>
      <c r="G29" s="378" t="s">
        <v>62</v>
      </c>
      <c r="H29" s="374" t="s">
        <v>60</v>
      </c>
      <c r="I29" s="373" t="s">
        <v>61</v>
      </c>
      <c r="J29" s="378" t="s">
        <v>62</v>
      </c>
      <c r="K29" s="374" t="s">
        <v>60</v>
      </c>
      <c r="L29" s="373" t="s">
        <v>61</v>
      </c>
      <c r="M29" s="378" t="s">
        <v>62</v>
      </c>
      <c r="N29" s="373" t="s">
        <v>60</v>
      </c>
      <c r="O29" s="373" t="s">
        <v>61</v>
      </c>
      <c r="P29" s="373" t="s">
        <v>62</v>
      </c>
    </row>
    <row r="30" spans="1:28">
      <c r="A30" s="539" t="s">
        <v>291</v>
      </c>
      <c r="B30" s="523">
        <f>D31</f>
        <v>363.002385</v>
      </c>
      <c r="C30" s="520"/>
      <c r="D30" s="524"/>
      <c r="E30" s="523">
        <f>SUM(E31:G31)</f>
        <v>181225.84621438541</v>
      </c>
      <c r="F30" s="520"/>
      <c r="G30" s="524"/>
      <c r="H30" s="523">
        <f>SUM(H31:J31)</f>
        <v>2309.2629300000003</v>
      </c>
      <c r="I30" s="520"/>
      <c r="J30" s="524"/>
      <c r="K30" s="523">
        <f>SUM(K31:M31)</f>
        <v>178916.58328438544</v>
      </c>
      <c r="L30" s="520"/>
      <c r="M30" s="524"/>
      <c r="N30" s="520">
        <f>SUM(N31:P31)</f>
        <v>177755.20233000003</v>
      </c>
      <c r="O30" s="520"/>
      <c r="P30" s="520"/>
    </row>
    <row r="31" spans="1:28">
      <c r="A31" s="540"/>
      <c r="B31" s="271">
        <f>SUM(B32:B35)</f>
        <v>363.14238500000005</v>
      </c>
      <c r="C31" s="270">
        <f t="shared" ref="C31:P31" si="1">SUM(C32:C35)</f>
        <v>363.14738500000004</v>
      </c>
      <c r="D31" s="272">
        <f t="shared" si="1"/>
        <v>363.002385</v>
      </c>
      <c r="E31" s="271">
        <f t="shared" si="1"/>
        <v>89338.439546235575</v>
      </c>
      <c r="F31" s="270">
        <f t="shared" si="1"/>
        <v>43146.964738476207</v>
      </c>
      <c r="G31" s="272">
        <f t="shared" si="1"/>
        <v>48740.441929673645</v>
      </c>
      <c r="H31" s="271">
        <f t="shared" si="1"/>
        <v>1044.7383999999997</v>
      </c>
      <c r="I31" s="270">
        <f t="shared" si="1"/>
        <v>537.53496000000018</v>
      </c>
      <c r="J31" s="272">
        <f t="shared" si="1"/>
        <v>726.98957000000041</v>
      </c>
      <c r="K31" s="271">
        <f t="shared" si="1"/>
        <v>88293.701146235588</v>
      </c>
      <c r="L31" s="270">
        <f t="shared" si="1"/>
        <v>42609.429778476209</v>
      </c>
      <c r="M31" s="272">
        <f t="shared" si="1"/>
        <v>48013.45235967364</v>
      </c>
      <c r="N31" s="270">
        <f t="shared" si="1"/>
        <v>87758.620750000016</v>
      </c>
      <c r="O31" s="270">
        <f t="shared" si="1"/>
        <v>42380.828880000008</v>
      </c>
      <c r="P31" s="270">
        <f t="shared" si="1"/>
        <v>47615.752700000005</v>
      </c>
    </row>
    <row r="32" spans="1:28">
      <c r="A32" s="268" t="s">
        <v>198</v>
      </c>
      <c r="B32" s="280">
        <v>2.7319849999999999</v>
      </c>
      <c r="C32" s="7">
        <v>2.7369849999999998</v>
      </c>
      <c r="D32" s="257">
        <v>2.5919849999999998</v>
      </c>
      <c r="E32" s="260">
        <v>186.67964623565842</v>
      </c>
      <c r="F32" s="7">
        <v>87.881298476205998</v>
      </c>
      <c r="G32" s="257">
        <v>110.19475967366778</v>
      </c>
      <c r="H32" s="260">
        <v>3.9617100000000001</v>
      </c>
      <c r="I32" s="7">
        <v>2.2595499999999999</v>
      </c>
      <c r="J32" s="257">
        <v>2.4190599999999995</v>
      </c>
      <c r="K32" s="260">
        <v>182.71793623565841</v>
      </c>
      <c r="L32" s="7">
        <v>85.621748476205994</v>
      </c>
      <c r="M32" s="257">
        <v>107.77569967366777</v>
      </c>
      <c r="N32" s="7">
        <v>177.32773000000003</v>
      </c>
      <c r="O32" s="7">
        <v>84.884280000000004</v>
      </c>
      <c r="P32" s="7">
        <v>106.4846</v>
      </c>
    </row>
    <row r="33" spans="1:16">
      <c r="A33" s="268" t="s">
        <v>199</v>
      </c>
      <c r="B33" s="280">
        <v>5.16</v>
      </c>
      <c r="C33" s="7">
        <v>5.16</v>
      </c>
      <c r="D33" s="257">
        <v>5.16</v>
      </c>
      <c r="E33" s="260">
        <v>886.24842999999998</v>
      </c>
      <c r="F33" s="7">
        <v>393.02560000000005</v>
      </c>
      <c r="G33" s="257">
        <v>569.59729000000004</v>
      </c>
      <c r="H33" s="260">
        <v>5.1806400000000004</v>
      </c>
      <c r="I33" s="7">
        <v>3.2050700000000001</v>
      </c>
      <c r="J33" s="257">
        <v>6.73278</v>
      </c>
      <c r="K33" s="260">
        <v>881.06778999999995</v>
      </c>
      <c r="L33" s="7">
        <v>389.82053000000008</v>
      </c>
      <c r="M33" s="257">
        <v>562.86451</v>
      </c>
      <c r="N33" s="7">
        <v>878.08152000000007</v>
      </c>
      <c r="O33" s="7">
        <v>388.49984999999998</v>
      </c>
      <c r="P33" s="7">
        <v>561.18009999999992</v>
      </c>
    </row>
    <row r="34" spans="1:16">
      <c r="A34" s="268" t="s">
        <v>201</v>
      </c>
      <c r="B34" s="280">
        <v>54.58</v>
      </c>
      <c r="C34" s="7">
        <v>54.58</v>
      </c>
      <c r="D34" s="257">
        <v>54.58</v>
      </c>
      <c r="E34" s="260">
        <v>13222.460500000001</v>
      </c>
      <c r="F34" s="7">
        <v>6881.5554700000002</v>
      </c>
      <c r="G34" s="257">
        <v>7057.5284100000017</v>
      </c>
      <c r="H34" s="260">
        <v>106.49750000000003</v>
      </c>
      <c r="I34" s="7">
        <v>60.429719999999989</v>
      </c>
      <c r="J34" s="257">
        <v>75.888570000000016</v>
      </c>
      <c r="K34" s="260">
        <v>13115.963000000002</v>
      </c>
      <c r="L34" s="7">
        <v>6821.1257500000002</v>
      </c>
      <c r="M34" s="257">
        <v>6981.6398400000016</v>
      </c>
      <c r="N34" s="7">
        <v>13118.992750000001</v>
      </c>
      <c r="O34" s="7">
        <v>6822.3457499999986</v>
      </c>
      <c r="P34" s="7">
        <v>6982.2179999999998</v>
      </c>
    </row>
    <row r="35" spans="1:16">
      <c r="A35" s="269" t="s">
        <v>202</v>
      </c>
      <c r="B35" s="281">
        <v>300.67040000000003</v>
      </c>
      <c r="C35" s="256">
        <v>300.67040000000003</v>
      </c>
      <c r="D35" s="258">
        <v>300.67040000000003</v>
      </c>
      <c r="E35" s="261">
        <v>75043.050969999924</v>
      </c>
      <c r="F35" s="256">
        <v>35784.502370000002</v>
      </c>
      <c r="G35" s="258">
        <v>41003.121469999976</v>
      </c>
      <c r="H35" s="261">
        <v>929.0985499999997</v>
      </c>
      <c r="I35" s="256">
        <v>471.64062000000018</v>
      </c>
      <c r="J35" s="258">
        <v>641.94916000000035</v>
      </c>
      <c r="K35" s="261">
        <v>74113.952419999929</v>
      </c>
      <c r="L35" s="256">
        <v>35312.861750000004</v>
      </c>
      <c r="M35" s="258">
        <v>40361.172309999973</v>
      </c>
      <c r="N35" s="256">
        <v>73584.218750000015</v>
      </c>
      <c r="O35" s="256">
        <v>35085.099000000009</v>
      </c>
      <c r="P35" s="256">
        <v>39965.870000000003</v>
      </c>
    </row>
    <row r="36" spans="1:16" s="15" customFormat="1" ht="12.75" customHeight="1">
      <c r="A36" s="15" t="s">
        <v>385</v>
      </c>
      <c r="B36" s="17"/>
      <c r="C36" s="17"/>
      <c r="D36" s="17"/>
      <c r="E36" s="17"/>
      <c r="F36" s="17"/>
      <c r="G36" s="17"/>
      <c r="H36" s="17"/>
      <c r="I36" s="17"/>
      <c r="J36" s="17"/>
      <c r="K36" s="66"/>
      <c r="L36" s="17"/>
      <c r="M36" s="17"/>
      <c r="N36" s="17"/>
      <c r="O36" s="17"/>
      <c r="P36" s="14"/>
    </row>
    <row r="37" spans="1:16">
      <c r="A37" s="33"/>
      <c r="B37" s="104"/>
      <c r="C37" s="104"/>
      <c r="D37" s="104"/>
      <c r="E37" s="104"/>
      <c r="F37" s="104"/>
      <c r="G37" s="104"/>
      <c r="H37" s="104"/>
      <c r="I37" s="104"/>
      <c r="J37" s="104"/>
      <c r="K37" s="104"/>
      <c r="L37" s="104"/>
      <c r="M37" s="104"/>
      <c r="N37" s="104"/>
      <c r="O37" s="104"/>
      <c r="P37" s="104"/>
    </row>
    <row r="38" spans="1:16" ht="13.5" customHeight="1">
      <c r="A38" s="104"/>
      <c r="B38" s="104"/>
      <c r="C38" s="104"/>
      <c r="D38" s="104"/>
      <c r="E38" s="104"/>
      <c r="F38" s="104"/>
      <c r="G38" s="104"/>
      <c r="H38" s="104"/>
      <c r="I38" s="104"/>
      <c r="J38" s="104"/>
      <c r="K38" s="104"/>
      <c r="L38" s="104"/>
      <c r="M38" s="104"/>
      <c r="N38" s="104"/>
      <c r="O38" s="104"/>
      <c r="P38" s="104"/>
    </row>
    <row r="39" spans="1:16">
      <c r="A39" s="9"/>
      <c r="B39" s="9"/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</row>
    <row r="40" spans="1:16">
      <c r="A40" s="9"/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</row>
    <row r="41" spans="1:16">
      <c r="A41" s="9"/>
      <c r="B41" s="9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</row>
    <row r="42" spans="1:16">
      <c r="A42" s="9"/>
      <c r="B42" s="9"/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</row>
    <row r="43" spans="1:16">
      <c r="A43" s="9"/>
      <c r="B43" s="9"/>
      <c r="C43" s="9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</row>
    <row r="44" spans="1:16">
      <c r="A44" s="9"/>
      <c r="B44" s="9"/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</row>
    <row r="45" spans="1:16">
      <c r="A45" s="9"/>
      <c r="B45" s="9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</row>
    <row r="46" spans="1:16">
      <c r="A46" s="9"/>
      <c r="B46" s="9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</row>
    <row r="47" spans="1:16">
      <c r="A47" s="9"/>
      <c r="B47" s="9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</row>
    <row r="48" spans="1:16">
      <c r="A48" s="9"/>
      <c r="B48" s="9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</row>
    <row r="49" spans="1:16">
      <c r="A49" s="9"/>
      <c r="B49" s="9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</row>
    <row r="50" spans="1:16">
      <c r="A50" s="9"/>
      <c r="B50" s="9"/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</row>
    <row r="51" spans="1:16">
      <c r="A51" s="9"/>
      <c r="B51" s="9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</row>
    <row r="52" spans="1:16">
      <c r="A52" s="9"/>
      <c r="B52" s="9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</row>
    <row r="53" spans="1:16">
      <c r="A53" s="9"/>
      <c r="B53" s="9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</row>
    <row r="54" spans="1:16">
      <c r="A54" s="9"/>
      <c r="B54" s="9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</row>
  </sheetData>
  <mergeCells count="34">
    <mergeCell ref="K28:M28"/>
    <mergeCell ref="N28:P28"/>
    <mergeCell ref="A3:A4"/>
    <mergeCell ref="B28:D28"/>
    <mergeCell ref="E28:G28"/>
    <mergeCell ref="H28:J28"/>
    <mergeCell ref="A27:A28"/>
    <mergeCell ref="B27:D27"/>
    <mergeCell ref="E27:G27"/>
    <mergeCell ref="H27:J27"/>
    <mergeCell ref="K27:M27"/>
    <mergeCell ref="N27:P27"/>
    <mergeCell ref="A6:A7"/>
    <mergeCell ref="B3:D3"/>
    <mergeCell ref="B4:D4"/>
    <mergeCell ref="B6:D6"/>
    <mergeCell ref="N30:P30"/>
    <mergeCell ref="A30:A31"/>
    <mergeCell ref="B30:D30"/>
    <mergeCell ref="E30:G30"/>
    <mergeCell ref="H30:J30"/>
    <mergeCell ref="K30:M30"/>
    <mergeCell ref="N3:P3"/>
    <mergeCell ref="E6:G6"/>
    <mergeCell ref="H3:J3"/>
    <mergeCell ref="H4:J4"/>
    <mergeCell ref="E4:G4"/>
    <mergeCell ref="H6:J6"/>
    <mergeCell ref="K6:M6"/>
    <mergeCell ref="K4:M4"/>
    <mergeCell ref="N4:P4"/>
    <mergeCell ref="N6:P6"/>
    <mergeCell ref="K3:M3"/>
    <mergeCell ref="E3:G3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List8"/>
  <dimension ref="A1:S71"/>
  <sheetViews>
    <sheetView showGridLines="0" zoomScaleNormal="100" zoomScaleSheetLayoutView="100" workbookViewId="0"/>
  </sheetViews>
  <sheetFormatPr defaultColWidth="9.140625" defaultRowHeight="12"/>
  <cols>
    <col min="1" max="1" width="32.7109375" style="22" customWidth="1"/>
    <col min="2" max="13" width="9.28515625" style="22" customWidth="1"/>
    <col min="14" max="14" width="9.5703125" style="22" customWidth="1"/>
    <col min="15" max="15" width="13.28515625" style="22" customWidth="1"/>
    <col min="16" max="16" width="13.85546875" style="22" customWidth="1"/>
    <col min="17" max="17" width="14" style="22" customWidth="1"/>
    <col min="18" max="16384" width="9.140625" style="22"/>
  </cols>
  <sheetData>
    <row r="1" spans="1:13" s="51" customFormat="1" ht="18">
      <c r="A1" s="273" t="s">
        <v>383</v>
      </c>
      <c r="B1" s="99"/>
      <c r="C1" s="99"/>
      <c r="D1" s="99"/>
      <c r="M1" s="209" t="str">
        <f>'3.1'!N1</f>
        <v>I. čtvrtletí 2025</v>
      </c>
    </row>
    <row r="2" spans="1:13" ht="6" customHeight="1"/>
    <row r="3" spans="1:13" ht="12.75" customHeight="1">
      <c r="A3" s="543" t="str">
        <f>'3.1'!A4</f>
        <v>2025</v>
      </c>
      <c r="B3" s="536" t="s">
        <v>19</v>
      </c>
      <c r="C3" s="535"/>
      <c r="D3" s="537"/>
      <c r="E3" s="536" t="s">
        <v>192</v>
      </c>
      <c r="F3" s="535"/>
      <c r="G3" s="537"/>
      <c r="H3" s="536" t="s">
        <v>194</v>
      </c>
      <c r="I3" s="535"/>
      <c r="J3" s="537"/>
      <c r="K3" s="535" t="s">
        <v>6</v>
      </c>
      <c r="L3" s="535"/>
      <c r="M3" s="535"/>
    </row>
    <row r="4" spans="1:13" ht="12.75" customHeight="1">
      <c r="A4" s="544"/>
      <c r="B4" s="531" t="s">
        <v>103</v>
      </c>
      <c r="C4" s="532"/>
      <c r="D4" s="533"/>
      <c r="E4" s="541" t="s">
        <v>103</v>
      </c>
      <c r="F4" s="538"/>
      <c r="G4" s="542"/>
      <c r="H4" s="541" t="s">
        <v>103</v>
      </c>
      <c r="I4" s="538"/>
      <c r="J4" s="542"/>
      <c r="K4" s="538" t="s">
        <v>103</v>
      </c>
      <c r="L4" s="538"/>
      <c r="M4" s="538"/>
    </row>
    <row r="5" spans="1:13" ht="12.75" customHeight="1">
      <c r="A5" s="267"/>
      <c r="B5" s="374" t="s">
        <v>60</v>
      </c>
      <c r="C5" s="373" t="s">
        <v>61</v>
      </c>
      <c r="D5" s="378" t="s">
        <v>62</v>
      </c>
      <c r="E5" s="374" t="s">
        <v>60</v>
      </c>
      <c r="F5" s="373" t="s">
        <v>61</v>
      </c>
      <c r="G5" s="378" t="s">
        <v>62</v>
      </c>
      <c r="H5" s="374" t="s">
        <v>60</v>
      </c>
      <c r="I5" s="373" t="s">
        <v>61</v>
      </c>
      <c r="J5" s="378" t="s">
        <v>62</v>
      </c>
      <c r="K5" s="373" t="s">
        <v>60</v>
      </c>
      <c r="L5" s="373" t="s">
        <v>61</v>
      </c>
      <c r="M5" s="373" t="s">
        <v>62</v>
      </c>
    </row>
    <row r="6" spans="1:13" ht="12.75" customHeight="1">
      <c r="A6" s="539" t="s">
        <v>150</v>
      </c>
      <c r="B6" s="523">
        <f>SUM(B7:D7)</f>
        <v>785923.59899999993</v>
      </c>
      <c r="C6" s="520"/>
      <c r="D6" s="524"/>
      <c r="E6" s="523">
        <f>SUM(E7:G7)</f>
        <v>64877.925999999999</v>
      </c>
      <c r="F6" s="520"/>
      <c r="G6" s="524"/>
      <c r="H6" s="523">
        <f>SUM(H7:J7)</f>
        <v>39085.699000000001</v>
      </c>
      <c r="I6" s="520"/>
      <c r="J6" s="524"/>
      <c r="K6" s="520">
        <f>SUM(K7:M7)</f>
        <v>721045.67299999995</v>
      </c>
      <c r="L6" s="520"/>
      <c r="M6" s="520"/>
    </row>
    <row r="7" spans="1:13">
      <c r="A7" s="540"/>
      <c r="B7" s="271">
        <f>SUM(B8:B14)</f>
        <v>261488.61299999995</v>
      </c>
      <c r="C7" s="270">
        <f t="shared" ref="C7:M7" si="0">SUM(C8:C14)</f>
        <v>242651.71999999994</v>
      </c>
      <c r="D7" s="272">
        <f t="shared" si="0"/>
        <v>281783.266</v>
      </c>
      <c r="E7" s="271">
        <f t="shared" si="0"/>
        <v>22546.376000000004</v>
      </c>
      <c r="F7" s="270">
        <f t="shared" si="0"/>
        <v>19376.225999999999</v>
      </c>
      <c r="G7" s="272">
        <f t="shared" si="0"/>
        <v>22955.324000000001</v>
      </c>
      <c r="H7" s="271">
        <f t="shared" si="0"/>
        <v>14447.112000000001</v>
      </c>
      <c r="I7" s="270">
        <f t="shared" si="0"/>
        <v>11485.352999999999</v>
      </c>
      <c r="J7" s="272">
        <f t="shared" si="0"/>
        <v>13153.234000000002</v>
      </c>
      <c r="K7" s="270">
        <f t="shared" si="0"/>
        <v>238942.23699999996</v>
      </c>
      <c r="L7" s="270">
        <f t="shared" si="0"/>
        <v>223275.49399999998</v>
      </c>
      <c r="M7" s="270">
        <f t="shared" si="0"/>
        <v>258827.94199999998</v>
      </c>
    </row>
    <row r="8" spans="1:13">
      <c r="A8" s="282" t="s">
        <v>87</v>
      </c>
      <c r="B8" s="288">
        <v>18243.032999999999</v>
      </c>
      <c r="C8" s="289">
        <v>16992.650000000001</v>
      </c>
      <c r="D8" s="290">
        <v>19056.114000000001</v>
      </c>
      <c r="E8" s="288">
        <v>2297.1379999999999</v>
      </c>
      <c r="F8" s="289">
        <v>2172.768</v>
      </c>
      <c r="G8" s="290">
        <v>2512.6870000000004</v>
      </c>
      <c r="H8" s="288">
        <v>682.79399999999998</v>
      </c>
      <c r="I8" s="289">
        <v>539.44799999999998</v>
      </c>
      <c r="J8" s="290">
        <v>573.42399999999998</v>
      </c>
      <c r="K8" s="289">
        <v>15945.895</v>
      </c>
      <c r="L8" s="289">
        <v>14819.882000000001</v>
      </c>
      <c r="M8" s="289">
        <v>16543.427</v>
      </c>
    </row>
    <row r="9" spans="1:13">
      <c r="A9" s="282" t="s">
        <v>171</v>
      </c>
      <c r="B9" s="288">
        <v>86315.551999999996</v>
      </c>
      <c r="C9" s="289">
        <v>80594.127999999997</v>
      </c>
      <c r="D9" s="290">
        <v>90347.278000000006</v>
      </c>
      <c r="E9" s="288">
        <v>5045.9369999999999</v>
      </c>
      <c r="F9" s="289">
        <v>2990.2159999999999</v>
      </c>
      <c r="G9" s="290">
        <v>2263.2539999999999</v>
      </c>
      <c r="H9" s="288">
        <v>4007.4710000000005</v>
      </c>
      <c r="I9" s="289">
        <v>2980.2280000000001</v>
      </c>
      <c r="J9" s="290">
        <v>3598.1379999999999</v>
      </c>
      <c r="K9" s="289">
        <v>81269.614999999991</v>
      </c>
      <c r="L9" s="289">
        <v>77603.911999999997</v>
      </c>
      <c r="M9" s="289">
        <v>88084.024000000005</v>
      </c>
    </row>
    <row r="10" spans="1:13">
      <c r="A10" s="282" t="s">
        <v>88</v>
      </c>
      <c r="B10" s="288">
        <v>0</v>
      </c>
      <c r="C10" s="289">
        <v>0</v>
      </c>
      <c r="D10" s="290">
        <v>0</v>
      </c>
      <c r="E10" s="288">
        <v>0</v>
      </c>
      <c r="F10" s="289">
        <v>0</v>
      </c>
      <c r="G10" s="290">
        <v>0</v>
      </c>
      <c r="H10" s="288">
        <v>0</v>
      </c>
      <c r="I10" s="289">
        <v>0</v>
      </c>
      <c r="J10" s="290">
        <v>0</v>
      </c>
      <c r="K10" s="289">
        <v>0</v>
      </c>
      <c r="L10" s="289">
        <v>0</v>
      </c>
      <c r="M10" s="289">
        <v>0</v>
      </c>
    </row>
    <row r="11" spans="1:13">
      <c r="A11" s="282" t="s">
        <v>89</v>
      </c>
      <c r="B11" s="288">
        <v>0</v>
      </c>
      <c r="C11" s="289">
        <v>0</v>
      </c>
      <c r="D11" s="290">
        <v>0</v>
      </c>
      <c r="E11" s="288">
        <v>0</v>
      </c>
      <c r="F11" s="289">
        <v>0</v>
      </c>
      <c r="G11" s="290">
        <v>0</v>
      </c>
      <c r="H11" s="288">
        <v>0</v>
      </c>
      <c r="I11" s="289">
        <v>0</v>
      </c>
      <c r="J11" s="290">
        <v>0</v>
      </c>
      <c r="K11" s="289">
        <v>0</v>
      </c>
      <c r="L11" s="289">
        <v>0</v>
      </c>
      <c r="M11" s="289">
        <v>0</v>
      </c>
    </row>
    <row r="12" spans="1:13">
      <c r="A12" s="282" t="s">
        <v>90</v>
      </c>
      <c r="B12" s="288">
        <v>0</v>
      </c>
      <c r="C12" s="289">
        <v>0</v>
      </c>
      <c r="D12" s="290">
        <v>0</v>
      </c>
      <c r="E12" s="288">
        <v>0</v>
      </c>
      <c r="F12" s="289">
        <v>0</v>
      </c>
      <c r="G12" s="290">
        <v>0</v>
      </c>
      <c r="H12" s="288">
        <v>0</v>
      </c>
      <c r="I12" s="289">
        <v>0</v>
      </c>
      <c r="J12" s="290">
        <v>0</v>
      </c>
      <c r="K12" s="289">
        <v>0</v>
      </c>
      <c r="L12" s="289">
        <v>0</v>
      </c>
      <c r="M12" s="289">
        <v>0</v>
      </c>
    </row>
    <row r="13" spans="1:13">
      <c r="A13" s="283" t="s">
        <v>91</v>
      </c>
      <c r="B13" s="288">
        <v>148405.22199999995</v>
      </c>
      <c r="C13" s="289">
        <v>137369.33299999996</v>
      </c>
      <c r="D13" s="290">
        <v>163983.28199999998</v>
      </c>
      <c r="E13" s="288">
        <v>14527.772000000004</v>
      </c>
      <c r="F13" s="289">
        <v>13639.999000000002</v>
      </c>
      <c r="G13" s="290">
        <v>17474.597000000002</v>
      </c>
      <c r="H13" s="288">
        <v>9596.6110000000008</v>
      </c>
      <c r="I13" s="289">
        <v>7821.3029999999999</v>
      </c>
      <c r="J13" s="290">
        <v>8852.8920000000016</v>
      </c>
      <c r="K13" s="289">
        <v>133877.44999999995</v>
      </c>
      <c r="L13" s="289">
        <v>123729.33399999996</v>
      </c>
      <c r="M13" s="289">
        <v>146508.68499999997</v>
      </c>
    </row>
    <row r="14" spans="1:13" ht="24">
      <c r="A14" s="284" t="s">
        <v>164</v>
      </c>
      <c r="B14" s="285">
        <v>8524.8060000000005</v>
      </c>
      <c r="C14" s="286">
        <v>7695.6090000000004</v>
      </c>
      <c r="D14" s="287">
        <v>8396.5920000000006</v>
      </c>
      <c r="E14" s="285">
        <v>675.529</v>
      </c>
      <c r="F14" s="286">
        <v>573.24300000000005</v>
      </c>
      <c r="G14" s="287">
        <v>704.78600000000006</v>
      </c>
      <c r="H14" s="285">
        <v>160.23599999999999</v>
      </c>
      <c r="I14" s="286">
        <v>144.374</v>
      </c>
      <c r="J14" s="287">
        <v>128.78</v>
      </c>
      <c r="K14" s="286">
        <v>7849.277</v>
      </c>
      <c r="L14" s="286">
        <v>7122.366</v>
      </c>
      <c r="M14" s="286">
        <v>7691.8060000000005</v>
      </c>
    </row>
    <row r="15" spans="1:13" s="15" customFormat="1" ht="11.25">
      <c r="M15" s="14"/>
    </row>
    <row r="16" spans="1:13" ht="11.25" customHeight="1">
      <c r="A16" s="26" t="s">
        <v>87</v>
      </c>
      <c r="B16" s="31">
        <f>SUM(B8:D8)/$B$6</f>
        <v>6.9080247837169234E-2</v>
      </c>
      <c r="C16" s="26"/>
      <c r="D16" s="26"/>
      <c r="E16" s="26"/>
      <c r="F16" s="26"/>
      <c r="G16" s="26"/>
      <c r="H16" s="26"/>
      <c r="I16" s="26"/>
      <c r="J16" s="26"/>
      <c r="K16" s="26"/>
      <c r="L16" s="26"/>
      <c r="M16" s="26"/>
    </row>
    <row r="17" spans="1:19" ht="12" customHeight="1">
      <c r="A17" s="26" t="s">
        <v>171</v>
      </c>
      <c r="B17" s="31">
        <f t="shared" ref="B17:B22" si="1">SUM(B9:D9)/$B$6</f>
        <v>0.32733074605130924</v>
      </c>
      <c r="C17" s="26"/>
      <c r="D17" s="26"/>
      <c r="E17" s="63"/>
      <c r="F17" s="63"/>
      <c r="G17" s="63"/>
      <c r="H17" s="63"/>
      <c r="I17" s="63"/>
      <c r="J17" s="63"/>
      <c r="K17" s="63"/>
      <c r="L17" s="63"/>
      <c r="M17" s="63"/>
      <c r="N17" s="98"/>
      <c r="O17" s="98"/>
      <c r="P17" s="98"/>
      <c r="Q17" s="98"/>
    </row>
    <row r="18" spans="1:19">
      <c r="A18" s="26" t="s">
        <v>88</v>
      </c>
      <c r="B18" s="31">
        <f t="shared" si="1"/>
        <v>0</v>
      </c>
      <c r="C18" s="63"/>
      <c r="D18" s="63"/>
      <c r="E18" s="63"/>
      <c r="F18" s="63"/>
      <c r="G18" s="63"/>
      <c r="H18" s="63"/>
      <c r="I18" s="63"/>
      <c r="J18" s="63"/>
      <c r="K18" s="63"/>
      <c r="L18" s="63"/>
      <c r="M18" s="63"/>
      <c r="N18" s="98"/>
      <c r="O18" s="98"/>
      <c r="P18" s="98"/>
      <c r="Q18" s="98"/>
    </row>
    <row r="19" spans="1:19">
      <c r="A19" s="26" t="s">
        <v>89</v>
      </c>
      <c r="B19" s="31">
        <f t="shared" si="1"/>
        <v>0</v>
      </c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6"/>
    </row>
    <row r="20" spans="1:19">
      <c r="A20" s="26" t="s">
        <v>90</v>
      </c>
      <c r="B20" s="31">
        <f t="shared" si="1"/>
        <v>0</v>
      </c>
      <c r="C20" s="26"/>
      <c r="D20" s="26"/>
      <c r="E20" s="26"/>
      <c r="F20" s="26"/>
      <c r="G20" s="26"/>
      <c r="H20" s="26"/>
      <c r="I20" s="26"/>
      <c r="J20" s="26"/>
      <c r="K20" s="26"/>
      <c r="L20" s="26"/>
      <c r="M20" s="26"/>
    </row>
    <row r="21" spans="1:19">
      <c r="A21" s="26" t="s">
        <v>91</v>
      </c>
      <c r="B21" s="31">
        <f t="shared" si="1"/>
        <v>0.57226661417505031</v>
      </c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</row>
    <row r="22" spans="1:19">
      <c r="A22" s="26" t="s">
        <v>164</v>
      </c>
      <c r="B22" s="31">
        <f t="shared" si="1"/>
        <v>3.1322391936471176E-2</v>
      </c>
      <c r="C22" s="26"/>
      <c r="D22" s="26"/>
      <c r="E22" s="26"/>
      <c r="F22" s="26"/>
      <c r="G22" s="26"/>
      <c r="H22" s="64"/>
      <c r="I22" s="26"/>
      <c r="J22" s="26"/>
      <c r="K22" s="26"/>
      <c r="L22" s="26"/>
      <c r="M22" s="26"/>
    </row>
    <row r="23" spans="1:19" ht="7.5" customHeight="1"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</row>
    <row r="24" spans="1:19" s="51" customFormat="1" ht="15">
      <c r="A24" s="117"/>
      <c r="B24" s="99"/>
      <c r="C24" s="99"/>
      <c r="D24" s="99"/>
      <c r="N24" s="138"/>
      <c r="O24" s="9"/>
      <c r="P24" s="9"/>
      <c r="Q24" s="9"/>
      <c r="R24" s="9"/>
      <c r="S24" s="9"/>
    </row>
    <row r="25" spans="1:19" ht="4.5" customHeight="1">
      <c r="N25" s="138"/>
      <c r="O25" s="9"/>
      <c r="P25" s="9"/>
      <c r="Q25" s="9"/>
      <c r="R25" s="9"/>
      <c r="S25" s="9"/>
    </row>
    <row r="26" spans="1:19" ht="13.5" customHeight="1">
      <c r="A26" s="543" t="str">
        <f>'3.1'!A4</f>
        <v>2025</v>
      </c>
      <c r="B26" s="536" t="s">
        <v>19</v>
      </c>
      <c r="C26" s="535"/>
      <c r="D26" s="537"/>
      <c r="E26" s="536" t="s">
        <v>192</v>
      </c>
      <c r="F26" s="535"/>
      <c r="G26" s="537"/>
      <c r="H26" s="536" t="s">
        <v>194</v>
      </c>
      <c r="I26" s="535"/>
      <c r="J26" s="537"/>
      <c r="K26" s="535" t="s">
        <v>6</v>
      </c>
      <c r="L26" s="535"/>
      <c r="M26" s="535"/>
      <c r="N26" s="138"/>
      <c r="O26" s="9"/>
      <c r="P26" s="9"/>
      <c r="Q26" s="9"/>
      <c r="R26" s="9"/>
      <c r="S26" s="9"/>
    </row>
    <row r="27" spans="1:19" ht="12.75" customHeight="1">
      <c r="A27" s="544"/>
      <c r="B27" s="531" t="s">
        <v>103</v>
      </c>
      <c r="C27" s="532"/>
      <c r="D27" s="533"/>
      <c r="E27" s="541" t="s">
        <v>103</v>
      </c>
      <c r="F27" s="538"/>
      <c r="G27" s="542"/>
      <c r="H27" s="541" t="s">
        <v>103</v>
      </c>
      <c r="I27" s="538"/>
      <c r="J27" s="542"/>
      <c r="K27" s="538" t="s">
        <v>103</v>
      </c>
      <c r="L27" s="538"/>
      <c r="M27" s="538"/>
      <c r="N27" s="138"/>
      <c r="O27" s="9"/>
      <c r="P27" s="9"/>
      <c r="Q27" s="9"/>
      <c r="R27" s="9"/>
      <c r="S27" s="9"/>
    </row>
    <row r="28" spans="1:19" ht="12.75" customHeight="1">
      <c r="A28" s="267"/>
      <c r="B28" s="374" t="s">
        <v>60</v>
      </c>
      <c r="C28" s="373" t="s">
        <v>61</v>
      </c>
      <c r="D28" s="378" t="s">
        <v>62</v>
      </c>
      <c r="E28" s="374" t="s">
        <v>60</v>
      </c>
      <c r="F28" s="373" t="s">
        <v>61</v>
      </c>
      <c r="G28" s="378" t="s">
        <v>62</v>
      </c>
      <c r="H28" s="374" t="s">
        <v>60</v>
      </c>
      <c r="I28" s="373" t="s">
        <v>61</v>
      </c>
      <c r="J28" s="378" t="s">
        <v>62</v>
      </c>
      <c r="K28" s="373" t="s">
        <v>60</v>
      </c>
      <c r="L28" s="373" t="s">
        <v>61</v>
      </c>
      <c r="M28" s="373" t="s">
        <v>62</v>
      </c>
      <c r="N28" s="138"/>
      <c r="O28" s="9"/>
      <c r="P28" s="9"/>
      <c r="Q28" s="9"/>
      <c r="R28" s="9"/>
      <c r="S28" s="9"/>
    </row>
    <row r="29" spans="1:19" ht="12.75" customHeight="1">
      <c r="A29" s="539" t="s">
        <v>149</v>
      </c>
      <c r="B29" s="523">
        <f>SUM(B30:D30)</f>
        <v>650417.83400000003</v>
      </c>
      <c r="C29" s="520"/>
      <c r="D29" s="524"/>
      <c r="E29" s="523">
        <f>SUM(E30:G30)</f>
        <v>45059.541000000005</v>
      </c>
      <c r="F29" s="520"/>
      <c r="G29" s="524"/>
      <c r="H29" s="523">
        <f>SUM(H30:J30)</f>
        <v>5920.9290000000001</v>
      </c>
      <c r="I29" s="520"/>
      <c r="J29" s="524"/>
      <c r="K29" s="520">
        <f>SUM(K30:M30)</f>
        <v>605358.29300000006</v>
      </c>
      <c r="L29" s="520"/>
      <c r="M29" s="520"/>
      <c r="N29" s="138"/>
      <c r="O29" s="9"/>
      <c r="P29" s="9"/>
      <c r="Q29" s="9"/>
      <c r="R29" s="9"/>
      <c r="S29" s="9"/>
    </row>
    <row r="30" spans="1:19" ht="12.75" customHeight="1">
      <c r="A30" s="540"/>
      <c r="B30" s="271">
        <f>SUM(B31:B33)</f>
        <v>223897.73000000004</v>
      </c>
      <c r="C30" s="270">
        <f t="shared" ref="C30:M30" si="2">SUM(C31:C33)</f>
        <v>202987.51900000009</v>
      </c>
      <c r="D30" s="272">
        <f t="shared" si="2"/>
        <v>223532.58499999993</v>
      </c>
      <c r="E30" s="271">
        <f t="shared" si="2"/>
        <v>15479.254000000006</v>
      </c>
      <c r="F30" s="270">
        <f t="shared" si="2"/>
        <v>13968.825999999995</v>
      </c>
      <c r="G30" s="272">
        <f t="shared" si="2"/>
        <v>15611.461000000005</v>
      </c>
      <c r="H30" s="271">
        <f t="shared" si="2"/>
        <v>2229.4840000000004</v>
      </c>
      <c r="I30" s="270">
        <f t="shared" si="2"/>
        <v>1827.1759999999997</v>
      </c>
      <c r="J30" s="272">
        <f t="shared" si="2"/>
        <v>1864.2690000000007</v>
      </c>
      <c r="K30" s="270">
        <f t="shared" si="2"/>
        <v>208418.47600000002</v>
      </c>
      <c r="L30" s="270">
        <f t="shared" si="2"/>
        <v>189018.69300000009</v>
      </c>
      <c r="M30" s="270">
        <f t="shared" si="2"/>
        <v>207921.12399999992</v>
      </c>
      <c r="N30" s="138"/>
      <c r="O30" s="9"/>
      <c r="P30" s="9"/>
      <c r="Q30" s="9"/>
      <c r="R30" s="9"/>
      <c r="S30" s="9"/>
    </row>
    <row r="31" spans="1:19" ht="12.75" customHeight="1">
      <c r="A31" s="282" t="s">
        <v>100</v>
      </c>
      <c r="B31" s="260">
        <v>5375.4509999999991</v>
      </c>
      <c r="C31" s="7">
        <v>5226.9350000000022</v>
      </c>
      <c r="D31" s="257">
        <v>5742.9360000000006</v>
      </c>
      <c r="E31" s="260">
        <v>367.55299999999977</v>
      </c>
      <c r="F31" s="7">
        <v>369.19899999999996</v>
      </c>
      <c r="G31" s="257">
        <v>366.04199999999986</v>
      </c>
      <c r="H31" s="260">
        <v>0</v>
      </c>
      <c r="I31" s="7">
        <v>0</v>
      </c>
      <c r="J31" s="257">
        <v>0</v>
      </c>
      <c r="K31" s="7">
        <v>5007.8979999999992</v>
      </c>
      <c r="L31" s="7">
        <v>4857.7360000000026</v>
      </c>
      <c r="M31" s="7">
        <v>5376.8940000000011</v>
      </c>
      <c r="N31" s="138"/>
      <c r="O31" s="9"/>
      <c r="P31" s="9"/>
      <c r="Q31" s="9"/>
      <c r="R31" s="9"/>
      <c r="S31" s="9"/>
    </row>
    <row r="32" spans="1:19" ht="12.75" customHeight="1">
      <c r="A32" s="282" t="s">
        <v>101</v>
      </c>
      <c r="B32" s="260">
        <v>9846.3139999999967</v>
      </c>
      <c r="C32" s="7">
        <v>8849.6319999999996</v>
      </c>
      <c r="D32" s="257">
        <v>10552.653000000004</v>
      </c>
      <c r="E32" s="260">
        <v>742.08</v>
      </c>
      <c r="F32" s="7">
        <v>666.9860000000001</v>
      </c>
      <c r="G32" s="257">
        <v>765.3889999999999</v>
      </c>
      <c r="H32" s="260">
        <v>612.505</v>
      </c>
      <c r="I32" s="7">
        <v>336.20800000000003</v>
      </c>
      <c r="J32" s="257">
        <v>325.18600000000004</v>
      </c>
      <c r="K32" s="7">
        <v>9104.2339999999967</v>
      </c>
      <c r="L32" s="7">
        <v>8182.6459999999997</v>
      </c>
      <c r="M32" s="7">
        <v>9787.2640000000047</v>
      </c>
      <c r="N32" s="138"/>
      <c r="O32" s="9"/>
      <c r="P32" s="9"/>
      <c r="Q32" s="9"/>
      <c r="R32" s="9"/>
      <c r="S32" s="9"/>
    </row>
    <row r="33" spans="1:19" ht="13.5" customHeight="1">
      <c r="A33" s="284" t="s">
        <v>102</v>
      </c>
      <c r="B33" s="261">
        <v>208675.96500000005</v>
      </c>
      <c r="C33" s="256">
        <v>188910.95200000008</v>
      </c>
      <c r="D33" s="258">
        <v>207236.99599999993</v>
      </c>
      <c r="E33" s="261">
        <v>14369.621000000006</v>
      </c>
      <c r="F33" s="256">
        <v>12932.640999999996</v>
      </c>
      <c r="G33" s="258">
        <v>14480.030000000004</v>
      </c>
      <c r="H33" s="261">
        <v>1616.9790000000003</v>
      </c>
      <c r="I33" s="256">
        <v>1490.9679999999996</v>
      </c>
      <c r="J33" s="258">
        <v>1539.0830000000008</v>
      </c>
      <c r="K33" s="256">
        <v>194306.34400000004</v>
      </c>
      <c r="L33" s="256">
        <v>175978.31100000007</v>
      </c>
      <c r="M33" s="256">
        <v>192756.96599999993</v>
      </c>
      <c r="N33" s="138"/>
      <c r="O33" s="9"/>
      <c r="P33" s="9"/>
      <c r="Q33" s="9"/>
      <c r="R33" s="9"/>
      <c r="S33" s="9"/>
    </row>
    <row r="34" spans="1:19" s="15" customFormat="1" ht="11.25">
      <c r="M34" s="14"/>
      <c r="N34" s="17"/>
      <c r="O34" s="17"/>
      <c r="P34" s="17"/>
      <c r="Q34" s="17"/>
      <c r="R34" s="17"/>
      <c r="S34" s="17"/>
    </row>
    <row r="35" spans="1:19" s="15" customFormat="1" ht="11.25">
      <c r="N35" s="17"/>
      <c r="O35" s="17"/>
      <c r="P35" s="17"/>
      <c r="Q35" s="17"/>
      <c r="R35" s="17"/>
      <c r="S35" s="17"/>
    </row>
    <row r="36" spans="1:19" s="51" customFormat="1" ht="12" customHeight="1">
      <c r="B36" s="101"/>
      <c r="C36" s="101"/>
      <c r="D36" s="101"/>
      <c r="E36" s="101"/>
      <c r="F36" s="101"/>
      <c r="G36" s="101"/>
      <c r="H36" s="101"/>
      <c r="I36" s="101"/>
      <c r="J36" s="101"/>
      <c r="K36" s="101"/>
      <c r="L36" s="101"/>
      <c r="M36" s="101"/>
      <c r="N36" s="9"/>
      <c r="O36" s="9"/>
      <c r="P36" s="9"/>
      <c r="Q36" s="9"/>
      <c r="R36" s="9"/>
      <c r="S36" s="9"/>
    </row>
    <row r="37" spans="1:19" s="51" customFormat="1">
      <c r="A37" s="105" t="s">
        <v>100</v>
      </c>
      <c r="B37" s="31">
        <f>SUM(B31:D31)/$B$29</f>
        <v>2.513049480743482E-2</v>
      </c>
      <c r="C37" s="101"/>
      <c r="D37" s="101"/>
      <c r="E37" s="101"/>
      <c r="F37" s="101"/>
      <c r="G37" s="101"/>
      <c r="H37" s="101"/>
      <c r="I37" s="101"/>
      <c r="J37" s="101"/>
      <c r="K37" s="101"/>
      <c r="L37" s="101"/>
      <c r="M37" s="101"/>
      <c r="N37" s="9"/>
      <c r="O37" s="9"/>
      <c r="P37" s="9"/>
      <c r="Q37" s="9"/>
      <c r="R37" s="9"/>
      <c r="S37" s="9"/>
    </row>
    <row r="38" spans="1:19">
      <c r="A38" s="26" t="s">
        <v>101</v>
      </c>
      <c r="B38" s="31">
        <f>SUM(B32:D32)/$B$29</f>
        <v>4.496893761372478E-2</v>
      </c>
      <c r="N38" s="9"/>
      <c r="O38" s="9"/>
      <c r="P38" s="9"/>
      <c r="Q38" s="9"/>
      <c r="R38" s="9"/>
      <c r="S38" s="9"/>
    </row>
    <row r="39" spans="1:19">
      <c r="A39" s="26" t="s">
        <v>102</v>
      </c>
      <c r="B39" s="31">
        <f>SUM(B33:D33)/$B$29</f>
        <v>0.92990056757884043</v>
      </c>
      <c r="N39" s="9"/>
      <c r="O39" s="9"/>
      <c r="P39" s="9"/>
      <c r="Q39" s="9"/>
      <c r="R39" s="9"/>
      <c r="S39" s="9"/>
    </row>
    <row r="40" spans="1:19">
      <c r="N40" s="9"/>
      <c r="O40" s="9"/>
      <c r="P40" s="9"/>
      <c r="Q40" s="9"/>
      <c r="R40" s="9"/>
      <c r="S40" s="9"/>
    </row>
    <row r="41" spans="1:19">
      <c r="N41" s="9"/>
      <c r="O41" s="9"/>
      <c r="P41" s="9"/>
      <c r="Q41" s="9"/>
      <c r="R41" s="9"/>
      <c r="S41" s="9"/>
    </row>
    <row r="42" spans="1:19">
      <c r="N42" s="9"/>
      <c r="O42" s="9"/>
      <c r="P42" s="9"/>
      <c r="Q42" s="9"/>
      <c r="R42" s="9"/>
      <c r="S42" s="9"/>
    </row>
    <row r="43" spans="1:19">
      <c r="N43" s="9"/>
      <c r="O43" s="9"/>
      <c r="P43" s="9"/>
      <c r="Q43" s="9"/>
      <c r="R43" s="9"/>
      <c r="S43" s="9"/>
    </row>
    <row r="44" spans="1:19">
      <c r="N44" s="9"/>
      <c r="O44" s="9"/>
      <c r="P44" s="9"/>
      <c r="Q44" s="9"/>
      <c r="R44" s="9"/>
      <c r="S44" s="9"/>
    </row>
    <row r="45" spans="1:19">
      <c r="N45" s="9"/>
      <c r="O45" s="9"/>
      <c r="P45" s="9"/>
      <c r="Q45" s="9"/>
      <c r="R45" s="9"/>
      <c r="S45" s="9"/>
    </row>
    <row r="46" spans="1:19">
      <c r="N46" s="9"/>
      <c r="O46" s="9"/>
      <c r="P46" s="9"/>
      <c r="Q46" s="9"/>
      <c r="R46" s="9"/>
      <c r="S46" s="9"/>
    </row>
    <row r="53" spans="1:13">
      <c r="C53" s="26"/>
      <c r="D53" s="26"/>
      <c r="E53" s="26"/>
      <c r="F53" s="26"/>
      <c r="G53" s="26"/>
      <c r="H53" s="26"/>
      <c r="I53" s="26"/>
      <c r="J53" s="26"/>
      <c r="K53" s="26"/>
      <c r="L53" s="26"/>
      <c r="M53" s="26"/>
    </row>
    <row r="54" spans="1:13">
      <c r="C54" s="26"/>
      <c r="D54" s="26"/>
      <c r="E54" s="26"/>
      <c r="F54" s="26"/>
      <c r="G54" s="26"/>
      <c r="H54" s="26"/>
      <c r="I54" s="26"/>
      <c r="J54" s="26"/>
      <c r="K54" s="26"/>
      <c r="L54" s="26"/>
      <c r="M54" s="26"/>
    </row>
    <row r="55" spans="1:13">
      <c r="A55" s="26"/>
      <c r="B55" s="26"/>
      <c r="C55" s="26"/>
      <c r="D55" s="26"/>
      <c r="E55" s="26"/>
      <c r="F55" s="26"/>
      <c r="G55" s="26"/>
      <c r="H55" s="26"/>
      <c r="I55" s="26"/>
      <c r="J55" s="26"/>
      <c r="K55" s="26"/>
      <c r="L55" s="26"/>
      <c r="M55" s="26"/>
    </row>
    <row r="56" spans="1:13">
      <c r="A56" s="26"/>
      <c r="B56" s="26"/>
      <c r="C56" s="26"/>
      <c r="D56" s="26"/>
      <c r="E56" s="26"/>
      <c r="F56" s="26"/>
      <c r="G56" s="26"/>
      <c r="H56" s="26"/>
      <c r="I56" s="26"/>
      <c r="J56" s="26"/>
      <c r="K56" s="26"/>
      <c r="L56" s="26"/>
      <c r="M56" s="26"/>
    </row>
    <row r="57" spans="1:13">
      <c r="A57" s="26"/>
      <c r="B57" s="26"/>
      <c r="C57" s="26"/>
      <c r="D57" s="26"/>
      <c r="E57" s="26"/>
      <c r="F57" s="26"/>
      <c r="G57" s="26"/>
      <c r="H57" s="26"/>
      <c r="I57" s="26"/>
      <c r="J57" s="26"/>
      <c r="K57" s="26"/>
      <c r="L57" s="26"/>
      <c r="M57" s="26"/>
    </row>
    <row r="58" spans="1:13">
      <c r="A58" s="26"/>
      <c r="B58" s="26"/>
      <c r="C58" s="26"/>
      <c r="D58" s="26"/>
      <c r="E58" s="26"/>
      <c r="F58" s="26"/>
      <c r="G58" s="26"/>
      <c r="H58" s="26"/>
      <c r="I58" s="26"/>
      <c r="J58" s="26"/>
      <c r="K58" s="26"/>
      <c r="L58" s="26"/>
      <c r="M58" s="26"/>
    </row>
    <row r="59" spans="1:13">
      <c r="A59" s="26"/>
      <c r="B59" s="26"/>
      <c r="C59" s="26"/>
      <c r="D59" s="26"/>
      <c r="E59" s="26"/>
      <c r="F59" s="26"/>
      <c r="G59" s="26"/>
      <c r="H59" s="26"/>
      <c r="I59" s="26"/>
      <c r="J59" s="26"/>
      <c r="K59" s="26"/>
      <c r="L59" s="26"/>
      <c r="M59" s="26"/>
    </row>
    <row r="60" spans="1:13">
      <c r="A60" s="26"/>
      <c r="B60" s="26"/>
      <c r="C60" s="26"/>
      <c r="D60" s="26"/>
      <c r="E60" s="26"/>
      <c r="F60" s="26"/>
      <c r="G60" s="26"/>
      <c r="H60" s="26"/>
      <c r="I60" s="26"/>
      <c r="J60" s="26"/>
      <c r="K60" s="26"/>
      <c r="L60" s="26"/>
      <c r="M60" s="26"/>
    </row>
    <row r="61" spans="1:13">
      <c r="A61" s="26"/>
      <c r="B61" s="26"/>
      <c r="C61" s="26"/>
      <c r="D61" s="26"/>
      <c r="E61" s="26"/>
      <c r="F61" s="26"/>
      <c r="G61" s="26"/>
      <c r="H61" s="26"/>
      <c r="I61" s="26"/>
      <c r="J61" s="26"/>
      <c r="K61" s="26"/>
      <c r="L61" s="26"/>
      <c r="M61" s="26"/>
    </row>
    <row r="62" spans="1:13">
      <c r="A62" s="26"/>
      <c r="B62" s="26"/>
      <c r="C62" s="26"/>
      <c r="D62" s="26"/>
      <c r="E62" s="26"/>
      <c r="F62" s="26"/>
      <c r="G62" s="26"/>
      <c r="H62" s="26"/>
      <c r="I62" s="26"/>
      <c r="J62" s="26"/>
      <c r="K62" s="26"/>
      <c r="L62" s="26"/>
      <c r="M62" s="26"/>
    </row>
    <row r="63" spans="1:13">
      <c r="A63" s="26"/>
      <c r="B63" s="26"/>
      <c r="C63" s="26"/>
      <c r="D63" s="26"/>
      <c r="E63" s="26"/>
      <c r="F63" s="26"/>
      <c r="G63" s="26"/>
      <c r="H63" s="26"/>
      <c r="I63" s="26"/>
      <c r="J63" s="26"/>
      <c r="K63" s="26"/>
      <c r="L63" s="26"/>
      <c r="M63" s="26"/>
    </row>
    <row r="64" spans="1:13">
      <c r="A64" s="26"/>
      <c r="B64" s="26"/>
      <c r="C64" s="26"/>
      <c r="D64" s="26"/>
      <c r="E64" s="26"/>
      <c r="F64" s="26"/>
      <c r="G64" s="26"/>
      <c r="H64" s="26"/>
      <c r="I64" s="26"/>
      <c r="J64" s="26"/>
      <c r="K64" s="26"/>
      <c r="L64" s="26"/>
      <c r="M64" s="26"/>
    </row>
    <row r="65" spans="1:13">
      <c r="A65" s="26"/>
      <c r="B65" s="26"/>
      <c r="C65" s="26"/>
      <c r="D65" s="26"/>
      <c r="E65" s="26"/>
      <c r="F65" s="26"/>
      <c r="G65" s="26"/>
      <c r="H65" s="26"/>
      <c r="I65" s="26"/>
      <c r="J65" s="26"/>
      <c r="K65" s="26"/>
      <c r="L65" s="26"/>
      <c r="M65" s="26"/>
    </row>
    <row r="66" spans="1:13">
      <c r="A66" s="26"/>
      <c r="B66" s="26"/>
      <c r="C66" s="26"/>
      <c r="D66" s="26"/>
      <c r="E66" s="26"/>
      <c r="F66" s="26"/>
      <c r="G66" s="26"/>
      <c r="H66" s="26"/>
      <c r="I66" s="26"/>
      <c r="J66" s="26"/>
      <c r="K66" s="26"/>
      <c r="L66" s="26"/>
      <c r="M66" s="26"/>
    </row>
    <row r="67" spans="1:13">
      <c r="A67" s="26"/>
      <c r="B67" s="26"/>
      <c r="C67" s="26"/>
      <c r="D67" s="26"/>
      <c r="E67" s="26"/>
      <c r="F67" s="26"/>
      <c r="G67" s="26"/>
      <c r="H67" s="26"/>
      <c r="I67" s="26"/>
      <c r="J67" s="26"/>
      <c r="K67" s="26"/>
      <c r="L67" s="26"/>
      <c r="M67" s="26"/>
    </row>
    <row r="68" spans="1:13">
      <c r="A68" s="26"/>
      <c r="B68" s="26"/>
      <c r="C68" s="26"/>
      <c r="D68" s="26"/>
      <c r="E68" s="26"/>
      <c r="F68" s="26"/>
      <c r="G68" s="26"/>
      <c r="H68" s="26"/>
      <c r="I68" s="26"/>
      <c r="J68" s="26"/>
      <c r="K68" s="26"/>
      <c r="L68" s="26"/>
      <c r="M68" s="26"/>
    </row>
    <row r="69" spans="1:13">
      <c r="A69" s="26"/>
      <c r="B69" s="26"/>
      <c r="C69" s="26"/>
      <c r="D69" s="26"/>
      <c r="E69" s="26"/>
      <c r="F69" s="26"/>
      <c r="G69" s="26"/>
      <c r="H69" s="26"/>
      <c r="I69" s="26"/>
      <c r="J69" s="26"/>
      <c r="K69" s="26"/>
      <c r="L69" s="26"/>
      <c r="M69" s="26"/>
    </row>
    <row r="70" spans="1:13">
      <c r="A70" s="26"/>
      <c r="B70" s="26"/>
      <c r="C70" s="26"/>
      <c r="D70" s="26"/>
      <c r="E70" s="26"/>
      <c r="F70" s="26"/>
      <c r="G70" s="26"/>
      <c r="H70" s="26"/>
      <c r="I70" s="26"/>
      <c r="J70" s="26"/>
      <c r="K70" s="26"/>
      <c r="L70" s="26"/>
      <c r="M70" s="26"/>
    </row>
    <row r="71" spans="1:13">
      <c r="A71" s="9"/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</row>
  </sheetData>
  <mergeCells count="28">
    <mergeCell ref="K6:M6"/>
    <mergeCell ref="K26:M26"/>
    <mergeCell ref="A29:A30"/>
    <mergeCell ref="B29:D29"/>
    <mergeCell ref="E29:G29"/>
    <mergeCell ref="H29:J29"/>
    <mergeCell ref="K29:M29"/>
    <mergeCell ref="A26:A27"/>
    <mergeCell ref="B27:D27"/>
    <mergeCell ref="E27:G27"/>
    <mergeCell ref="H27:J27"/>
    <mergeCell ref="K27:M27"/>
    <mergeCell ref="B26:D26"/>
    <mergeCell ref="E26:G26"/>
    <mergeCell ref="H26:J26"/>
    <mergeCell ref="A3:A4"/>
    <mergeCell ref="A6:A7"/>
    <mergeCell ref="B6:D6"/>
    <mergeCell ref="E6:G6"/>
    <mergeCell ref="H6:J6"/>
    <mergeCell ref="E4:G4"/>
    <mergeCell ref="H4:J4"/>
    <mergeCell ref="K4:M4"/>
    <mergeCell ref="K3:M3"/>
    <mergeCell ref="E3:G3"/>
    <mergeCell ref="B3:D3"/>
    <mergeCell ref="H3:J3"/>
    <mergeCell ref="B4:D4"/>
  </mergeCells>
  <phoneticPr fontId="25" type="noConversion"/>
  <pageMargins left="0.31496062992125984" right="0.31496062992125984" top="0.35433070866141736" bottom="0.35433070866141736" header="0.31496062992125984" footer="0.19685039370078741"/>
  <pageSetup paperSize="9" orientation="landscape" r:id="rId1"/>
  <headerFooter differentFirst="1" scaleWithDoc="0">
    <oddFooter>&amp;C&amp;"Calibri,Obyčejné"&amp;9&amp;P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List20"/>
  <dimension ref="A1:M37"/>
  <sheetViews>
    <sheetView showGridLines="0" zoomScaleNormal="100" zoomScaleSheetLayoutView="100" workbookViewId="0"/>
  </sheetViews>
  <sheetFormatPr defaultColWidth="9.140625" defaultRowHeight="12"/>
  <cols>
    <col min="1" max="1" width="34.28515625" style="9" customWidth="1"/>
    <col min="2" max="13" width="9.140625" style="9" customWidth="1"/>
    <col min="14" max="15" width="8.28515625" style="9" customWidth="1"/>
    <col min="16" max="16384" width="9.140625" style="9"/>
  </cols>
  <sheetData>
    <row r="1" spans="1:13" s="57" customFormat="1" ht="18">
      <c r="A1" s="274" t="s">
        <v>384</v>
      </c>
      <c r="B1" s="137"/>
      <c r="C1" s="137"/>
      <c r="D1" s="137"/>
      <c r="M1" s="209" t="str">
        <f>'3.1'!N1</f>
        <v>I. čtvrtletí 2025</v>
      </c>
    </row>
    <row r="2" spans="1:13" ht="6" customHeight="1">
      <c r="B2" s="549"/>
      <c r="C2" s="549"/>
      <c r="D2" s="549"/>
      <c r="E2" s="550"/>
      <c r="F2" s="549"/>
      <c r="G2" s="549"/>
      <c r="H2" s="549"/>
      <c r="I2" s="549"/>
      <c r="J2" s="549"/>
    </row>
    <row r="3" spans="1:13" ht="16.5" customHeight="1">
      <c r="A3" s="554" t="str">
        <f>'3.1'!A4</f>
        <v>2025</v>
      </c>
      <c r="B3" s="551" t="s">
        <v>169</v>
      </c>
      <c r="C3" s="552"/>
      <c r="D3" s="553"/>
      <c r="E3" s="551" t="s">
        <v>175</v>
      </c>
      <c r="F3" s="552"/>
      <c r="G3" s="553"/>
      <c r="H3" s="551" t="s">
        <v>170</v>
      </c>
      <c r="I3" s="552"/>
      <c r="J3" s="553"/>
      <c r="K3" s="546" t="s">
        <v>166</v>
      </c>
      <c r="L3" s="546"/>
      <c r="M3" s="546"/>
    </row>
    <row r="4" spans="1:13">
      <c r="A4" s="555"/>
      <c r="B4" s="374" t="s">
        <v>60</v>
      </c>
      <c r="C4" s="373" t="s">
        <v>61</v>
      </c>
      <c r="D4" s="378" t="s">
        <v>62</v>
      </c>
      <c r="E4" s="374" t="s">
        <v>60</v>
      </c>
      <c r="F4" s="373" t="s">
        <v>61</v>
      </c>
      <c r="G4" s="378" t="s">
        <v>62</v>
      </c>
      <c r="H4" s="374" t="s">
        <v>60</v>
      </c>
      <c r="I4" s="373" t="s">
        <v>61</v>
      </c>
      <c r="J4" s="378" t="s">
        <v>62</v>
      </c>
      <c r="K4" s="373" t="s">
        <v>60</v>
      </c>
      <c r="L4" s="373" t="s">
        <v>61</v>
      </c>
      <c r="M4" s="373" t="s">
        <v>62</v>
      </c>
    </row>
    <row r="5" spans="1:13" ht="12.75" customHeight="1">
      <c r="A5" s="556" t="s">
        <v>204</v>
      </c>
      <c r="B5" s="523">
        <f>SUM(B6:D6)</f>
        <v>555.58068200000002</v>
      </c>
      <c r="C5" s="520"/>
      <c r="D5" s="524"/>
      <c r="E5" s="523">
        <f>SUM(E6:G6)</f>
        <v>360.55142599999999</v>
      </c>
      <c r="F5" s="520"/>
      <c r="G5" s="524"/>
      <c r="H5" s="523">
        <f>SUM(H6:J6)</f>
        <v>2374.1628219999998</v>
      </c>
      <c r="I5" s="520"/>
      <c r="J5" s="524"/>
      <c r="K5" s="520">
        <f>SUM(K6:M6)</f>
        <v>3290.29493</v>
      </c>
      <c r="L5" s="520"/>
      <c r="M5" s="520"/>
    </row>
    <row r="6" spans="1:13">
      <c r="A6" s="557"/>
      <c r="B6" s="294">
        <f>SUM(B7:B18)</f>
        <v>197.70897400000001</v>
      </c>
      <c r="C6" s="292">
        <f t="shared" ref="C6:M6" si="0">SUM(C7:C18)</f>
        <v>178.82452999999995</v>
      </c>
      <c r="D6" s="293">
        <f t="shared" si="0"/>
        <v>179.047178</v>
      </c>
      <c r="E6" s="294">
        <f t="shared" si="0"/>
        <v>132.83117500000003</v>
      </c>
      <c r="F6" s="292">
        <f t="shared" si="0"/>
        <v>117.898653</v>
      </c>
      <c r="G6" s="293">
        <f t="shared" si="0"/>
        <v>109.82159799999999</v>
      </c>
      <c r="H6" s="294">
        <f t="shared" si="0"/>
        <v>867.51299599999982</v>
      </c>
      <c r="I6" s="292">
        <f t="shared" si="0"/>
        <v>808.49189500000023</v>
      </c>
      <c r="J6" s="293">
        <f t="shared" si="0"/>
        <v>698.15793099999985</v>
      </c>
      <c r="K6" s="292">
        <f t="shared" si="0"/>
        <v>1198.0531450000001</v>
      </c>
      <c r="L6" s="292">
        <f t="shared" si="0"/>
        <v>1105.2150779999999</v>
      </c>
      <c r="M6" s="292">
        <f t="shared" si="0"/>
        <v>987.02670699999999</v>
      </c>
    </row>
    <row r="7" spans="1:13">
      <c r="A7" s="253" t="s">
        <v>150</v>
      </c>
      <c r="B7" s="260">
        <v>1.8673299999999999</v>
      </c>
      <c r="C7" s="7">
        <v>2.018176</v>
      </c>
      <c r="D7" s="257">
        <v>1.8000909999999999</v>
      </c>
      <c r="E7" s="260">
        <v>7.3002330000000004</v>
      </c>
      <c r="F7" s="7">
        <v>4.9810690000000006</v>
      </c>
      <c r="G7" s="257">
        <v>2.7015550000000004</v>
      </c>
      <c r="H7" s="260">
        <v>138.91339800000003</v>
      </c>
      <c r="I7" s="7">
        <v>127.89587199999997</v>
      </c>
      <c r="J7" s="257">
        <v>156.780911</v>
      </c>
      <c r="K7" s="7">
        <v>148.08096100000003</v>
      </c>
      <c r="L7" s="7">
        <v>134.89511699999997</v>
      </c>
      <c r="M7" s="7">
        <v>161.282557</v>
      </c>
    </row>
    <row r="8" spans="1:13">
      <c r="A8" s="253" t="s">
        <v>149</v>
      </c>
      <c r="B8" s="260">
        <v>104.91861999999996</v>
      </c>
      <c r="C8" s="7">
        <v>95.054303999999988</v>
      </c>
      <c r="D8" s="257">
        <v>103.946777</v>
      </c>
      <c r="E8" s="260">
        <v>57.374699000000014</v>
      </c>
      <c r="F8" s="7">
        <v>50.018737999999992</v>
      </c>
      <c r="G8" s="257">
        <v>54.597864999999999</v>
      </c>
      <c r="H8" s="260">
        <v>3.7954219999999994</v>
      </c>
      <c r="I8" s="7">
        <v>3.2504529999999994</v>
      </c>
      <c r="J8" s="257">
        <v>3.9863469999999999</v>
      </c>
      <c r="K8" s="7">
        <v>166.08874099999997</v>
      </c>
      <c r="L8" s="7">
        <v>148.32349499999998</v>
      </c>
      <c r="M8" s="7">
        <v>162.53098900000001</v>
      </c>
    </row>
    <row r="9" spans="1:13">
      <c r="A9" s="253" t="s">
        <v>148</v>
      </c>
      <c r="B9" s="260">
        <v>0</v>
      </c>
      <c r="C9" s="7">
        <v>1.6303000000000002E-2</v>
      </c>
      <c r="D9" s="257">
        <v>0</v>
      </c>
      <c r="E9" s="260">
        <v>3.1137679999999999</v>
      </c>
      <c r="F9" s="7">
        <v>1.763463</v>
      </c>
      <c r="G9" s="257">
        <v>0</v>
      </c>
      <c r="H9" s="260">
        <v>76.370458999999997</v>
      </c>
      <c r="I9" s="7">
        <v>75.681902000000022</v>
      </c>
      <c r="J9" s="257">
        <v>59.822460000000007</v>
      </c>
      <c r="K9" s="7">
        <v>79.48422699999999</v>
      </c>
      <c r="L9" s="7">
        <v>77.461668000000017</v>
      </c>
      <c r="M9" s="7">
        <v>59.822460000000007</v>
      </c>
    </row>
    <row r="10" spans="1:13">
      <c r="A10" s="253" t="s">
        <v>147</v>
      </c>
      <c r="B10" s="260">
        <v>1.3549690000000001</v>
      </c>
      <c r="C10" s="7">
        <v>1.1825230000000002</v>
      </c>
      <c r="D10" s="257">
        <v>1.325331</v>
      </c>
      <c r="E10" s="260">
        <v>2.835229</v>
      </c>
      <c r="F10" s="7">
        <v>0.86259200000000003</v>
      </c>
      <c r="G10" s="257">
        <v>0.56740499999999994</v>
      </c>
      <c r="H10" s="260">
        <v>491.18773799999991</v>
      </c>
      <c r="I10" s="7">
        <v>460.64653300000003</v>
      </c>
      <c r="J10" s="257">
        <v>355.55243899999999</v>
      </c>
      <c r="K10" s="7">
        <v>495.37793599999992</v>
      </c>
      <c r="L10" s="7">
        <v>462.69164800000004</v>
      </c>
      <c r="M10" s="7">
        <v>357.44517500000001</v>
      </c>
    </row>
    <row r="11" spans="1:13">
      <c r="A11" s="253" t="s">
        <v>146</v>
      </c>
      <c r="B11" s="260">
        <v>0</v>
      </c>
      <c r="C11" s="7">
        <v>0</v>
      </c>
      <c r="D11" s="257">
        <v>0</v>
      </c>
      <c r="E11" s="260">
        <v>0</v>
      </c>
      <c r="F11" s="7">
        <v>0</v>
      </c>
      <c r="G11" s="257">
        <v>0</v>
      </c>
      <c r="H11" s="260">
        <v>0</v>
      </c>
      <c r="I11" s="7">
        <v>0</v>
      </c>
      <c r="J11" s="257">
        <v>0</v>
      </c>
      <c r="K11" s="7">
        <v>0</v>
      </c>
      <c r="L11" s="7">
        <v>0</v>
      </c>
      <c r="M11" s="7">
        <v>0</v>
      </c>
    </row>
    <row r="12" spans="1:13">
      <c r="A12" s="253" t="s">
        <v>145</v>
      </c>
      <c r="B12" s="260">
        <v>5.5947999999999998E-2</v>
      </c>
      <c r="C12" s="7">
        <v>4.4372999999999996E-2</v>
      </c>
      <c r="D12" s="257">
        <v>3.0275000000000003E-2</v>
      </c>
      <c r="E12" s="260">
        <v>0.97508500000000009</v>
      </c>
      <c r="F12" s="7">
        <v>1.5936520000000001</v>
      </c>
      <c r="G12" s="257">
        <v>1.673654</v>
      </c>
      <c r="H12" s="260">
        <v>2.0047899999999998</v>
      </c>
      <c r="I12" s="7">
        <v>1.927</v>
      </c>
      <c r="J12" s="257">
        <v>2.0114099999999997</v>
      </c>
      <c r="K12" s="7">
        <v>3.0358229999999997</v>
      </c>
      <c r="L12" s="7">
        <v>3.5650250000000003</v>
      </c>
      <c r="M12" s="7">
        <v>3.7153389999999997</v>
      </c>
    </row>
    <row r="13" spans="1:13">
      <c r="A13" s="253" t="s">
        <v>144</v>
      </c>
      <c r="B13" s="260">
        <v>0</v>
      </c>
      <c r="C13" s="7">
        <v>0</v>
      </c>
      <c r="D13" s="257">
        <v>0</v>
      </c>
      <c r="E13" s="260">
        <v>7.5679999999999992E-3</v>
      </c>
      <c r="F13" s="7">
        <v>3.516E-3</v>
      </c>
      <c r="G13" s="257">
        <v>2.0479999999999999E-3</v>
      </c>
      <c r="H13" s="260">
        <v>0.11506</v>
      </c>
      <c r="I13" s="7">
        <v>0.16465000000000002</v>
      </c>
      <c r="J13" s="257">
        <v>0.108749</v>
      </c>
      <c r="K13" s="7">
        <v>0.122628</v>
      </c>
      <c r="L13" s="7">
        <v>0.16816600000000001</v>
      </c>
      <c r="M13" s="7">
        <v>0.11079699999999999</v>
      </c>
    </row>
    <row r="14" spans="1:13">
      <c r="A14" s="253" t="s">
        <v>143</v>
      </c>
      <c r="B14" s="260">
        <v>0.15461699999999998</v>
      </c>
      <c r="C14" s="7">
        <v>0.128443</v>
      </c>
      <c r="D14" s="257">
        <v>0.18420599999999998</v>
      </c>
      <c r="E14" s="260">
        <v>2.0825279999999999</v>
      </c>
      <c r="F14" s="7">
        <v>1.8311999999999999</v>
      </c>
      <c r="G14" s="257">
        <v>2.1176039999999996</v>
      </c>
      <c r="H14" s="260">
        <v>16.434579999999997</v>
      </c>
      <c r="I14" s="7">
        <v>13.336755999999999</v>
      </c>
      <c r="J14" s="257">
        <v>14.917909999999999</v>
      </c>
      <c r="K14" s="7">
        <v>18.671724999999995</v>
      </c>
      <c r="L14" s="7">
        <v>15.296398999999999</v>
      </c>
      <c r="M14" s="7">
        <v>17.219719999999999</v>
      </c>
    </row>
    <row r="15" spans="1:13">
      <c r="A15" s="253" t="s">
        <v>142</v>
      </c>
      <c r="B15" s="260">
        <v>0.396283</v>
      </c>
      <c r="C15" s="7">
        <v>0.276368</v>
      </c>
      <c r="D15" s="257">
        <v>0.316579</v>
      </c>
      <c r="E15" s="260">
        <v>4.7377880000000001</v>
      </c>
      <c r="F15" s="7">
        <v>4.3614349999999993</v>
      </c>
      <c r="G15" s="257">
        <v>3.3284249999999997</v>
      </c>
      <c r="H15" s="260">
        <v>23.617150000000002</v>
      </c>
      <c r="I15" s="7">
        <v>22.516462000000001</v>
      </c>
      <c r="J15" s="257">
        <v>19.010628000000001</v>
      </c>
      <c r="K15" s="7">
        <v>28.751221000000001</v>
      </c>
      <c r="L15" s="7">
        <v>27.154264999999999</v>
      </c>
      <c r="M15" s="7">
        <v>22.655632000000001</v>
      </c>
    </row>
    <row r="16" spans="1:13">
      <c r="A16" s="253" t="s">
        <v>14</v>
      </c>
      <c r="B16" s="260">
        <v>0</v>
      </c>
      <c r="C16" s="7">
        <v>0</v>
      </c>
      <c r="D16" s="257">
        <v>0</v>
      </c>
      <c r="E16" s="260">
        <v>0</v>
      </c>
      <c r="F16" s="7">
        <v>0</v>
      </c>
      <c r="G16" s="257">
        <v>0</v>
      </c>
      <c r="H16" s="260">
        <v>0</v>
      </c>
      <c r="I16" s="7">
        <v>0</v>
      </c>
      <c r="J16" s="257">
        <v>0</v>
      </c>
      <c r="K16" s="7">
        <v>0</v>
      </c>
      <c r="L16" s="7">
        <v>0</v>
      </c>
      <c r="M16" s="7">
        <v>0</v>
      </c>
    </row>
    <row r="17" spans="1:13">
      <c r="A17" s="253" t="s">
        <v>141</v>
      </c>
      <c r="B17" s="260">
        <v>0.36329400000000001</v>
      </c>
      <c r="C17" s="7">
        <v>0.31598899999999996</v>
      </c>
      <c r="D17" s="257">
        <v>0.34057900000000002</v>
      </c>
      <c r="E17" s="260">
        <v>8.3559999999999995E-2</v>
      </c>
      <c r="F17" s="7">
        <v>7.6072000000000001E-2</v>
      </c>
      <c r="G17" s="257">
        <v>9.1632000000000005E-2</v>
      </c>
      <c r="H17" s="260">
        <v>0.22014100000000003</v>
      </c>
      <c r="I17" s="7">
        <v>0.299066</v>
      </c>
      <c r="J17" s="257">
        <v>0.20507900000000004</v>
      </c>
      <c r="K17" s="7">
        <v>0.666995</v>
      </c>
      <c r="L17" s="7">
        <v>0.69112700000000005</v>
      </c>
      <c r="M17" s="7">
        <v>0.63729000000000002</v>
      </c>
    </row>
    <row r="18" spans="1:13">
      <c r="A18" s="253" t="s">
        <v>140</v>
      </c>
      <c r="B18" s="260">
        <v>88.597913000000048</v>
      </c>
      <c r="C18" s="7">
        <v>79.788050999999967</v>
      </c>
      <c r="D18" s="257">
        <v>71.103339999999989</v>
      </c>
      <c r="E18" s="260">
        <v>54.320717000000002</v>
      </c>
      <c r="F18" s="7">
        <v>52.406916000000002</v>
      </c>
      <c r="G18" s="257">
        <v>44.741409999999995</v>
      </c>
      <c r="H18" s="260">
        <v>114.85425799999997</v>
      </c>
      <c r="I18" s="7">
        <v>102.773201</v>
      </c>
      <c r="J18" s="257">
        <v>85.761997999999977</v>
      </c>
      <c r="K18" s="7">
        <v>257.77288800000002</v>
      </c>
      <c r="L18" s="7">
        <v>234.96816799999996</v>
      </c>
      <c r="M18" s="7">
        <v>201.60674799999995</v>
      </c>
    </row>
    <row r="19" spans="1:13" s="57" customFormat="1" ht="13.5" customHeight="1">
      <c r="A19" s="295" t="s">
        <v>229</v>
      </c>
      <c r="B19" s="296">
        <v>475.76385000000016</v>
      </c>
      <c r="C19" s="297">
        <v>471.69685000000032</v>
      </c>
      <c r="D19" s="298">
        <v>473.1498500000003</v>
      </c>
      <c r="E19" s="296">
        <v>383.77069999999975</v>
      </c>
      <c r="F19" s="297">
        <v>384.93369999999976</v>
      </c>
      <c r="G19" s="298">
        <v>384.88569999999976</v>
      </c>
      <c r="H19" s="296">
        <v>8977.7385000000031</v>
      </c>
      <c r="I19" s="297">
        <v>8997.2885000000042</v>
      </c>
      <c r="J19" s="298">
        <v>8749.3885000000028</v>
      </c>
      <c r="K19" s="297">
        <v>9837.2730500000034</v>
      </c>
      <c r="L19" s="297">
        <v>9853.9190500000041</v>
      </c>
      <c r="M19" s="297">
        <v>9607.4240500000033</v>
      </c>
    </row>
    <row r="20" spans="1:13" s="57" customFormat="1" ht="13.5" customHeight="1">
      <c r="A20" s="291" t="s">
        <v>230</v>
      </c>
      <c r="B20" s="261">
        <v>823.98254999999938</v>
      </c>
      <c r="C20" s="256">
        <v>822.89321999999947</v>
      </c>
      <c r="D20" s="258">
        <v>780.0057199999992</v>
      </c>
      <c r="E20" s="261">
        <v>1126.0179999999996</v>
      </c>
      <c r="F20" s="256">
        <v>1127.1059999999995</v>
      </c>
      <c r="G20" s="258">
        <v>1127.1059999999995</v>
      </c>
      <c r="H20" s="261">
        <v>16833.763499999997</v>
      </c>
      <c r="I20" s="256">
        <v>17075.803499999998</v>
      </c>
      <c r="J20" s="258">
        <v>16128.663499999999</v>
      </c>
      <c r="K20" s="256">
        <v>18783.764049999998</v>
      </c>
      <c r="L20" s="256">
        <v>19025.802719999996</v>
      </c>
      <c r="M20" s="256">
        <v>18035.775219999996</v>
      </c>
    </row>
    <row r="21" spans="1:13">
      <c r="M21" s="14"/>
    </row>
    <row r="25" spans="1:13" ht="12" customHeight="1">
      <c r="I25" s="9" t="s">
        <v>249</v>
      </c>
      <c r="J25" s="446" t="s">
        <v>416</v>
      </c>
      <c r="K25" s="446" t="s">
        <v>250</v>
      </c>
    </row>
    <row r="26" spans="1:13">
      <c r="H26" s="9" t="s">
        <v>150</v>
      </c>
      <c r="I26" s="39">
        <f>SUM(B7:D7)</f>
        <v>5.6855969999999996</v>
      </c>
      <c r="J26" s="39">
        <f t="shared" ref="J26:J37" si="1">SUM(E7:G7)</f>
        <v>14.982857000000001</v>
      </c>
      <c r="K26" s="39">
        <f t="shared" ref="K26:K37" si="2">SUM(H7:J7)</f>
        <v>423.59018099999997</v>
      </c>
      <c r="L26" s="39"/>
    </row>
    <row r="27" spans="1:13">
      <c r="H27" s="9" t="s">
        <v>149</v>
      </c>
      <c r="I27" s="39">
        <f t="shared" ref="I27:I37" si="3">SUM(B8:D8)</f>
        <v>303.91970099999992</v>
      </c>
      <c r="J27" s="39">
        <f t="shared" si="1"/>
        <v>161.99130200000002</v>
      </c>
      <c r="K27" s="39">
        <f t="shared" si="2"/>
        <v>11.032221999999999</v>
      </c>
      <c r="L27" s="39"/>
    </row>
    <row r="28" spans="1:13">
      <c r="H28" s="9" t="s">
        <v>148</v>
      </c>
      <c r="I28" s="39">
        <f t="shared" si="3"/>
        <v>1.6303000000000002E-2</v>
      </c>
      <c r="J28" s="39">
        <f t="shared" si="1"/>
        <v>4.8772310000000001</v>
      </c>
      <c r="K28" s="39">
        <f t="shared" si="2"/>
        <v>211.87482100000003</v>
      </c>
      <c r="L28" s="39"/>
    </row>
    <row r="29" spans="1:13">
      <c r="H29" s="9" t="s">
        <v>147</v>
      </c>
      <c r="I29" s="39">
        <f t="shared" si="3"/>
        <v>3.8628230000000006</v>
      </c>
      <c r="J29" s="39">
        <f t="shared" si="1"/>
        <v>4.2652260000000002</v>
      </c>
      <c r="K29" s="39">
        <f t="shared" si="2"/>
        <v>1307.38671</v>
      </c>
      <c r="L29" s="39"/>
    </row>
    <row r="30" spans="1:13">
      <c r="H30" s="9" t="s">
        <v>146</v>
      </c>
      <c r="I30" s="39">
        <f t="shared" si="3"/>
        <v>0</v>
      </c>
      <c r="J30" s="39">
        <f t="shared" si="1"/>
        <v>0</v>
      </c>
      <c r="K30" s="39">
        <f t="shared" si="2"/>
        <v>0</v>
      </c>
      <c r="L30" s="39"/>
    </row>
    <row r="31" spans="1:13">
      <c r="H31" s="9" t="s">
        <v>145</v>
      </c>
      <c r="I31" s="39">
        <f t="shared" si="3"/>
        <v>0.13059599999999999</v>
      </c>
      <c r="J31" s="39">
        <f t="shared" si="1"/>
        <v>4.2423909999999996</v>
      </c>
      <c r="K31" s="39">
        <f t="shared" si="2"/>
        <v>5.9431999999999992</v>
      </c>
      <c r="L31" s="39"/>
    </row>
    <row r="32" spans="1:13">
      <c r="H32" s="9" t="s">
        <v>144</v>
      </c>
      <c r="I32" s="39">
        <f t="shared" si="3"/>
        <v>0</v>
      </c>
      <c r="J32" s="39">
        <f t="shared" si="1"/>
        <v>1.3132E-2</v>
      </c>
      <c r="K32" s="39">
        <f t="shared" si="2"/>
        <v>0.388459</v>
      </c>
      <c r="L32" s="39"/>
    </row>
    <row r="33" spans="8:12">
      <c r="H33" s="9" t="s">
        <v>143</v>
      </c>
      <c r="I33" s="39">
        <f t="shared" si="3"/>
        <v>0.46726599999999996</v>
      </c>
      <c r="J33" s="39">
        <f t="shared" si="1"/>
        <v>6.031331999999999</v>
      </c>
      <c r="K33" s="39">
        <f t="shared" si="2"/>
        <v>44.689245999999997</v>
      </c>
      <c r="L33" s="39"/>
    </row>
    <row r="34" spans="8:12">
      <c r="H34" s="9" t="s">
        <v>142</v>
      </c>
      <c r="I34" s="39">
        <f t="shared" si="3"/>
        <v>0.98923000000000005</v>
      </c>
      <c r="J34" s="39">
        <f t="shared" si="1"/>
        <v>12.427647999999998</v>
      </c>
      <c r="K34" s="39">
        <f t="shared" si="2"/>
        <v>65.144239999999996</v>
      </c>
      <c r="L34" s="39"/>
    </row>
    <row r="35" spans="8:12">
      <c r="H35" s="9" t="s">
        <v>14</v>
      </c>
      <c r="I35" s="39">
        <f t="shared" si="3"/>
        <v>0</v>
      </c>
      <c r="J35" s="39">
        <f t="shared" si="1"/>
        <v>0</v>
      </c>
      <c r="K35" s="39">
        <f t="shared" si="2"/>
        <v>0</v>
      </c>
      <c r="L35" s="39"/>
    </row>
    <row r="36" spans="8:12">
      <c r="H36" s="9" t="s">
        <v>141</v>
      </c>
      <c r="I36" s="39">
        <f t="shared" si="3"/>
        <v>1.019862</v>
      </c>
      <c r="J36" s="39">
        <f t="shared" si="1"/>
        <v>0.25126399999999999</v>
      </c>
      <c r="K36" s="39">
        <f t="shared" si="2"/>
        <v>0.72428599999999999</v>
      </c>
      <c r="L36" s="39"/>
    </row>
    <row r="37" spans="8:12">
      <c r="H37" s="9" t="s">
        <v>140</v>
      </c>
      <c r="I37" s="39">
        <f t="shared" si="3"/>
        <v>239.489304</v>
      </c>
      <c r="J37" s="39">
        <f t="shared" si="1"/>
        <v>151.469043</v>
      </c>
      <c r="K37" s="39">
        <f t="shared" si="2"/>
        <v>303.38945699999999</v>
      </c>
      <c r="L37" s="39"/>
    </row>
  </sheetData>
  <mergeCells count="13">
    <mergeCell ref="H5:J5"/>
    <mergeCell ref="K5:M5"/>
    <mergeCell ref="A3:A4"/>
    <mergeCell ref="A5:A6"/>
    <mergeCell ref="B5:D5"/>
    <mergeCell ref="B3:D3"/>
    <mergeCell ref="E3:G3"/>
    <mergeCell ref="E5:G5"/>
    <mergeCell ref="B2:D2"/>
    <mergeCell ref="E2:G2"/>
    <mergeCell ref="H2:J2"/>
    <mergeCell ref="H3:J3"/>
    <mergeCell ref="K3:M3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List7"/>
  <dimension ref="A1:M33"/>
  <sheetViews>
    <sheetView showGridLines="0" zoomScaleNormal="100" zoomScaleSheetLayoutView="100" workbookViewId="0"/>
  </sheetViews>
  <sheetFormatPr defaultColWidth="9.140625" defaultRowHeight="12"/>
  <cols>
    <col min="1" max="1" width="22.42578125" style="11" customWidth="1"/>
    <col min="2" max="2" width="10" style="11" customWidth="1"/>
    <col min="3" max="13" width="10.140625" style="11" customWidth="1"/>
    <col min="14" max="14" width="11.7109375" style="11" customWidth="1"/>
    <col min="15" max="16384" width="9.140625" style="11"/>
  </cols>
  <sheetData>
    <row r="1" spans="1:13" s="51" customFormat="1" ht="20.25">
      <c r="A1" s="299" t="s">
        <v>378</v>
      </c>
      <c r="M1" s="209" t="str">
        <f>'3.1'!N1</f>
        <v>I. čtvrtletí 2025</v>
      </c>
    </row>
    <row r="2" spans="1:13" ht="6" customHeight="1"/>
    <row r="3" spans="1:13">
      <c r="A3" s="564" t="str">
        <f>'3.1'!A4</f>
        <v>2025</v>
      </c>
      <c r="B3" s="566" t="s">
        <v>179</v>
      </c>
      <c r="C3" s="546"/>
      <c r="D3" s="547"/>
      <c r="E3" s="566" t="s">
        <v>181</v>
      </c>
      <c r="F3" s="546"/>
      <c r="G3" s="547"/>
      <c r="H3" s="566" t="s">
        <v>182</v>
      </c>
      <c r="I3" s="546"/>
      <c r="J3" s="547"/>
      <c r="K3" s="546" t="s">
        <v>183</v>
      </c>
      <c r="L3" s="546"/>
      <c r="M3" s="546"/>
    </row>
    <row r="4" spans="1:13">
      <c r="A4" s="565"/>
      <c r="B4" s="374" t="s">
        <v>60</v>
      </c>
      <c r="C4" s="373" t="s">
        <v>61</v>
      </c>
      <c r="D4" s="378" t="s">
        <v>62</v>
      </c>
      <c r="E4" s="374" t="s">
        <v>63</v>
      </c>
      <c r="F4" s="373" t="s">
        <v>64</v>
      </c>
      <c r="G4" s="378" t="s">
        <v>65</v>
      </c>
      <c r="H4" s="374" t="s">
        <v>66</v>
      </c>
      <c r="I4" s="373" t="s">
        <v>67</v>
      </c>
      <c r="J4" s="378" t="s">
        <v>68</v>
      </c>
      <c r="K4" s="373" t="s">
        <v>69</v>
      </c>
      <c r="L4" s="373" t="s">
        <v>70</v>
      </c>
      <c r="M4" s="373" t="s">
        <v>71</v>
      </c>
    </row>
    <row r="5" spans="1:13">
      <c r="A5" s="556" t="s">
        <v>10</v>
      </c>
      <c r="B5" s="558">
        <f>D6</f>
        <v>22878.004845300729</v>
      </c>
      <c r="C5" s="559"/>
      <c r="D5" s="560"/>
      <c r="E5" s="561">
        <f>G6</f>
        <v>0</v>
      </c>
      <c r="F5" s="562"/>
      <c r="G5" s="563"/>
      <c r="H5" s="561">
        <f>J6</f>
        <v>0</v>
      </c>
      <c r="I5" s="562"/>
      <c r="J5" s="563"/>
      <c r="K5" s="562">
        <f>M6</f>
        <v>0</v>
      </c>
      <c r="L5" s="562"/>
      <c r="M5" s="562"/>
    </row>
    <row r="6" spans="1:13">
      <c r="A6" s="557"/>
      <c r="B6" s="311">
        <f>SUM(B7:B14)</f>
        <v>23035.517520200559</v>
      </c>
      <c r="C6" s="304">
        <f t="shared" ref="C6:M6" si="0">SUM(C7:C14)</f>
        <v>23082.762860100633</v>
      </c>
      <c r="D6" s="306">
        <f t="shared" si="0"/>
        <v>22878.004845300729</v>
      </c>
      <c r="E6" s="315">
        <f t="shared" si="0"/>
        <v>0</v>
      </c>
      <c r="F6" s="305">
        <f t="shared" si="0"/>
        <v>0</v>
      </c>
      <c r="G6" s="310">
        <f t="shared" si="0"/>
        <v>0</v>
      </c>
      <c r="H6" s="315">
        <f t="shared" si="0"/>
        <v>0</v>
      </c>
      <c r="I6" s="305">
        <f t="shared" si="0"/>
        <v>0</v>
      </c>
      <c r="J6" s="310">
        <f t="shared" si="0"/>
        <v>0</v>
      </c>
      <c r="K6" s="305">
        <f t="shared" si="0"/>
        <v>0</v>
      </c>
      <c r="L6" s="305">
        <f t="shared" si="0"/>
        <v>0</v>
      </c>
      <c r="M6" s="305">
        <f t="shared" si="0"/>
        <v>0</v>
      </c>
    </row>
    <row r="7" spans="1:13">
      <c r="A7" s="253" t="s">
        <v>0</v>
      </c>
      <c r="B7" s="312">
        <v>4318</v>
      </c>
      <c r="C7" s="300">
        <v>4332</v>
      </c>
      <c r="D7" s="307">
        <v>4332</v>
      </c>
      <c r="E7" s="312">
        <v>0</v>
      </c>
      <c r="F7" s="300">
        <v>0</v>
      </c>
      <c r="G7" s="307">
        <v>0</v>
      </c>
      <c r="H7" s="312">
        <v>0</v>
      </c>
      <c r="I7" s="300">
        <v>0</v>
      </c>
      <c r="J7" s="307">
        <v>0</v>
      </c>
      <c r="K7" s="300">
        <v>0</v>
      </c>
      <c r="L7" s="300">
        <v>0</v>
      </c>
      <c r="M7" s="300">
        <v>0</v>
      </c>
    </row>
    <row r="8" spans="1:13">
      <c r="A8" s="253" t="s">
        <v>15</v>
      </c>
      <c r="B8" s="313">
        <v>9450.6716000000015</v>
      </c>
      <c r="C8" s="301">
        <v>9450.6716000000015</v>
      </c>
      <c r="D8" s="308">
        <v>9222.3215999999993</v>
      </c>
      <c r="E8" s="313">
        <v>0</v>
      </c>
      <c r="F8" s="301">
        <v>0</v>
      </c>
      <c r="G8" s="308">
        <v>0</v>
      </c>
      <c r="H8" s="313">
        <v>0</v>
      </c>
      <c r="I8" s="301">
        <v>0</v>
      </c>
      <c r="J8" s="308">
        <v>0</v>
      </c>
      <c r="K8" s="301">
        <v>0</v>
      </c>
      <c r="L8" s="301">
        <v>0</v>
      </c>
      <c r="M8" s="301">
        <v>0</v>
      </c>
    </row>
    <row r="9" spans="1:13">
      <c r="A9" s="253" t="s">
        <v>16</v>
      </c>
      <c r="B9" s="313">
        <v>1363.4</v>
      </c>
      <c r="C9" s="301">
        <v>1363.4</v>
      </c>
      <c r="D9" s="308">
        <v>1363.4</v>
      </c>
      <c r="E9" s="313">
        <v>0</v>
      </c>
      <c r="F9" s="301">
        <v>0</v>
      </c>
      <c r="G9" s="308">
        <v>0</v>
      </c>
      <c r="H9" s="313">
        <v>0</v>
      </c>
      <c r="I9" s="301">
        <v>0</v>
      </c>
      <c r="J9" s="308">
        <v>0</v>
      </c>
      <c r="K9" s="301">
        <v>0</v>
      </c>
      <c r="L9" s="301">
        <v>0</v>
      </c>
      <c r="M9" s="301">
        <v>0</v>
      </c>
    </row>
    <row r="10" spans="1:13">
      <c r="A10" s="253" t="s">
        <v>17</v>
      </c>
      <c r="B10" s="313">
        <v>1250.3086600000008</v>
      </c>
      <c r="C10" s="301">
        <v>1258.4708600000006</v>
      </c>
      <c r="D10" s="308">
        <v>1263.9578600000007</v>
      </c>
      <c r="E10" s="313">
        <v>0</v>
      </c>
      <c r="F10" s="301">
        <v>0</v>
      </c>
      <c r="G10" s="308">
        <v>0</v>
      </c>
      <c r="H10" s="313">
        <v>0</v>
      </c>
      <c r="I10" s="301">
        <v>0</v>
      </c>
      <c r="J10" s="308">
        <v>0</v>
      </c>
      <c r="K10" s="301">
        <v>0</v>
      </c>
      <c r="L10" s="301">
        <v>0</v>
      </c>
      <c r="M10" s="301">
        <v>0</v>
      </c>
    </row>
    <row r="11" spans="1:13">
      <c r="A11" s="253" t="s">
        <v>3</v>
      </c>
      <c r="B11" s="313">
        <v>1115.9268399999974</v>
      </c>
      <c r="C11" s="301">
        <v>1115.5433399999972</v>
      </c>
      <c r="D11" s="308">
        <v>1114.8430399999972</v>
      </c>
      <c r="E11" s="313">
        <v>0</v>
      </c>
      <c r="F11" s="301">
        <v>0</v>
      </c>
      <c r="G11" s="308">
        <v>0</v>
      </c>
      <c r="H11" s="313">
        <v>0</v>
      </c>
      <c r="I11" s="301">
        <v>0</v>
      </c>
      <c r="J11" s="308">
        <v>0</v>
      </c>
      <c r="K11" s="301">
        <v>0</v>
      </c>
      <c r="L11" s="301">
        <v>0</v>
      </c>
      <c r="M11" s="301">
        <v>0</v>
      </c>
    </row>
    <row r="12" spans="1:13">
      <c r="A12" s="253" t="s">
        <v>18</v>
      </c>
      <c r="B12" s="313">
        <v>1171.5</v>
      </c>
      <c r="C12" s="301">
        <v>1171.5</v>
      </c>
      <c r="D12" s="308">
        <v>1171.5</v>
      </c>
      <c r="E12" s="313">
        <v>0</v>
      </c>
      <c r="F12" s="301">
        <v>0</v>
      </c>
      <c r="G12" s="308">
        <v>0</v>
      </c>
      <c r="H12" s="313">
        <v>0</v>
      </c>
      <c r="I12" s="301">
        <v>0</v>
      </c>
      <c r="J12" s="308">
        <v>0</v>
      </c>
      <c r="K12" s="301">
        <v>0</v>
      </c>
      <c r="L12" s="301">
        <v>0</v>
      </c>
      <c r="M12" s="301">
        <v>0</v>
      </c>
    </row>
    <row r="13" spans="1:13">
      <c r="A13" s="253" t="s">
        <v>1</v>
      </c>
      <c r="B13" s="313">
        <v>363.14238499999999</v>
      </c>
      <c r="C13" s="301">
        <v>363.14738499999999</v>
      </c>
      <c r="D13" s="308">
        <v>363.002385</v>
      </c>
      <c r="E13" s="313">
        <v>0</v>
      </c>
      <c r="F13" s="301">
        <v>0</v>
      </c>
      <c r="G13" s="308">
        <v>0</v>
      </c>
      <c r="H13" s="313">
        <v>0</v>
      </c>
      <c r="I13" s="301">
        <v>0</v>
      </c>
      <c r="J13" s="308">
        <v>0</v>
      </c>
      <c r="K13" s="301">
        <v>0</v>
      </c>
      <c r="L13" s="301">
        <v>0</v>
      </c>
      <c r="M13" s="301">
        <v>0</v>
      </c>
    </row>
    <row r="14" spans="1:13">
      <c r="A14" s="254" t="s">
        <v>2</v>
      </c>
      <c r="B14" s="314">
        <v>4002.5680352005634</v>
      </c>
      <c r="C14" s="303">
        <v>4028.0296751006354</v>
      </c>
      <c r="D14" s="309">
        <v>4046.9799603007327</v>
      </c>
      <c r="E14" s="314">
        <v>0</v>
      </c>
      <c r="F14" s="303">
        <v>0</v>
      </c>
      <c r="G14" s="309">
        <v>0</v>
      </c>
      <c r="H14" s="314">
        <v>0</v>
      </c>
      <c r="I14" s="303">
        <v>0</v>
      </c>
      <c r="J14" s="309">
        <v>0</v>
      </c>
      <c r="K14" s="303">
        <v>0</v>
      </c>
      <c r="L14" s="303">
        <v>0</v>
      </c>
      <c r="M14" s="303">
        <v>0</v>
      </c>
    </row>
    <row r="15" spans="1:13">
      <c r="M15" s="14"/>
    </row>
    <row r="16" spans="1:13" ht="3.75" customHeight="1"/>
    <row r="17" spans="1:10">
      <c r="A17" s="432" t="str">
        <f>'3.1'!A4</f>
        <v>2025</v>
      </c>
      <c r="B17" s="302" t="s">
        <v>7</v>
      </c>
      <c r="C17" s="302" t="s">
        <v>20</v>
      </c>
      <c r="D17" s="302" t="s">
        <v>21</v>
      </c>
      <c r="E17" s="302" t="s">
        <v>22</v>
      </c>
      <c r="F17" s="302" t="s">
        <v>43</v>
      </c>
      <c r="G17" s="302" t="s">
        <v>44</v>
      </c>
      <c r="H17" s="302" t="s">
        <v>45</v>
      </c>
      <c r="I17" s="302" t="s">
        <v>46</v>
      </c>
      <c r="J17" s="302" t="s">
        <v>53</v>
      </c>
    </row>
    <row r="18" spans="1:10">
      <c r="A18" s="425" t="s">
        <v>10</v>
      </c>
      <c r="B18" s="426">
        <f>SUM(B19:B32)</f>
        <v>4332</v>
      </c>
      <c r="C18" s="426">
        <f t="shared" ref="C18:I18" si="1">SUM(C19:C32)</f>
        <v>9222.3215999999993</v>
      </c>
      <c r="D18" s="371">
        <f t="shared" si="1"/>
        <v>1363.4</v>
      </c>
      <c r="E18" s="371">
        <f t="shared" si="1"/>
        <v>1263.9578600000002</v>
      </c>
      <c r="F18" s="371">
        <f t="shared" si="1"/>
        <v>1114.8430399999997</v>
      </c>
      <c r="G18" s="371">
        <f t="shared" si="1"/>
        <v>1171.5</v>
      </c>
      <c r="H18" s="371">
        <f t="shared" si="1"/>
        <v>363.00238499999995</v>
      </c>
      <c r="I18" s="371">
        <f t="shared" si="1"/>
        <v>4046.9799603000606</v>
      </c>
      <c r="J18" s="371">
        <f t="shared" ref="J18:J32" si="2">SUM(B18:I18)</f>
        <v>22878.00484530006</v>
      </c>
    </row>
    <row r="19" spans="1:10">
      <c r="A19" s="423" t="s">
        <v>233</v>
      </c>
      <c r="B19" s="278">
        <v>0</v>
      </c>
      <c r="C19" s="278">
        <v>17.440000000000001</v>
      </c>
      <c r="D19" s="278">
        <v>0</v>
      </c>
      <c r="E19" s="278">
        <v>74.790999999999968</v>
      </c>
      <c r="F19" s="278">
        <v>11.205999999999998</v>
      </c>
      <c r="G19" s="278">
        <v>0</v>
      </c>
      <c r="H19" s="278">
        <v>0</v>
      </c>
      <c r="I19" s="278">
        <v>89.895100000000213</v>
      </c>
      <c r="J19" s="7">
        <f t="shared" si="2"/>
        <v>193.3321000000002</v>
      </c>
    </row>
    <row r="20" spans="1:10">
      <c r="A20" s="423" t="s">
        <v>235</v>
      </c>
      <c r="B20" s="278">
        <v>2250</v>
      </c>
      <c r="C20" s="278">
        <v>216.0907</v>
      </c>
      <c r="D20" s="278">
        <v>0</v>
      </c>
      <c r="E20" s="278">
        <v>63.644000000000013</v>
      </c>
      <c r="F20" s="278">
        <v>175.90215000000006</v>
      </c>
      <c r="G20" s="278">
        <v>0</v>
      </c>
      <c r="H20" s="278">
        <v>0.01</v>
      </c>
      <c r="I20" s="278">
        <v>390.71047900000076</v>
      </c>
      <c r="J20" s="7">
        <f t="shared" si="2"/>
        <v>3096.3573290000013</v>
      </c>
    </row>
    <row r="21" spans="1:10">
      <c r="A21" s="423" t="s">
        <v>236</v>
      </c>
      <c r="B21" s="278">
        <v>0</v>
      </c>
      <c r="C21" s="278">
        <v>226.29999999999998</v>
      </c>
      <c r="D21" s="278">
        <v>118.5</v>
      </c>
      <c r="E21" s="278">
        <v>98.67999999999995</v>
      </c>
      <c r="F21" s="278">
        <v>35.223699999999994</v>
      </c>
      <c r="G21" s="278">
        <v>0</v>
      </c>
      <c r="H21" s="278">
        <v>8.295304999999999</v>
      </c>
      <c r="I21" s="278">
        <v>684.4782111999973</v>
      </c>
      <c r="J21" s="7">
        <f t="shared" si="2"/>
        <v>1171.4772161999972</v>
      </c>
    </row>
    <row r="22" spans="1:10">
      <c r="A22" s="423" t="s">
        <v>237</v>
      </c>
      <c r="B22" s="278">
        <v>0</v>
      </c>
      <c r="C22" s="278">
        <v>539.35199999999998</v>
      </c>
      <c r="D22" s="278">
        <v>400</v>
      </c>
      <c r="E22" s="278">
        <v>25.413999999999998</v>
      </c>
      <c r="F22" s="278">
        <v>7.8919999999999977</v>
      </c>
      <c r="G22" s="278">
        <v>0</v>
      </c>
      <c r="H22" s="278">
        <v>67.594999999999999</v>
      </c>
      <c r="I22" s="278">
        <v>50.560312000000152</v>
      </c>
      <c r="J22" s="7">
        <f t="shared" si="2"/>
        <v>1090.813312</v>
      </c>
    </row>
    <row r="23" spans="1:10">
      <c r="A23" s="423" t="s">
        <v>234</v>
      </c>
      <c r="B23" s="278">
        <v>2082</v>
      </c>
      <c r="C23" s="278">
        <v>14.759</v>
      </c>
      <c r="D23" s="278">
        <v>0</v>
      </c>
      <c r="E23" s="278">
        <v>99.31340000000003</v>
      </c>
      <c r="F23" s="278">
        <v>17.003599999999988</v>
      </c>
      <c r="G23" s="278">
        <v>475</v>
      </c>
      <c r="H23" s="278">
        <v>11.899999999999999</v>
      </c>
      <c r="I23" s="278">
        <v>211.61676199999977</v>
      </c>
      <c r="J23" s="7">
        <f t="shared" si="2"/>
        <v>2911.5927619999998</v>
      </c>
    </row>
    <row r="24" spans="1:10">
      <c r="A24" s="423" t="s">
        <v>238</v>
      </c>
      <c r="B24" s="278">
        <v>0</v>
      </c>
      <c r="C24" s="278">
        <v>182.64700000000002</v>
      </c>
      <c r="D24" s="278">
        <v>0</v>
      </c>
      <c r="E24" s="278">
        <v>71.809400000000011</v>
      </c>
      <c r="F24" s="278">
        <v>30.357399999999977</v>
      </c>
      <c r="G24" s="278">
        <v>0</v>
      </c>
      <c r="H24" s="278">
        <v>10.243500000000001</v>
      </c>
      <c r="I24" s="278">
        <v>221.92127699999344</v>
      </c>
      <c r="J24" s="7">
        <f t="shared" si="2"/>
        <v>516.97857699999349</v>
      </c>
    </row>
    <row r="25" spans="1:10">
      <c r="A25" s="423" t="s">
        <v>239</v>
      </c>
      <c r="B25" s="278">
        <v>0</v>
      </c>
      <c r="C25" s="278">
        <v>4.835</v>
      </c>
      <c r="D25" s="278">
        <v>0</v>
      </c>
      <c r="E25" s="278">
        <v>48.496000000000024</v>
      </c>
      <c r="F25" s="278">
        <v>24.25014999999998</v>
      </c>
      <c r="G25" s="278">
        <v>0</v>
      </c>
      <c r="H25" s="278">
        <v>48.840979999999995</v>
      </c>
      <c r="I25" s="278">
        <v>179.45996599999768</v>
      </c>
      <c r="J25" s="7">
        <f t="shared" si="2"/>
        <v>305.88209599999766</v>
      </c>
    </row>
    <row r="26" spans="1:10">
      <c r="A26" s="423" t="s">
        <v>240</v>
      </c>
      <c r="B26" s="278">
        <v>0</v>
      </c>
      <c r="C26" s="278">
        <v>1067.1720000000003</v>
      </c>
      <c r="D26" s="278">
        <v>0</v>
      </c>
      <c r="E26" s="278">
        <v>130.4589</v>
      </c>
      <c r="F26" s="278">
        <v>17.986999999999991</v>
      </c>
      <c r="G26" s="278">
        <v>0</v>
      </c>
      <c r="H26" s="278">
        <v>37.484199999999987</v>
      </c>
      <c r="I26" s="278">
        <v>251.7913520000204</v>
      </c>
      <c r="J26" s="7">
        <f t="shared" si="2"/>
        <v>1504.8934520000209</v>
      </c>
    </row>
    <row r="27" spans="1:10">
      <c r="A27" s="423" t="s">
        <v>241</v>
      </c>
      <c r="B27" s="278">
        <v>0</v>
      </c>
      <c r="C27" s="278">
        <v>70.628200000000007</v>
      </c>
      <c r="D27" s="278">
        <v>0</v>
      </c>
      <c r="E27" s="278">
        <v>130.7949999999999</v>
      </c>
      <c r="F27" s="278">
        <v>12.583739999999992</v>
      </c>
      <c r="G27" s="278">
        <v>650</v>
      </c>
      <c r="H27" s="278">
        <v>57.189999999999984</v>
      </c>
      <c r="I27" s="278">
        <v>227.66830899999445</v>
      </c>
      <c r="J27" s="7">
        <f t="shared" si="2"/>
        <v>1148.8652489999943</v>
      </c>
    </row>
    <row r="28" spans="1:10">
      <c r="A28" s="423" t="s">
        <v>242</v>
      </c>
      <c r="B28" s="278">
        <v>0</v>
      </c>
      <c r="C28" s="278">
        <v>1293.7099999999998</v>
      </c>
      <c r="D28" s="278">
        <v>0</v>
      </c>
      <c r="E28" s="278">
        <v>81.039500000000032</v>
      </c>
      <c r="F28" s="278">
        <v>30.057800000000022</v>
      </c>
      <c r="G28" s="278">
        <v>0</v>
      </c>
      <c r="H28" s="278">
        <v>22.9864</v>
      </c>
      <c r="I28" s="278">
        <v>209.75529399999229</v>
      </c>
      <c r="J28" s="7">
        <f t="shared" si="2"/>
        <v>1637.5489939999923</v>
      </c>
    </row>
    <row r="29" spans="1:10">
      <c r="A29" s="423" t="s">
        <v>243</v>
      </c>
      <c r="B29" s="278">
        <v>0</v>
      </c>
      <c r="C29" s="278">
        <v>262.08500000000004</v>
      </c>
      <c r="D29" s="278">
        <v>0</v>
      </c>
      <c r="E29" s="278">
        <v>72.324500000000015</v>
      </c>
      <c r="F29" s="278">
        <v>21.76779999999999</v>
      </c>
      <c r="G29" s="278">
        <v>1.5</v>
      </c>
      <c r="H29" s="278">
        <v>5.3249999999999993</v>
      </c>
      <c r="I29" s="278">
        <v>335.83493999999189</v>
      </c>
      <c r="J29" s="7">
        <f t="shared" si="2"/>
        <v>698.83723999999188</v>
      </c>
    </row>
    <row r="30" spans="1:10">
      <c r="A30" s="423" t="s">
        <v>244</v>
      </c>
      <c r="B30" s="278">
        <v>0</v>
      </c>
      <c r="C30" s="278">
        <v>1151.7282</v>
      </c>
      <c r="D30" s="278">
        <v>0</v>
      </c>
      <c r="E30" s="278">
        <v>269.60476</v>
      </c>
      <c r="F30" s="278">
        <v>645.28055999999992</v>
      </c>
      <c r="G30" s="278">
        <v>45</v>
      </c>
      <c r="H30" s="278">
        <v>6.0569999999999995</v>
      </c>
      <c r="I30" s="278">
        <v>599.61563700007798</v>
      </c>
      <c r="J30" s="7">
        <f t="shared" si="2"/>
        <v>2717.2861570000778</v>
      </c>
    </row>
    <row r="31" spans="1:10">
      <c r="A31" s="423" t="s">
        <v>245</v>
      </c>
      <c r="B31" s="278">
        <v>0</v>
      </c>
      <c r="C31" s="278">
        <v>4043.9124999999995</v>
      </c>
      <c r="D31" s="278">
        <v>844.9</v>
      </c>
      <c r="E31" s="278">
        <v>56.863000000000028</v>
      </c>
      <c r="F31" s="278">
        <v>77.537639999999982</v>
      </c>
      <c r="G31" s="278">
        <v>0</v>
      </c>
      <c r="H31" s="278">
        <v>86.8</v>
      </c>
      <c r="I31" s="278">
        <v>308.15891899999389</v>
      </c>
      <c r="J31" s="7">
        <f t="shared" si="2"/>
        <v>5418.1720589999932</v>
      </c>
    </row>
    <row r="32" spans="1:10">
      <c r="A32" s="424" t="s">
        <v>246</v>
      </c>
      <c r="B32" s="279">
        <v>0</v>
      </c>
      <c r="C32" s="279">
        <v>131.66200000000001</v>
      </c>
      <c r="D32" s="279">
        <v>0</v>
      </c>
      <c r="E32" s="279">
        <v>40.724400000000024</v>
      </c>
      <c r="F32" s="279">
        <v>7.793499999999999</v>
      </c>
      <c r="G32" s="279">
        <v>0</v>
      </c>
      <c r="H32" s="279">
        <v>0.27500000000000002</v>
      </c>
      <c r="I32" s="279">
        <v>285.51340210000046</v>
      </c>
      <c r="J32" s="256">
        <f t="shared" si="2"/>
        <v>465.96830210000053</v>
      </c>
    </row>
    <row r="33" spans="10:10">
      <c r="J33" s="14"/>
    </row>
  </sheetData>
  <sortState ref="A19:J32">
    <sortCondition ref="A18"/>
  </sortState>
  <mergeCells count="10">
    <mergeCell ref="A3:A4"/>
    <mergeCell ref="B3:D3"/>
    <mergeCell ref="E3:G3"/>
    <mergeCell ref="H3:J3"/>
    <mergeCell ref="K3:M3"/>
    <mergeCell ref="A5:A6"/>
    <mergeCell ref="B5:D5"/>
    <mergeCell ref="E5:G5"/>
    <mergeCell ref="H5:J5"/>
    <mergeCell ref="K5:M5"/>
  </mergeCells>
  <conditionalFormatting sqref="B5:D14">
    <cfRule type="expression" dxfId="27" priority="4">
      <formula>SEARCH($B$3,$M$1)</formula>
    </cfRule>
  </conditionalFormatting>
  <conditionalFormatting sqref="B5:G14">
    <cfRule type="expression" dxfId="26" priority="3">
      <formula>SEARCH($E$3,$M$1)</formula>
    </cfRule>
  </conditionalFormatting>
  <conditionalFormatting sqref="B5:J14">
    <cfRule type="expression" dxfId="25" priority="2">
      <formula>SEARCH($H$3,$M$1)</formula>
    </cfRule>
  </conditionalFormatting>
  <conditionalFormatting sqref="B5:M14">
    <cfRule type="expression" dxfId="24" priority="1">
      <formula>SEARCH($K$3,$M$1)</formula>
    </cfRule>
  </conditionalFormatting>
  <pageMargins left="0.31496062992125984" right="0.31496062992125984" top="0.35433070866141736" bottom="0.35433070866141736" header="0.31496062992125984" footer="0.19685039370078741"/>
  <pageSetup paperSize="9" orientation="landscape" r:id="rId1"/>
  <headerFooter differentFirst="1" scaleWithDoc="0">
    <oddFooter>&amp;C&amp;"Calibri,Obyčejné"&amp;9&amp;P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List13"/>
  <dimension ref="A1:J41"/>
  <sheetViews>
    <sheetView showGridLines="0" zoomScaleNormal="100" zoomScaleSheetLayoutView="115" workbookViewId="0"/>
  </sheetViews>
  <sheetFormatPr defaultColWidth="9.140625" defaultRowHeight="12"/>
  <cols>
    <col min="1" max="1" width="18.5703125" style="11" customWidth="1"/>
    <col min="2" max="9" width="13.7109375" style="11" customWidth="1"/>
    <col min="10" max="10" width="15.7109375" style="11" customWidth="1"/>
    <col min="11" max="16384" width="9.140625" style="11"/>
  </cols>
  <sheetData>
    <row r="1" spans="1:10" s="22" customFormat="1" ht="20.25">
      <c r="A1" s="299" t="s">
        <v>379</v>
      </c>
      <c r="J1" s="209" t="str">
        <f>'3.1'!N1</f>
        <v>I. čtvrtletí 2025</v>
      </c>
    </row>
    <row r="2" spans="1:10" s="51" customFormat="1" ht="18">
      <c r="A2" s="266" t="str">
        <f>"6.1 Výroba elektřiny v krajích ČR podle technologie elektráren za "&amp;LEFT(J1,SEARCH(" ",J1)-1)&amp;" čtvrtletí [MWh]"</f>
        <v>6.1 Výroba elektřiny v krajích ČR podle technologie elektráren za I. čtvrtletí [MWh]</v>
      </c>
    </row>
    <row r="3" spans="1:10" ht="6" customHeight="1"/>
    <row r="4" spans="1:10">
      <c r="A4" s="433" t="str">
        <f>'3.1'!A4</f>
        <v>2025</v>
      </c>
      <c r="B4" s="317" t="s">
        <v>7</v>
      </c>
      <c r="C4" s="317" t="s">
        <v>20</v>
      </c>
      <c r="D4" s="317" t="s">
        <v>21</v>
      </c>
      <c r="E4" s="317" t="s">
        <v>22</v>
      </c>
      <c r="F4" s="317" t="s">
        <v>43</v>
      </c>
      <c r="G4" s="317" t="s">
        <v>44</v>
      </c>
      <c r="H4" s="317" t="s">
        <v>45</v>
      </c>
      <c r="I4" s="317" t="s">
        <v>46</v>
      </c>
      <c r="J4" s="317" t="s">
        <v>53</v>
      </c>
    </row>
    <row r="5" spans="1:10">
      <c r="A5" s="319" t="s">
        <v>10</v>
      </c>
      <c r="B5" s="320">
        <f>SUM(B6:B19)</f>
        <v>7956088.0800000001</v>
      </c>
      <c r="C5" s="321">
        <f t="shared" ref="C5:I5" si="0">SUM(C6:C19)</f>
        <v>10637678.809999999</v>
      </c>
      <c r="D5" s="321">
        <f t="shared" si="0"/>
        <v>780870.32799999998</v>
      </c>
      <c r="E5" s="321">
        <f t="shared" si="0"/>
        <v>1100919.733</v>
      </c>
      <c r="F5" s="321">
        <f t="shared" si="0"/>
        <v>518042.82760512916</v>
      </c>
      <c r="G5" s="321">
        <f t="shared" si="0"/>
        <v>263973.46000000002</v>
      </c>
      <c r="H5" s="321">
        <f t="shared" si="0"/>
        <v>181225.84621438547</v>
      </c>
      <c r="I5" s="321">
        <f t="shared" si="0"/>
        <v>724509.01096370164</v>
      </c>
      <c r="J5" s="321">
        <f t="shared" ref="J5:J19" si="1">SUM(B5:I5)</f>
        <v>22163308.095783215</v>
      </c>
    </row>
    <row r="6" spans="1:10">
      <c r="A6" s="421" t="s">
        <v>233</v>
      </c>
      <c r="B6" s="275">
        <v>0</v>
      </c>
      <c r="C6" s="275">
        <v>24219.748</v>
      </c>
      <c r="D6" s="275">
        <v>0</v>
      </c>
      <c r="E6" s="275">
        <v>29109.874000000003</v>
      </c>
      <c r="F6" s="275">
        <v>9532.531500000001</v>
      </c>
      <c r="G6" s="275">
        <v>0</v>
      </c>
      <c r="H6" s="275">
        <v>0</v>
      </c>
      <c r="I6" s="275">
        <v>13861.553023943077</v>
      </c>
      <c r="J6" s="23">
        <f t="shared" si="1"/>
        <v>76723.706523943081</v>
      </c>
    </row>
    <row r="7" spans="1:10">
      <c r="A7" s="421" t="s">
        <v>235</v>
      </c>
      <c r="B7" s="275">
        <v>4654243.9799999995</v>
      </c>
      <c r="C7" s="275">
        <v>108841.70199999999</v>
      </c>
      <c r="D7" s="275">
        <v>0</v>
      </c>
      <c r="E7" s="275">
        <v>79854.41399999999</v>
      </c>
      <c r="F7" s="275">
        <v>55250.265044788539</v>
      </c>
      <c r="G7" s="275">
        <v>0</v>
      </c>
      <c r="H7" s="275">
        <v>0</v>
      </c>
      <c r="I7" s="275">
        <v>75115.187261427083</v>
      </c>
      <c r="J7" s="23">
        <f t="shared" si="1"/>
        <v>4973305.5483062146</v>
      </c>
    </row>
    <row r="8" spans="1:10">
      <c r="A8" s="421" t="s">
        <v>236</v>
      </c>
      <c r="B8" s="275">
        <v>0</v>
      </c>
      <c r="C8" s="275">
        <v>141705.614</v>
      </c>
      <c r="D8" s="275">
        <v>150451.42799999999</v>
      </c>
      <c r="E8" s="275">
        <v>96622.699999999983</v>
      </c>
      <c r="F8" s="275">
        <v>17313.291183666333</v>
      </c>
      <c r="G8" s="275">
        <v>0</v>
      </c>
      <c r="H8" s="275">
        <v>2789.7847744066976</v>
      </c>
      <c r="I8" s="275">
        <v>133396.16927535401</v>
      </c>
      <c r="J8" s="23">
        <f t="shared" si="1"/>
        <v>542278.987233427</v>
      </c>
    </row>
    <row r="9" spans="1:10">
      <c r="A9" s="421" t="s">
        <v>237</v>
      </c>
      <c r="B9" s="275">
        <v>0</v>
      </c>
      <c r="C9" s="275">
        <v>475394.14100000012</v>
      </c>
      <c r="D9" s="275">
        <v>29887.5</v>
      </c>
      <c r="E9" s="275">
        <v>23203.646000000004</v>
      </c>
      <c r="F9" s="275">
        <v>7061.2900514348785</v>
      </c>
      <c r="G9" s="275">
        <v>0</v>
      </c>
      <c r="H9" s="275">
        <v>34177.248830000011</v>
      </c>
      <c r="I9" s="275">
        <v>8609.1833080031429</v>
      </c>
      <c r="J9" s="23">
        <f t="shared" si="1"/>
        <v>578333.00918943819</v>
      </c>
    </row>
    <row r="10" spans="1:10">
      <c r="A10" s="421" t="s">
        <v>234</v>
      </c>
      <c r="B10" s="275">
        <v>3301844.1</v>
      </c>
      <c r="C10" s="275">
        <v>19878.701000000001</v>
      </c>
      <c r="D10" s="275">
        <v>0</v>
      </c>
      <c r="E10" s="275">
        <v>133838.89600000007</v>
      </c>
      <c r="F10" s="275">
        <v>14329.559398383366</v>
      </c>
      <c r="G10" s="275">
        <v>108516.37</v>
      </c>
      <c r="H10" s="275">
        <v>5464.9877626547404</v>
      </c>
      <c r="I10" s="275">
        <v>37866.312069906016</v>
      </c>
      <c r="J10" s="23">
        <f t="shared" si="1"/>
        <v>3621738.9262309442</v>
      </c>
    </row>
    <row r="11" spans="1:10">
      <c r="A11" s="421" t="s">
        <v>238</v>
      </c>
      <c r="B11" s="275">
        <v>0</v>
      </c>
      <c r="C11" s="275">
        <v>173208.78499999997</v>
      </c>
      <c r="D11" s="275">
        <v>0</v>
      </c>
      <c r="E11" s="275">
        <v>96010.093999999968</v>
      </c>
      <c r="F11" s="275">
        <v>27153.863361179825</v>
      </c>
      <c r="G11" s="275">
        <v>0</v>
      </c>
      <c r="H11" s="275">
        <v>5062.6308775574244</v>
      </c>
      <c r="I11" s="275">
        <v>38877.446770183356</v>
      </c>
      <c r="J11" s="23">
        <f t="shared" si="1"/>
        <v>340312.82000892056</v>
      </c>
    </row>
    <row r="12" spans="1:10">
      <c r="A12" s="421" t="s">
        <v>239</v>
      </c>
      <c r="B12" s="275">
        <v>0</v>
      </c>
      <c r="C12" s="275">
        <v>6548.6390000000001</v>
      </c>
      <c r="D12" s="275">
        <v>0</v>
      </c>
      <c r="E12" s="275">
        <v>42358.306999999972</v>
      </c>
      <c r="F12" s="275">
        <v>19364.201876413226</v>
      </c>
      <c r="G12" s="275">
        <v>0</v>
      </c>
      <c r="H12" s="275">
        <v>33728.772537899422</v>
      </c>
      <c r="I12" s="275">
        <v>29447.336711497432</v>
      </c>
      <c r="J12" s="23">
        <f t="shared" si="1"/>
        <v>131447.25712581005</v>
      </c>
    </row>
    <row r="13" spans="1:10">
      <c r="A13" s="421" t="s">
        <v>240</v>
      </c>
      <c r="B13" s="275">
        <v>0</v>
      </c>
      <c r="C13" s="275">
        <v>841604.24000000022</v>
      </c>
      <c r="D13" s="275">
        <v>0</v>
      </c>
      <c r="E13" s="275">
        <v>135941.50000000003</v>
      </c>
      <c r="F13" s="275">
        <v>15837.100624851706</v>
      </c>
      <c r="G13" s="275">
        <v>0</v>
      </c>
      <c r="H13" s="275">
        <v>25328.471639596832</v>
      </c>
      <c r="I13" s="275">
        <v>41205.985020232212</v>
      </c>
      <c r="J13" s="23">
        <f t="shared" si="1"/>
        <v>1059917.2972846809</v>
      </c>
    </row>
    <row r="14" spans="1:10">
      <c r="A14" s="421" t="s">
        <v>241</v>
      </c>
      <c r="B14" s="275">
        <v>0</v>
      </c>
      <c r="C14" s="275">
        <v>71651.271999999997</v>
      </c>
      <c r="D14" s="275">
        <v>0</v>
      </c>
      <c r="E14" s="275">
        <v>88156.157000000021</v>
      </c>
      <c r="F14" s="275">
        <v>10831.970092060779</v>
      </c>
      <c r="G14" s="275">
        <v>141627.38</v>
      </c>
      <c r="H14" s="275">
        <v>26455.456779999993</v>
      </c>
      <c r="I14" s="275">
        <v>41101.579785228765</v>
      </c>
      <c r="J14" s="23">
        <f t="shared" si="1"/>
        <v>379823.81565728952</v>
      </c>
    </row>
    <row r="15" spans="1:10">
      <c r="A15" s="421" t="s">
        <v>242</v>
      </c>
      <c r="B15" s="275">
        <v>0</v>
      </c>
      <c r="C15" s="275">
        <v>1369308.8959999999</v>
      </c>
      <c r="D15" s="275">
        <v>0</v>
      </c>
      <c r="E15" s="275">
        <v>90008.004999999976</v>
      </c>
      <c r="F15" s="275">
        <v>16916.428381678208</v>
      </c>
      <c r="G15" s="275">
        <v>0</v>
      </c>
      <c r="H15" s="275">
        <v>4690.0497881302708</v>
      </c>
      <c r="I15" s="275">
        <v>36067.206014795229</v>
      </c>
      <c r="J15" s="23">
        <f t="shared" si="1"/>
        <v>1516990.5851846035</v>
      </c>
    </row>
    <row r="16" spans="1:10">
      <c r="A16" s="421" t="s">
        <v>243</v>
      </c>
      <c r="B16" s="275">
        <v>0</v>
      </c>
      <c r="C16" s="275">
        <v>231431.73</v>
      </c>
      <c r="D16" s="275">
        <v>0</v>
      </c>
      <c r="E16" s="275">
        <v>72835.116000000038</v>
      </c>
      <c r="F16" s="275">
        <v>24935.242591147282</v>
      </c>
      <c r="G16" s="275">
        <v>0</v>
      </c>
      <c r="H16" s="275">
        <v>2088.1498900875772</v>
      </c>
      <c r="I16" s="275">
        <v>58329.241519458112</v>
      </c>
      <c r="J16" s="23">
        <f t="shared" si="1"/>
        <v>389619.48000069306</v>
      </c>
    </row>
    <row r="17" spans="1:10">
      <c r="A17" s="421" t="s">
        <v>244</v>
      </c>
      <c r="B17" s="275">
        <v>0</v>
      </c>
      <c r="C17" s="275">
        <v>1334890.7699999998</v>
      </c>
      <c r="D17" s="275">
        <v>0</v>
      </c>
      <c r="E17" s="275">
        <v>113553.11200000004</v>
      </c>
      <c r="F17" s="275">
        <v>197927.94450689427</v>
      </c>
      <c r="G17" s="275">
        <v>13829.71</v>
      </c>
      <c r="H17" s="275">
        <v>1310.3551940525463</v>
      </c>
      <c r="I17" s="275">
        <v>106803.19577767968</v>
      </c>
      <c r="J17" s="23">
        <f t="shared" si="1"/>
        <v>1768315.0874786261</v>
      </c>
    </row>
    <row r="18" spans="1:10">
      <c r="A18" s="421" t="s">
        <v>245</v>
      </c>
      <c r="B18" s="275">
        <v>0</v>
      </c>
      <c r="C18" s="275">
        <v>5770484.6090000002</v>
      </c>
      <c r="D18" s="275">
        <v>600531.4</v>
      </c>
      <c r="E18" s="275">
        <v>52281.590000000011</v>
      </c>
      <c r="F18" s="275">
        <v>92586.114640557556</v>
      </c>
      <c r="G18" s="275">
        <v>0</v>
      </c>
      <c r="H18" s="275">
        <v>40087.748139999974</v>
      </c>
      <c r="I18" s="275">
        <v>51011.52194195248</v>
      </c>
      <c r="J18" s="23">
        <f t="shared" si="1"/>
        <v>6606982.9837225098</v>
      </c>
    </row>
    <row r="19" spans="1:10">
      <c r="A19" s="422" t="s">
        <v>246</v>
      </c>
      <c r="B19" s="277">
        <v>0</v>
      </c>
      <c r="C19" s="277">
        <v>68509.963000000003</v>
      </c>
      <c r="D19" s="277">
        <v>0</v>
      </c>
      <c r="E19" s="277">
        <v>47146.321999999993</v>
      </c>
      <c r="F19" s="277">
        <v>9003.0243520731728</v>
      </c>
      <c r="G19" s="277">
        <v>0</v>
      </c>
      <c r="H19" s="277">
        <v>42.19</v>
      </c>
      <c r="I19" s="277">
        <v>52817.092484040957</v>
      </c>
      <c r="J19" s="242">
        <f t="shared" si="1"/>
        <v>177518.59183611412</v>
      </c>
    </row>
    <row r="20" spans="1:10">
      <c r="J20" s="14"/>
    </row>
    <row r="21" spans="1:10" ht="11.25" customHeight="1"/>
    <row r="22" spans="1:10" s="51" customFormat="1" ht="18">
      <c r="A22" s="266" t="str">
        <f>"6.2 Spotřeba elektřiny netto v krajích ČR podle kategorie spotřeb za "&amp;LEFT(J1,SEARCH(" ",J1)-1)&amp;" čtvrtletí [MWh]"</f>
        <v>6.2 Spotřeba elektřiny netto v krajích ČR podle kategorie spotřeb za I. čtvrtletí [MWh]</v>
      </c>
      <c r="H22" s="58"/>
    </row>
    <row r="23" spans="1:10" ht="7.5" customHeight="1"/>
    <row r="24" spans="1:10">
      <c r="A24" s="433" t="str">
        <f>'3.1'!A4</f>
        <v>2025</v>
      </c>
      <c r="B24" s="316" t="s">
        <v>8</v>
      </c>
      <c r="C24" s="316" t="s">
        <v>9</v>
      </c>
      <c r="D24" s="316" t="s">
        <v>132</v>
      </c>
      <c r="E24" s="316" t="s">
        <v>130</v>
      </c>
      <c r="F24" s="316" t="s">
        <v>53</v>
      </c>
    </row>
    <row r="25" spans="1:10">
      <c r="A25" s="322" t="s">
        <v>10</v>
      </c>
      <c r="B25" s="321">
        <f>SUM(B26:B39)</f>
        <v>1822183.3219999997</v>
      </c>
      <c r="C25" s="321">
        <f>SUM(C26:C39)</f>
        <v>5758872.7999999989</v>
      </c>
      <c r="D25" s="321">
        <f>SUM(D26:D39)</f>
        <v>2233541.1125123808</v>
      </c>
      <c r="E25" s="321">
        <f>SUM(E26:E39)</f>
        <v>5138436.4535608348</v>
      </c>
      <c r="F25" s="321">
        <f t="shared" ref="F25:F39" si="2">SUM(B25:E25)</f>
        <v>14953033.688073214</v>
      </c>
    </row>
    <row r="26" spans="1:10" ht="13.5" customHeight="1">
      <c r="A26" s="71" t="s">
        <v>233</v>
      </c>
      <c r="B26" s="23">
        <v>29725.323000000004</v>
      </c>
      <c r="C26" s="23">
        <v>779754.78</v>
      </c>
      <c r="D26" s="23">
        <v>349698.77988567611</v>
      </c>
      <c r="E26" s="23">
        <v>474568.34352826705</v>
      </c>
      <c r="F26" s="23">
        <f t="shared" si="2"/>
        <v>1633747.2264139431</v>
      </c>
    </row>
    <row r="27" spans="1:10">
      <c r="A27" s="71" t="s">
        <v>235</v>
      </c>
      <c r="B27" s="23">
        <v>41940.917999999998</v>
      </c>
      <c r="C27" s="23">
        <v>275105.07799999998</v>
      </c>
      <c r="D27" s="23">
        <v>147056.37650741977</v>
      </c>
      <c r="E27" s="23">
        <v>368366.25725750293</v>
      </c>
      <c r="F27" s="23">
        <f t="shared" si="2"/>
        <v>832468.62976492266</v>
      </c>
    </row>
    <row r="28" spans="1:10">
      <c r="A28" s="71" t="s">
        <v>236</v>
      </c>
      <c r="B28" s="23">
        <v>134819.14500000002</v>
      </c>
      <c r="C28" s="23">
        <v>607053.49600000004</v>
      </c>
      <c r="D28" s="23">
        <v>195746.03954766601</v>
      </c>
      <c r="E28" s="23">
        <v>506563.93443565269</v>
      </c>
      <c r="F28" s="23">
        <f t="shared" si="2"/>
        <v>1444182.6149833188</v>
      </c>
    </row>
    <row r="29" spans="1:10">
      <c r="A29" s="71" t="s">
        <v>237</v>
      </c>
      <c r="B29" s="23">
        <v>32678.540999999997</v>
      </c>
      <c r="C29" s="23">
        <v>127050.147</v>
      </c>
      <c r="D29" s="23">
        <v>69502.437271559174</v>
      </c>
      <c r="E29" s="23">
        <v>130572.23058787886</v>
      </c>
      <c r="F29" s="23">
        <f t="shared" si="2"/>
        <v>359803.35585943802</v>
      </c>
    </row>
    <row r="30" spans="1:10">
      <c r="A30" s="71" t="s">
        <v>234</v>
      </c>
      <c r="B30" s="23">
        <v>70605.186000000002</v>
      </c>
      <c r="C30" s="23">
        <v>299537.34399999998</v>
      </c>
      <c r="D30" s="23">
        <v>131309.94257481178</v>
      </c>
      <c r="E30" s="23">
        <v>240769.00187104638</v>
      </c>
      <c r="F30" s="23">
        <f t="shared" si="2"/>
        <v>742221.47444585816</v>
      </c>
    </row>
    <row r="31" spans="1:10">
      <c r="A31" s="71" t="s">
        <v>238</v>
      </c>
      <c r="B31" s="23">
        <v>140434.70300000001</v>
      </c>
      <c r="C31" s="23">
        <v>322252.14500000002</v>
      </c>
      <c r="D31" s="23">
        <v>137392.63228674611</v>
      </c>
      <c r="E31" s="23">
        <v>314124.27613217453</v>
      </c>
      <c r="F31" s="23">
        <f t="shared" si="2"/>
        <v>914203.75641892059</v>
      </c>
    </row>
    <row r="32" spans="1:10">
      <c r="A32" s="71" t="s">
        <v>239</v>
      </c>
      <c r="B32" s="23">
        <v>13979.332</v>
      </c>
      <c r="C32" s="23">
        <v>324517.79200000002</v>
      </c>
      <c r="D32" s="23">
        <v>95856.943245255927</v>
      </c>
      <c r="E32" s="23">
        <v>244734.6213905543</v>
      </c>
      <c r="F32" s="23">
        <f t="shared" si="2"/>
        <v>679088.68863581028</v>
      </c>
    </row>
    <row r="33" spans="1:6">
      <c r="A33" s="71" t="s">
        <v>240</v>
      </c>
      <c r="B33" s="23">
        <v>340358.26199999999</v>
      </c>
      <c r="C33" s="23">
        <v>614339.35200000007</v>
      </c>
      <c r="D33" s="23">
        <v>189881.07913012645</v>
      </c>
      <c r="E33" s="23">
        <v>465683.47648455383</v>
      </c>
      <c r="F33" s="23">
        <f t="shared" si="2"/>
        <v>1610262.1696146803</v>
      </c>
    </row>
    <row r="34" spans="1:6">
      <c r="A34" s="71" t="s">
        <v>241</v>
      </c>
      <c r="B34" s="23">
        <v>83423.067999999999</v>
      </c>
      <c r="C34" s="23">
        <v>382975.21600000001</v>
      </c>
      <c r="D34" s="23">
        <v>115412.9025256922</v>
      </c>
      <c r="E34" s="23">
        <v>272035.86588121543</v>
      </c>
      <c r="F34" s="23">
        <f t="shared" si="2"/>
        <v>853847.05240690766</v>
      </c>
    </row>
    <row r="35" spans="1:6">
      <c r="A35" s="71" t="s">
        <v>242</v>
      </c>
      <c r="B35" s="23">
        <v>61470.930999999997</v>
      </c>
      <c r="C35" s="23">
        <v>253167.33799999999</v>
      </c>
      <c r="D35" s="23">
        <v>107112.24074015858</v>
      </c>
      <c r="E35" s="23">
        <v>248830.15903444533</v>
      </c>
      <c r="F35" s="23">
        <f t="shared" si="2"/>
        <v>670580.66877460387</v>
      </c>
    </row>
    <row r="36" spans="1:6">
      <c r="A36" s="71" t="s">
        <v>243</v>
      </c>
      <c r="B36" s="23">
        <v>40173.087</v>
      </c>
      <c r="C36" s="23">
        <v>372231.114</v>
      </c>
      <c r="D36" s="23">
        <v>135100.13735961154</v>
      </c>
      <c r="E36" s="23">
        <v>307954.05246108142</v>
      </c>
      <c r="F36" s="23">
        <f t="shared" si="2"/>
        <v>855458.39082069299</v>
      </c>
    </row>
    <row r="37" spans="1:6">
      <c r="A37" s="71" t="s">
        <v>244</v>
      </c>
      <c r="B37" s="23">
        <v>177608.46799999999</v>
      </c>
      <c r="C37" s="23">
        <v>741992.20699999994</v>
      </c>
      <c r="D37" s="23">
        <v>293476.92331967218</v>
      </c>
      <c r="E37" s="23">
        <v>956349.15263895295</v>
      </c>
      <c r="F37" s="23">
        <f t="shared" si="2"/>
        <v>2169426.7509586252</v>
      </c>
    </row>
    <row r="38" spans="1:6">
      <c r="A38" s="71" t="s">
        <v>245</v>
      </c>
      <c r="B38" s="23">
        <v>516157.84700000007</v>
      </c>
      <c r="C38" s="23">
        <v>406578.179</v>
      </c>
      <c r="D38" s="23">
        <v>153187.91393354922</v>
      </c>
      <c r="E38" s="23">
        <v>361065.65014896099</v>
      </c>
      <c r="F38" s="23">
        <f t="shared" si="2"/>
        <v>1436989.5900825104</v>
      </c>
    </row>
    <row r="39" spans="1:6">
      <c r="A39" s="420" t="s">
        <v>246</v>
      </c>
      <c r="B39" s="242">
        <v>138808.511</v>
      </c>
      <c r="C39" s="242">
        <v>252318.61200000002</v>
      </c>
      <c r="D39" s="242">
        <v>112806.76418443579</v>
      </c>
      <c r="E39" s="242">
        <v>246819.43170854831</v>
      </c>
      <c r="F39" s="242">
        <f t="shared" si="2"/>
        <v>750753.31889298407</v>
      </c>
    </row>
    <row r="40" spans="1:6">
      <c r="A40" s="567"/>
      <c r="B40" s="567"/>
      <c r="C40" s="567"/>
      <c r="D40" s="567"/>
      <c r="F40" s="14"/>
    </row>
    <row r="41" spans="1:6">
      <c r="A41" s="567"/>
      <c r="B41" s="567"/>
      <c r="C41" s="567"/>
      <c r="D41" s="567"/>
    </row>
  </sheetData>
  <sortState ref="A26:F39">
    <sortCondition ref="A25"/>
  </sortState>
  <mergeCells count="1">
    <mergeCell ref="A40:D41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List21"/>
  <dimension ref="A1:J19"/>
  <sheetViews>
    <sheetView showGridLines="0" zoomScaleNormal="100" zoomScaleSheetLayoutView="100" workbookViewId="0"/>
  </sheetViews>
  <sheetFormatPr defaultColWidth="9.140625" defaultRowHeight="12"/>
  <cols>
    <col min="1" max="1" width="19.28515625" style="11" customWidth="1"/>
    <col min="2" max="4" width="13.28515625" style="11" customWidth="1"/>
    <col min="5" max="7" width="13.5703125" style="11" customWidth="1"/>
    <col min="8" max="8" width="16.5703125" style="11" customWidth="1"/>
    <col min="9" max="9" width="13.5703125" style="11" customWidth="1"/>
    <col min="10" max="10" width="14.140625" style="11" customWidth="1"/>
    <col min="11" max="11" width="9.140625" style="11" bestFit="1" customWidth="1"/>
    <col min="12" max="13" width="9.140625" style="11" customWidth="1"/>
    <col min="14" max="14" width="10.5703125" style="11" customWidth="1"/>
    <col min="15" max="15" width="12.7109375" style="11" customWidth="1"/>
    <col min="16" max="16384" width="9.140625" style="11"/>
  </cols>
  <sheetData>
    <row r="1" spans="1:10" s="51" customFormat="1" ht="18">
      <c r="A1" s="266" t="str">
        <f>"6.3 Spotřeba elektřiny v krajích ČR podle sektorů národního hospodářství za "&amp;LEFT(J1,SEARCH(" ",J1)-1)&amp;" čtvrtletí [MWh]"</f>
        <v>6.3 Spotřeba elektřiny v krajích ČR podle sektorů národního hospodářství za I. čtvrtletí [MWh]</v>
      </c>
      <c r="B1" s="59"/>
      <c r="J1" s="209" t="str">
        <f>'3.1'!N1</f>
        <v>I. čtvrtletí 2025</v>
      </c>
    </row>
    <row r="2" spans="1:10" ht="6" customHeight="1">
      <c r="A2" s="20"/>
      <c r="B2" s="568"/>
      <c r="C2" s="568"/>
      <c r="D2" s="568"/>
      <c r="E2" s="568"/>
      <c r="F2" s="568"/>
      <c r="G2" s="568"/>
      <c r="H2" s="568"/>
      <c r="I2" s="568"/>
      <c r="J2" s="568"/>
    </row>
    <row r="3" spans="1:10" ht="36">
      <c r="A3" s="433" t="str">
        <f>'3.1'!A4</f>
        <v>2025</v>
      </c>
      <c r="B3" s="325" t="s">
        <v>95</v>
      </c>
      <c r="C3" s="325" t="s">
        <v>11</v>
      </c>
      <c r="D3" s="325" t="s">
        <v>12</v>
      </c>
      <c r="E3" s="325" t="s">
        <v>13</v>
      </c>
      <c r="F3" s="325" t="s">
        <v>295</v>
      </c>
      <c r="G3" s="325" t="s">
        <v>94</v>
      </c>
      <c r="H3" s="325" t="s">
        <v>47</v>
      </c>
      <c r="I3" s="325" t="s">
        <v>14</v>
      </c>
      <c r="J3" s="325" t="s">
        <v>53</v>
      </c>
    </row>
    <row r="4" spans="1:10">
      <c r="A4" s="319" t="s">
        <v>10</v>
      </c>
      <c r="B4" s="321">
        <f>SUM(B5:B18)</f>
        <v>5247924.143353913</v>
      </c>
      <c r="C4" s="321">
        <f t="shared" ref="C4:I4" si="0">SUM(C5:C18)</f>
        <v>997868.49910535302</v>
      </c>
      <c r="D4" s="321">
        <f t="shared" si="0"/>
        <v>210005.09627941201</v>
      </c>
      <c r="E4" s="321">
        <f t="shared" si="0"/>
        <v>126120.284188836</v>
      </c>
      <c r="F4" s="321">
        <f t="shared" si="0"/>
        <v>245818.96365303203</v>
      </c>
      <c r="G4" s="321">
        <f t="shared" si="0"/>
        <v>5138669.9195608348</v>
      </c>
      <c r="H4" s="321">
        <f t="shared" si="0"/>
        <v>3699881.0830546767</v>
      </c>
      <c r="I4" s="321">
        <f t="shared" si="0"/>
        <v>83340.921877161789</v>
      </c>
      <c r="J4" s="321">
        <f t="shared" ref="J4:J18" si="1">SUM(B4:I4)</f>
        <v>15749628.911073219</v>
      </c>
    </row>
    <row r="5" spans="1:10">
      <c r="A5" s="421" t="s">
        <v>233</v>
      </c>
      <c r="B5" s="323">
        <v>72947.575819140999</v>
      </c>
      <c r="C5" s="323">
        <v>83979.598293589996</v>
      </c>
      <c r="D5" s="323">
        <v>100883.98793329499</v>
      </c>
      <c r="E5" s="323">
        <v>23136.060659448998</v>
      </c>
      <c r="F5" s="323">
        <v>2686.1257028280002</v>
      </c>
      <c r="G5" s="323">
        <v>474568.34352826705</v>
      </c>
      <c r="H5" s="323">
        <v>839799.32776423998</v>
      </c>
      <c r="I5" s="323">
        <v>38583.741713132076</v>
      </c>
      <c r="J5" s="23">
        <f t="shared" si="1"/>
        <v>1636584.7614139419</v>
      </c>
    </row>
    <row r="6" spans="1:10">
      <c r="A6" s="421" t="s">
        <v>235</v>
      </c>
      <c r="B6" s="323">
        <v>239037.61749285099</v>
      </c>
      <c r="C6" s="323">
        <v>26449.64975312</v>
      </c>
      <c r="D6" s="323">
        <v>4540.5703395550008</v>
      </c>
      <c r="E6" s="323">
        <v>4681.800241512</v>
      </c>
      <c r="F6" s="323">
        <v>27644.430018856001</v>
      </c>
      <c r="G6" s="323">
        <v>368366.25725750293</v>
      </c>
      <c r="H6" s="323">
        <v>157517.201644318</v>
      </c>
      <c r="I6" s="323">
        <v>6845.8060172087589</v>
      </c>
      <c r="J6" s="23">
        <f t="shared" si="1"/>
        <v>835083.33276492369</v>
      </c>
    </row>
    <row r="7" spans="1:10">
      <c r="A7" s="421" t="s">
        <v>236</v>
      </c>
      <c r="B7" s="323">
        <v>440062.51656226098</v>
      </c>
      <c r="C7" s="323">
        <v>78900.637685829002</v>
      </c>
      <c r="D7" s="323">
        <v>23394.008466039002</v>
      </c>
      <c r="E7" s="323">
        <v>16313.467053632001</v>
      </c>
      <c r="F7" s="323">
        <v>32243.541500579006</v>
      </c>
      <c r="G7" s="323">
        <v>506730.44243565266</v>
      </c>
      <c r="H7" s="323">
        <v>342141.62562571099</v>
      </c>
      <c r="I7" s="323">
        <v>10764.247653615988</v>
      </c>
      <c r="J7" s="23">
        <f t="shared" si="1"/>
        <v>1450550.4869833195</v>
      </c>
    </row>
    <row r="8" spans="1:10">
      <c r="A8" s="421" t="s">
        <v>237</v>
      </c>
      <c r="B8" s="323">
        <v>119672.323</v>
      </c>
      <c r="C8" s="323">
        <v>69002.753000000012</v>
      </c>
      <c r="D8" s="323">
        <v>1618.3000000000002</v>
      </c>
      <c r="E8" s="323">
        <v>3923.3770000000004</v>
      </c>
      <c r="F8" s="323">
        <v>3380.7660000000001</v>
      </c>
      <c r="G8" s="323">
        <v>130572.23358787886</v>
      </c>
      <c r="H8" s="323">
        <v>91809.464999999997</v>
      </c>
      <c r="I8" s="323">
        <v>805.77927155916825</v>
      </c>
      <c r="J8" s="23">
        <f t="shared" si="1"/>
        <v>420784.99685943796</v>
      </c>
    </row>
    <row r="9" spans="1:10">
      <c r="A9" s="421" t="s">
        <v>234</v>
      </c>
      <c r="B9" s="323">
        <v>323276.608371877</v>
      </c>
      <c r="C9" s="323">
        <v>22523.797576626996</v>
      </c>
      <c r="D9" s="323">
        <v>2833.0275781640003</v>
      </c>
      <c r="E9" s="323">
        <v>6639.5179619480004</v>
      </c>
      <c r="F9" s="323">
        <v>31661.439705637</v>
      </c>
      <c r="G9" s="323">
        <v>240775.93987104637</v>
      </c>
      <c r="H9" s="323">
        <v>114319.81793634398</v>
      </c>
      <c r="I9" s="323">
        <v>5708.5974442167844</v>
      </c>
      <c r="J9" s="23">
        <f t="shared" si="1"/>
        <v>747738.74644586013</v>
      </c>
    </row>
    <row r="10" spans="1:10">
      <c r="A10" s="421" t="s">
        <v>238</v>
      </c>
      <c r="B10" s="323">
        <v>321370.647</v>
      </c>
      <c r="C10" s="323">
        <v>72746.325999999986</v>
      </c>
      <c r="D10" s="323">
        <v>8770.49</v>
      </c>
      <c r="E10" s="323">
        <v>5744.4709999999995</v>
      </c>
      <c r="F10" s="323">
        <v>17729.843000000001</v>
      </c>
      <c r="G10" s="323">
        <v>314133.47113217454</v>
      </c>
      <c r="H10" s="323">
        <v>219381.58900000001</v>
      </c>
      <c r="I10" s="323">
        <v>2166.1232867461204</v>
      </c>
      <c r="J10" s="23">
        <f t="shared" si="1"/>
        <v>962042.96041892073</v>
      </c>
    </row>
    <row r="11" spans="1:10">
      <c r="A11" s="421" t="s">
        <v>239</v>
      </c>
      <c r="B11" s="323">
        <v>273928.359</v>
      </c>
      <c r="C11" s="323">
        <v>27723.350999999999</v>
      </c>
      <c r="D11" s="323">
        <v>6415.6050000000005</v>
      </c>
      <c r="E11" s="323">
        <v>5097.6120000000001</v>
      </c>
      <c r="F11" s="323">
        <v>5031.4570000000003</v>
      </c>
      <c r="G11" s="323">
        <v>244734.6213905543</v>
      </c>
      <c r="H11" s="323">
        <v>121010.51900000001</v>
      </c>
      <c r="I11" s="323">
        <v>730.52224525591942</v>
      </c>
      <c r="J11" s="23">
        <f t="shared" si="1"/>
        <v>684672.04663581017</v>
      </c>
    </row>
    <row r="12" spans="1:10">
      <c r="A12" s="421" t="s">
        <v>240</v>
      </c>
      <c r="B12" s="323">
        <v>686184.61700000009</v>
      </c>
      <c r="C12" s="323">
        <v>218349.81400000001</v>
      </c>
      <c r="D12" s="323">
        <v>16207.439</v>
      </c>
      <c r="E12" s="323">
        <v>10523.070000000002</v>
      </c>
      <c r="F12" s="323">
        <v>11476.74</v>
      </c>
      <c r="G12" s="323">
        <v>465693.62748455384</v>
      </c>
      <c r="H12" s="323">
        <v>427393.85400000005</v>
      </c>
      <c r="I12" s="323">
        <v>2297.1101301264389</v>
      </c>
      <c r="J12" s="23">
        <f t="shared" si="1"/>
        <v>1838126.2716146803</v>
      </c>
    </row>
    <row r="13" spans="1:10">
      <c r="A13" s="421" t="s">
        <v>241</v>
      </c>
      <c r="B13" s="323">
        <v>363544.09733311395</v>
      </c>
      <c r="C13" s="323">
        <v>16611.852587191999</v>
      </c>
      <c r="D13" s="323">
        <v>4687.9099990730001</v>
      </c>
      <c r="E13" s="323">
        <v>8818.2822238330009</v>
      </c>
      <c r="F13" s="323">
        <v>16562.600147601999</v>
      </c>
      <c r="G13" s="323">
        <v>272035.86588121543</v>
      </c>
      <c r="H13" s="323">
        <v>170016.58777033899</v>
      </c>
      <c r="I13" s="323">
        <v>2396.8054645381881</v>
      </c>
      <c r="J13" s="23">
        <f t="shared" si="1"/>
        <v>854674.00140690664</v>
      </c>
    </row>
    <row r="14" spans="1:10">
      <c r="A14" s="421" t="s">
        <v>242</v>
      </c>
      <c r="B14" s="323">
        <v>239603.65700000001</v>
      </c>
      <c r="C14" s="323">
        <v>32186.154000000002</v>
      </c>
      <c r="D14" s="323">
        <v>5155.4769999999999</v>
      </c>
      <c r="E14" s="323">
        <v>5580.4240000000009</v>
      </c>
      <c r="F14" s="323">
        <v>19163.067000000003</v>
      </c>
      <c r="G14" s="323">
        <v>248835.11603444532</v>
      </c>
      <c r="H14" s="323">
        <v>126364.317</v>
      </c>
      <c r="I14" s="323">
        <v>2862.0447401585698</v>
      </c>
      <c r="J14" s="23">
        <f t="shared" si="1"/>
        <v>679750.25677460397</v>
      </c>
    </row>
    <row r="15" spans="1:10">
      <c r="A15" s="421" t="s">
        <v>243</v>
      </c>
      <c r="B15" s="323">
        <v>300453.75</v>
      </c>
      <c r="C15" s="323">
        <v>15228.137999999999</v>
      </c>
      <c r="D15" s="323">
        <v>9351.973</v>
      </c>
      <c r="E15" s="323">
        <v>4704.2620000000006</v>
      </c>
      <c r="F15" s="323">
        <v>19573.272000000001</v>
      </c>
      <c r="G15" s="323">
        <v>307954.05246108142</v>
      </c>
      <c r="H15" s="323">
        <v>197871.05499999999</v>
      </c>
      <c r="I15" s="323">
        <v>1745.6813596115387</v>
      </c>
      <c r="J15" s="23">
        <f t="shared" si="1"/>
        <v>856882.18382069294</v>
      </c>
    </row>
    <row r="16" spans="1:10">
      <c r="A16" s="421" t="s">
        <v>244</v>
      </c>
      <c r="B16" s="323">
        <v>727738.83299999998</v>
      </c>
      <c r="C16" s="323">
        <v>97872.095000000001</v>
      </c>
      <c r="D16" s="323">
        <v>11998.089</v>
      </c>
      <c r="E16" s="323">
        <v>18496.96</v>
      </c>
      <c r="F16" s="323">
        <v>35177.562999999995</v>
      </c>
      <c r="G16" s="323">
        <v>956384.86663895298</v>
      </c>
      <c r="H16" s="323">
        <v>476054.70799999998</v>
      </c>
      <c r="I16" s="323">
        <v>4040.6213196722006</v>
      </c>
      <c r="J16" s="23">
        <f t="shared" si="1"/>
        <v>2327763.7359586251</v>
      </c>
    </row>
    <row r="17" spans="1:10">
      <c r="A17" s="421" t="s">
        <v>245</v>
      </c>
      <c r="B17" s="323">
        <v>838231.45400000003</v>
      </c>
      <c r="C17" s="323">
        <v>79904.801000000007</v>
      </c>
      <c r="D17" s="323">
        <v>9557.8990000000013</v>
      </c>
      <c r="E17" s="323">
        <v>8253.0519999999997</v>
      </c>
      <c r="F17" s="323">
        <v>9004.0070000000014</v>
      </c>
      <c r="G17" s="323">
        <v>361065.65014896099</v>
      </c>
      <c r="H17" s="323">
        <v>299828.89</v>
      </c>
      <c r="I17" s="323">
        <v>2255.4349335492379</v>
      </c>
      <c r="J17" s="23">
        <f t="shared" si="1"/>
        <v>1608101.1880825101</v>
      </c>
    </row>
    <row r="18" spans="1:10">
      <c r="A18" s="422" t="s">
        <v>246</v>
      </c>
      <c r="B18" s="324">
        <v>301872.08777466795</v>
      </c>
      <c r="C18" s="324">
        <v>156389.531208995</v>
      </c>
      <c r="D18" s="324">
        <v>4590.3199632859996</v>
      </c>
      <c r="E18" s="324">
        <v>4207.9280484620003</v>
      </c>
      <c r="F18" s="324">
        <v>14484.111577529999</v>
      </c>
      <c r="G18" s="324">
        <v>246819.43170854831</v>
      </c>
      <c r="H18" s="324">
        <v>116372.125313724</v>
      </c>
      <c r="I18" s="324">
        <v>2138.4062977707831</v>
      </c>
      <c r="J18" s="242">
        <f t="shared" si="1"/>
        <v>846873.94189298409</v>
      </c>
    </row>
    <row r="19" spans="1:10">
      <c r="A19" s="567"/>
      <c r="B19" s="567"/>
      <c r="C19" s="567"/>
      <c r="D19" s="567"/>
      <c r="E19" s="567"/>
      <c r="F19" s="567"/>
      <c r="G19" s="567"/>
      <c r="H19" s="567"/>
      <c r="J19" s="14"/>
    </row>
  </sheetData>
  <sortState ref="A5:J18">
    <sortCondition ref="A4"/>
  </sortState>
  <mergeCells count="2">
    <mergeCell ref="B2:J2"/>
    <mergeCell ref="A19:H19"/>
  </mergeCells>
  <pageMargins left="0.31496062992125984" right="0.31496062992125984" top="0.35433070866141736" bottom="0.35433070866141736" header="0.31496062992125984" footer="0.19685039370078741"/>
  <pageSetup paperSize="9" orientation="landscape" r:id="rId1"/>
  <headerFooter differentFirst="1" scaleWithDoc="0">
    <oddFooter>&amp;C&amp;"Calibri,Obyčejné"&amp;9&amp;P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List14"/>
  <dimension ref="A1:N31"/>
  <sheetViews>
    <sheetView showGridLines="0" zoomScaleNormal="100" zoomScaleSheetLayoutView="85" workbookViewId="0"/>
  </sheetViews>
  <sheetFormatPr defaultColWidth="9.140625" defaultRowHeight="12"/>
  <cols>
    <col min="1" max="1" width="18" style="11" customWidth="1"/>
    <col min="2" max="13" width="9.5703125" style="11" customWidth="1"/>
    <col min="14" max="14" width="11" style="11" customWidth="1"/>
    <col min="15" max="15" width="12.7109375" style="11" customWidth="1"/>
    <col min="16" max="16384" width="9.140625" style="11"/>
  </cols>
  <sheetData>
    <row r="1" spans="1:14" s="51" customFormat="1" ht="18">
      <c r="A1" s="266" t="s">
        <v>386</v>
      </c>
      <c r="B1" s="59"/>
      <c r="N1" s="326" t="str">
        <f>'3.1'!N1</f>
        <v>I. čtvrtletí 2025</v>
      </c>
    </row>
    <row r="2" spans="1:14" ht="6" customHeight="1"/>
    <row r="3" spans="1:14" ht="12.75" customHeight="1">
      <c r="A3" s="500" t="str">
        <f>'3.1'!A4</f>
        <v>2025</v>
      </c>
      <c r="B3" s="575" t="s">
        <v>179</v>
      </c>
      <c r="C3" s="571"/>
      <c r="D3" s="576"/>
      <c r="E3" s="575" t="s">
        <v>181</v>
      </c>
      <c r="F3" s="571"/>
      <c r="G3" s="576"/>
      <c r="H3" s="575" t="s">
        <v>182</v>
      </c>
      <c r="I3" s="571"/>
      <c r="J3" s="576"/>
      <c r="K3" s="575" t="s">
        <v>183</v>
      </c>
      <c r="L3" s="571"/>
      <c r="M3" s="576"/>
      <c r="N3" s="571" t="s">
        <v>53</v>
      </c>
    </row>
    <row r="4" spans="1:14">
      <c r="A4" s="501"/>
      <c r="B4" s="428" t="s">
        <v>60</v>
      </c>
      <c r="C4" s="429" t="s">
        <v>61</v>
      </c>
      <c r="D4" s="430" t="s">
        <v>62</v>
      </c>
      <c r="E4" s="428" t="s">
        <v>63</v>
      </c>
      <c r="F4" s="429" t="s">
        <v>64</v>
      </c>
      <c r="G4" s="430" t="s">
        <v>65</v>
      </c>
      <c r="H4" s="428" t="s">
        <v>66</v>
      </c>
      <c r="I4" s="429" t="s">
        <v>67</v>
      </c>
      <c r="J4" s="430" t="s">
        <v>68</v>
      </c>
      <c r="K4" s="428" t="s">
        <v>69</v>
      </c>
      <c r="L4" s="429" t="s">
        <v>70</v>
      </c>
      <c r="M4" s="430" t="s">
        <v>71</v>
      </c>
      <c r="N4" s="572"/>
    </row>
    <row r="5" spans="1:14" ht="12.75" customHeight="1">
      <c r="A5" s="569" t="s">
        <v>86</v>
      </c>
      <c r="B5" s="487">
        <f>SUM(B6:D6)</f>
        <v>14953033.688073212</v>
      </c>
      <c r="C5" s="488"/>
      <c r="D5" s="489"/>
      <c r="E5" s="487">
        <f>SUM(E6:G6)</f>
        <v>0</v>
      </c>
      <c r="F5" s="488"/>
      <c r="G5" s="489"/>
      <c r="H5" s="487">
        <f>SUM(H6:J6)</f>
        <v>0</v>
      </c>
      <c r="I5" s="488"/>
      <c r="J5" s="489"/>
      <c r="K5" s="487">
        <f>SUM(K6:M6)</f>
        <v>0</v>
      </c>
      <c r="L5" s="488"/>
      <c r="M5" s="489"/>
      <c r="N5" s="573">
        <f>SUM(B6:M6)</f>
        <v>14953033.688073212</v>
      </c>
    </row>
    <row r="6" spans="1:14">
      <c r="A6" s="570"/>
      <c r="B6" s="220">
        <f t="shared" ref="B6:M6" si="0">SUM(B7:B10)</f>
        <v>5301353.7318753488</v>
      </c>
      <c r="C6" s="216">
        <f t="shared" si="0"/>
        <v>4854409.2547002481</v>
      </c>
      <c r="D6" s="219">
        <f t="shared" si="0"/>
        <v>4797270.7014976162</v>
      </c>
      <c r="E6" s="220">
        <f t="shared" si="0"/>
        <v>0</v>
      </c>
      <c r="F6" s="216">
        <f t="shared" si="0"/>
        <v>0</v>
      </c>
      <c r="G6" s="219">
        <f t="shared" si="0"/>
        <v>0</v>
      </c>
      <c r="H6" s="220">
        <f t="shared" si="0"/>
        <v>0</v>
      </c>
      <c r="I6" s="216">
        <f t="shared" si="0"/>
        <v>0</v>
      </c>
      <c r="J6" s="219">
        <f t="shared" si="0"/>
        <v>0</v>
      </c>
      <c r="K6" s="220">
        <f t="shared" si="0"/>
        <v>0</v>
      </c>
      <c r="L6" s="216">
        <f t="shared" si="0"/>
        <v>0</v>
      </c>
      <c r="M6" s="219">
        <f t="shared" si="0"/>
        <v>0</v>
      </c>
      <c r="N6" s="574"/>
    </row>
    <row r="7" spans="1:14">
      <c r="A7" s="214" t="s">
        <v>8</v>
      </c>
      <c r="B7" s="332">
        <v>624281.48100000015</v>
      </c>
      <c r="C7" s="327">
        <v>544622.65</v>
      </c>
      <c r="D7" s="336">
        <v>653279.19100000011</v>
      </c>
      <c r="E7" s="332">
        <v>0</v>
      </c>
      <c r="F7" s="327">
        <v>0</v>
      </c>
      <c r="G7" s="336">
        <v>0</v>
      </c>
      <c r="H7" s="332">
        <v>0</v>
      </c>
      <c r="I7" s="327">
        <v>0</v>
      </c>
      <c r="J7" s="336">
        <v>0</v>
      </c>
      <c r="K7" s="332">
        <v>0</v>
      </c>
      <c r="L7" s="327">
        <v>0</v>
      </c>
      <c r="M7" s="336">
        <v>0</v>
      </c>
      <c r="N7" s="275">
        <f>SUM(B7:M7)</f>
        <v>1822183.3220000002</v>
      </c>
    </row>
    <row r="8" spans="1:14">
      <c r="A8" s="214" t="s">
        <v>9</v>
      </c>
      <c r="B8" s="332">
        <v>1977159.3359999999</v>
      </c>
      <c r="C8" s="327">
        <v>1859755.1120000002</v>
      </c>
      <c r="D8" s="336">
        <v>1921958.3520000002</v>
      </c>
      <c r="E8" s="332">
        <v>0</v>
      </c>
      <c r="F8" s="327">
        <v>0</v>
      </c>
      <c r="G8" s="336">
        <v>0</v>
      </c>
      <c r="H8" s="332">
        <v>0</v>
      </c>
      <c r="I8" s="327">
        <v>0</v>
      </c>
      <c r="J8" s="336">
        <v>0</v>
      </c>
      <c r="K8" s="332">
        <v>0</v>
      </c>
      <c r="L8" s="327">
        <v>0</v>
      </c>
      <c r="M8" s="336">
        <v>0</v>
      </c>
      <c r="N8" s="275">
        <f t="shared" ref="N8:N30" si="1">SUM(B8:M8)</f>
        <v>5758872.7999999998</v>
      </c>
    </row>
    <row r="9" spans="1:14">
      <c r="A9" s="214" t="s">
        <v>132</v>
      </c>
      <c r="B9" s="332">
        <v>805743.77906010125</v>
      </c>
      <c r="C9" s="327">
        <v>730825.30948604364</v>
      </c>
      <c r="D9" s="336">
        <v>696972.02396623604</v>
      </c>
      <c r="E9" s="332">
        <v>0</v>
      </c>
      <c r="F9" s="327">
        <v>0</v>
      </c>
      <c r="G9" s="336">
        <v>0</v>
      </c>
      <c r="H9" s="332">
        <v>0</v>
      </c>
      <c r="I9" s="327">
        <v>0</v>
      </c>
      <c r="J9" s="336">
        <v>0</v>
      </c>
      <c r="K9" s="332">
        <v>0</v>
      </c>
      <c r="L9" s="327">
        <v>0</v>
      </c>
      <c r="M9" s="336">
        <v>0</v>
      </c>
      <c r="N9" s="275">
        <f t="shared" si="1"/>
        <v>2233541.1125123808</v>
      </c>
    </row>
    <row r="10" spans="1:14">
      <c r="A10" s="214" t="s">
        <v>130</v>
      </c>
      <c r="B10" s="332">
        <v>1894169.1358152474</v>
      </c>
      <c r="C10" s="327">
        <v>1719206.1832142044</v>
      </c>
      <c r="D10" s="336">
        <v>1525061.1345313799</v>
      </c>
      <c r="E10" s="332">
        <v>0</v>
      </c>
      <c r="F10" s="327">
        <v>0</v>
      </c>
      <c r="G10" s="336">
        <v>0</v>
      </c>
      <c r="H10" s="332">
        <v>0</v>
      </c>
      <c r="I10" s="327">
        <v>0</v>
      </c>
      <c r="J10" s="336">
        <v>0</v>
      </c>
      <c r="K10" s="332">
        <v>0</v>
      </c>
      <c r="L10" s="327">
        <v>0</v>
      </c>
      <c r="M10" s="336">
        <v>0</v>
      </c>
      <c r="N10" s="275">
        <f t="shared" si="1"/>
        <v>5138436.453560832</v>
      </c>
    </row>
    <row r="11" spans="1:14">
      <c r="A11" s="322" t="s">
        <v>293</v>
      </c>
      <c r="B11" s="333">
        <f>SUM(B12:B15)</f>
        <v>3443619.6456251624</v>
      </c>
      <c r="C11" s="331">
        <f t="shared" ref="C11:M11" si="2">SUM(C12:C15)</f>
        <v>3152000.1373337358</v>
      </c>
      <c r="D11" s="337">
        <f t="shared" si="2"/>
        <v>3114770.6456725742</v>
      </c>
      <c r="E11" s="333">
        <f t="shared" si="2"/>
        <v>0</v>
      </c>
      <c r="F11" s="331">
        <f t="shared" si="2"/>
        <v>0</v>
      </c>
      <c r="G11" s="337">
        <f t="shared" si="2"/>
        <v>0</v>
      </c>
      <c r="H11" s="333">
        <f t="shared" si="2"/>
        <v>0</v>
      </c>
      <c r="I11" s="331">
        <f t="shared" si="2"/>
        <v>0</v>
      </c>
      <c r="J11" s="337">
        <f t="shared" si="2"/>
        <v>0</v>
      </c>
      <c r="K11" s="333">
        <f t="shared" si="2"/>
        <v>0</v>
      </c>
      <c r="L11" s="331">
        <f t="shared" si="2"/>
        <v>0</v>
      </c>
      <c r="M11" s="337">
        <f t="shared" si="2"/>
        <v>0</v>
      </c>
      <c r="N11" s="320">
        <f t="shared" si="1"/>
        <v>9710390.4286314733</v>
      </c>
    </row>
    <row r="12" spans="1:14" ht="13.5" customHeight="1">
      <c r="A12" s="214" t="s">
        <v>8</v>
      </c>
      <c r="B12" s="334">
        <v>507199.39700000006</v>
      </c>
      <c r="C12" s="328">
        <v>430369.37800000003</v>
      </c>
      <c r="D12" s="338">
        <v>519511.67900000006</v>
      </c>
      <c r="E12" s="334">
        <v>0</v>
      </c>
      <c r="F12" s="328">
        <v>0</v>
      </c>
      <c r="G12" s="338">
        <v>0</v>
      </c>
      <c r="H12" s="334">
        <v>0</v>
      </c>
      <c r="I12" s="328">
        <v>0</v>
      </c>
      <c r="J12" s="338">
        <v>0</v>
      </c>
      <c r="K12" s="334">
        <v>0</v>
      </c>
      <c r="L12" s="328">
        <v>0</v>
      </c>
      <c r="M12" s="338">
        <v>0</v>
      </c>
      <c r="N12" s="329">
        <f t="shared" si="1"/>
        <v>1457080.4540000001</v>
      </c>
    </row>
    <row r="13" spans="1:14">
      <c r="A13" s="214" t="s">
        <v>9</v>
      </c>
      <c r="B13" s="332">
        <v>1218521.8799999999</v>
      </c>
      <c r="C13" s="327">
        <v>1155162.0860000001</v>
      </c>
      <c r="D13" s="336">
        <v>1192206.8610000003</v>
      </c>
      <c r="E13" s="332">
        <v>0</v>
      </c>
      <c r="F13" s="327">
        <v>0</v>
      </c>
      <c r="G13" s="336">
        <v>0</v>
      </c>
      <c r="H13" s="332">
        <v>0</v>
      </c>
      <c r="I13" s="327">
        <v>0</v>
      </c>
      <c r="J13" s="336">
        <v>0</v>
      </c>
      <c r="K13" s="332">
        <v>0</v>
      </c>
      <c r="L13" s="327">
        <v>0</v>
      </c>
      <c r="M13" s="336">
        <v>0</v>
      </c>
      <c r="N13" s="275">
        <f t="shared" si="1"/>
        <v>3565890.8270000005</v>
      </c>
    </row>
    <row r="14" spans="1:14">
      <c r="A14" s="214" t="s">
        <v>132</v>
      </c>
      <c r="B14" s="332">
        <v>480114.92076860025</v>
      </c>
      <c r="C14" s="327">
        <v>436250.22837984969</v>
      </c>
      <c r="D14" s="336">
        <v>405357.37973456824</v>
      </c>
      <c r="E14" s="332">
        <v>0</v>
      </c>
      <c r="F14" s="327">
        <v>0</v>
      </c>
      <c r="G14" s="336">
        <v>0</v>
      </c>
      <c r="H14" s="332">
        <v>0</v>
      </c>
      <c r="I14" s="327">
        <v>0</v>
      </c>
      <c r="J14" s="336">
        <v>0</v>
      </c>
      <c r="K14" s="332">
        <v>0</v>
      </c>
      <c r="L14" s="327">
        <v>0</v>
      </c>
      <c r="M14" s="336">
        <v>0</v>
      </c>
      <c r="N14" s="275">
        <f t="shared" si="1"/>
        <v>1321722.5288830183</v>
      </c>
    </row>
    <row r="15" spans="1:14">
      <c r="A15" s="214" t="s">
        <v>130</v>
      </c>
      <c r="B15" s="332">
        <v>1237783.4478565622</v>
      </c>
      <c r="C15" s="327">
        <v>1130218.4449538856</v>
      </c>
      <c r="D15" s="336">
        <v>997694.72593800584</v>
      </c>
      <c r="E15" s="332">
        <v>0</v>
      </c>
      <c r="F15" s="327">
        <v>0</v>
      </c>
      <c r="G15" s="336">
        <v>0</v>
      </c>
      <c r="H15" s="332">
        <v>0</v>
      </c>
      <c r="I15" s="327">
        <v>0</v>
      </c>
      <c r="J15" s="336">
        <v>0</v>
      </c>
      <c r="K15" s="332">
        <v>0</v>
      </c>
      <c r="L15" s="327">
        <v>0</v>
      </c>
      <c r="M15" s="336">
        <v>0</v>
      </c>
      <c r="N15" s="275">
        <f t="shared" si="1"/>
        <v>3365696.6187484539</v>
      </c>
    </row>
    <row r="16" spans="1:14">
      <c r="A16" s="322" t="s">
        <v>429</v>
      </c>
      <c r="B16" s="333">
        <f>SUM(B17:B20)</f>
        <v>1273130.2140851598</v>
      </c>
      <c r="C16" s="331">
        <f t="shared" ref="C16:M16" si="3">SUM(C17:C20)</f>
        <v>1169284.3527692298</v>
      </c>
      <c r="D16" s="337">
        <f t="shared" si="3"/>
        <v>1151350.6205856944</v>
      </c>
      <c r="E16" s="333">
        <f t="shared" si="3"/>
        <v>0</v>
      </c>
      <c r="F16" s="331">
        <f t="shared" si="3"/>
        <v>0</v>
      </c>
      <c r="G16" s="337">
        <f t="shared" si="3"/>
        <v>0</v>
      </c>
      <c r="H16" s="333">
        <f t="shared" si="3"/>
        <v>0</v>
      </c>
      <c r="I16" s="331">
        <f t="shared" si="3"/>
        <v>0</v>
      </c>
      <c r="J16" s="337">
        <f t="shared" si="3"/>
        <v>0</v>
      </c>
      <c r="K16" s="333">
        <f t="shared" si="3"/>
        <v>0</v>
      </c>
      <c r="L16" s="331">
        <f t="shared" si="3"/>
        <v>0</v>
      </c>
      <c r="M16" s="337">
        <f t="shared" si="3"/>
        <v>0</v>
      </c>
      <c r="N16" s="320">
        <f t="shared" si="1"/>
        <v>3593765.1874400838</v>
      </c>
    </row>
    <row r="17" spans="1:14">
      <c r="A17" s="214" t="s">
        <v>8</v>
      </c>
      <c r="B17" s="332">
        <v>108719.054</v>
      </c>
      <c r="C17" s="327">
        <v>104510.769</v>
      </c>
      <c r="D17" s="336">
        <v>122147.72200000001</v>
      </c>
      <c r="E17" s="332">
        <v>0</v>
      </c>
      <c r="F17" s="327">
        <v>0</v>
      </c>
      <c r="G17" s="336">
        <v>0</v>
      </c>
      <c r="H17" s="332">
        <v>0</v>
      </c>
      <c r="I17" s="327">
        <v>0</v>
      </c>
      <c r="J17" s="336">
        <v>0</v>
      </c>
      <c r="K17" s="332">
        <v>0</v>
      </c>
      <c r="L17" s="327">
        <v>0</v>
      </c>
      <c r="M17" s="336">
        <v>0</v>
      </c>
      <c r="N17" s="275">
        <f t="shared" si="1"/>
        <v>335377.54500000004</v>
      </c>
    </row>
    <row r="18" spans="1:14">
      <c r="A18" s="214" t="s">
        <v>9</v>
      </c>
      <c r="B18" s="332">
        <v>480685.94999999995</v>
      </c>
      <c r="C18" s="327">
        <v>450701.087</v>
      </c>
      <c r="D18" s="336">
        <v>467244.98600000003</v>
      </c>
      <c r="E18" s="332">
        <v>0</v>
      </c>
      <c r="F18" s="327">
        <v>0</v>
      </c>
      <c r="G18" s="336">
        <v>0</v>
      </c>
      <c r="H18" s="332">
        <v>0</v>
      </c>
      <c r="I18" s="327">
        <v>0</v>
      </c>
      <c r="J18" s="336">
        <v>0</v>
      </c>
      <c r="K18" s="332">
        <v>0</v>
      </c>
      <c r="L18" s="327">
        <v>0</v>
      </c>
      <c r="M18" s="336">
        <v>0</v>
      </c>
      <c r="N18" s="275">
        <f t="shared" si="1"/>
        <v>1398632.023</v>
      </c>
    </row>
    <row r="19" spans="1:14">
      <c r="A19" s="214" t="s">
        <v>132</v>
      </c>
      <c r="B19" s="332">
        <v>202262.79950551383</v>
      </c>
      <c r="C19" s="327">
        <v>185571.65010466322</v>
      </c>
      <c r="D19" s="336">
        <v>173972.5874556436</v>
      </c>
      <c r="E19" s="332">
        <v>0</v>
      </c>
      <c r="F19" s="327">
        <v>0</v>
      </c>
      <c r="G19" s="336">
        <v>0</v>
      </c>
      <c r="H19" s="332">
        <v>0</v>
      </c>
      <c r="I19" s="327">
        <v>0</v>
      </c>
      <c r="J19" s="336">
        <v>0</v>
      </c>
      <c r="K19" s="332">
        <v>0</v>
      </c>
      <c r="L19" s="327">
        <v>0</v>
      </c>
      <c r="M19" s="336">
        <v>0</v>
      </c>
      <c r="N19" s="275">
        <f t="shared" si="1"/>
        <v>561807.03706582065</v>
      </c>
    </row>
    <row r="20" spans="1:14">
      <c r="A20" s="214" t="s">
        <v>130</v>
      </c>
      <c r="B20" s="332">
        <v>481462.41057964612</v>
      </c>
      <c r="C20" s="327">
        <v>428500.8466645666</v>
      </c>
      <c r="D20" s="336">
        <v>387985.32513005089</v>
      </c>
      <c r="E20" s="332">
        <v>0</v>
      </c>
      <c r="F20" s="327">
        <v>0</v>
      </c>
      <c r="G20" s="336">
        <v>0</v>
      </c>
      <c r="H20" s="332">
        <v>0</v>
      </c>
      <c r="I20" s="327">
        <v>0</v>
      </c>
      <c r="J20" s="336">
        <v>0</v>
      </c>
      <c r="K20" s="332">
        <v>0</v>
      </c>
      <c r="L20" s="327">
        <v>0</v>
      </c>
      <c r="M20" s="336">
        <v>0</v>
      </c>
      <c r="N20" s="275">
        <f t="shared" si="1"/>
        <v>1297948.5823742636</v>
      </c>
    </row>
    <row r="21" spans="1:14">
      <c r="A21" s="322" t="s">
        <v>56</v>
      </c>
      <c r="B21" s="333">
        <f>SUM(B22:B25)</f>
        <v>579536.58216502611</v>
      </c>
      <c r="C21" s="331">
        <f t="shared" ref="C21:M21" si="4">SUM(C22:C25)</f>
        <v>528083.74459728284</v>
      </c>
      <c r="D21" s="337">
        <f t="shared" si="4"/>
        <v>526359.40523934748</v>
      </c>
      <c r="E21" s="333">
        <f t="shared" si="4"/>
        <v>0</v>
      </c>
      <c r="F21" s="331">
        <f t="shared" si="4"/>
        <v>0</v>
      </c>
      <c r="G21" s="337">
        <f t="shared" si="4"/>
        <v>0</v>
      </c>
      <c r="H21" s="333">
        <f t="shared" si="4"/>
        <v>0</v>
      </c>
      <c r="I21" s="331">
        <f t="shared" si="4"/>
        <v>0</v>
      </c>
      <c r="J21" s="337">
        <f t="shared" si="4"/>
        <v>0</v>
      </c>
      <c r="K21" s="333">
        <f t="shared" si="4"/>
        <v>0</v>
      </c>
      <c r="L21" s="331">
        <f t="shared" si="4"/>
        <v>0</v>
      </c>
      <c r="M21" s="337">
        <f t="shared" si="4"/>
        <v>0</v>
      </c>
      <c r="N21" s="320">
        <f t="shared" si="1"/>
        <v>1633979.7320016562</v>
      </c>
    </row>
    <row r="22" spans="1:14">
      <c r="A22" s="214" t="s">
        <v>8</v>
      </c>
      <c r="B22" s="332">
        <v>8363.0300000000007</v>
      </c>
      <c r="C22" s="327">
        <v>9742.5030000000006</v>
      </c>
      <c r="D22" s="336">
        <v>11619.79</v>
      </c>
      <c r="E22" s="332">
        <v>0</v>
      </c>
      <c r="F22" s="327">
        <v>0</v>
      </c>
      <c r="G22" s="336">
        <v>0</v>
      </c>
      <c r="H22" s="332">
        <v>0</v>
      </c>
      <c r="I22" s="327">
        <v>0</v>
      </c>
      <c r="J22" s="336">
        <v>0</v>
      </c>
      <c r="K22" s="332">
        <v>0</v>
      </c>
      <c r="L22" s="327">
        <v>0</v>
      </c>
      <c r="M22" s="336">
        <v>0</v>
      </c>
      <c r="N22" s="275">
        <f t="shared" si="1"/>
        <v>29725.323000000004</v>
      </c>
    </row>
    <row r="23" spans="1:14">
      <c r="A23" s="214" t="s">
        <v>9</v>
      </c>
      <c r="B23" s="332">
        <v>272993.48599999998</v>
      </c>
      <c r="C23" s="327">
        <v>248948.96900000001</v>
      </c>
      <c r="D23" s="336">
        <v>257812.32500000001</v>
      </c>
      <c r="E23" s="332">
        <v>0</v>
      </c>
      <c r="F23" s="327">
        <v>0</v>
      </c>
      <c r="G23" s="336">
        <v>0</v>
      </c>
      <c r="H23" s="332">
        <v>0</v>
      </c>
      <c r="I23" s="327">
        <v>0</v>
      </c>
      <c r="J23" s="336">
        <v>0</v>
      </c>
      <c r="K23" s="332">
        <v>0</v>
      </c>
      <c r="L23" s="327">
        <v>0</v>
      </c>
      <c r="M23" s="336">
        <v>0</v>
      </c>
      <c r="N23" s="275">
        <f t="shared" si="1"/>
        <v>779754.78</v>
      </c>
    </row>
    <row r="24" spans="1:14">
      <c r="A24" s="214" t="s">
        <v>132</v>
      </c>
      <c r="B24" s="332">
        <v>123256.7887859871</v>
      </c>
      <c r="C24" s="327">
        <v>108905.38100153061</v>
      </c>
      <c r="D24" s="336">
        <v>117546.20677602425</v>
      </c>
      <c r="E24" s="332">
        <v>0</v>
      </c>
      <c r="F24" s="327">
        <v>0</v>
      </c>
      <c r="G24" s="336">
        <v>0</v>
      </c>
      <c r="H24" s="332">
        <v>0</v>
      </c>
      <c r="I24" s="327">
        <v>0</v>
      </c>
      <c r="J24" s="336">
        <v>0</v>
      </c>
      <c r="K24" s="332">
        <v>0</v>
      </c>
      <c r="L24" s="327">
        <v>0</v>
      </c>
      <c r="M24" s="336">
        <v>0</v>
      </c>
      <c r="N24" s="275">
        <f t="shared" si="1"/>
        <v>349708.37656354194</v>
      </c>
    </row>
    <row r="25" spans="1:14">
      <c r="A25" s="214" t="s">
        <v>130</v>
      </c>
      <c r="B25" s="332">
        <v>174923.27737903903</v>
      </c>
      <c r="C25" s="327">
        <v>160486.89159575224</v>
      </c>
      <c r="D25" s="336">
        <v>139381.08346332324</v>
      </c>
      <c r="E25" s="332">
        <v>0</v>
      </c>
      <c r="F25" s="327">
        <v>0</v>
      </c>
      <c r="G25" s="336">
        <v>0</v>
      </c>
      <c r="H25" s="332">
        <v>0</v>
      </c>
      <c r="I25" s="327">
        <v>0</v>
      </c>
      <c r="J25" s="336">
        <v>0</v>
      </c>
      <c r="K25" s="332">
        <v>0</v>
      </c>
      <c r="L25" s="327">
        <v>0</v>
      </c>
      <c r="M25" s="336">
        <v>0</v>
      </c>
      <c r="N25" s="275">
        <f t="shared" si="1"/>
        <v>474791.25243811455</v>
      </c>
    </row>
    <row r="26" spans="1:14">
      <c r="A26" s="322" t="s">
        <v>254</v>
      </c>
      <c r="B26" s="333">
        <f>SUM(B27:B30)</f>
        <v>5067.2900000000009</v>
      </c>
      <c r="C26" s="331">
        <f t="shared" ref="C26:M26" si="5">SUM(C27:C30)</f>
        <v>5041.0200000000004</v>
      </c>
      <c r="D26" s="337">
        <f t="shared" si="5"/>
        <v>4790.0300000000007</v>
      </c>
      <c r="E26" s="333">
        <f t="shared" si="5"/>
        <v>0</v>
      </c>
      <c r="F26" s="331">
        <f t="shared" si="5"/>
        <v>0</v>
      </c>
      <c r="G26" s="337">
        <f t="shared" si="5"/>
        <v>0</v>
      </c>
      <c r="H26" s="333">
        <f t="shared" si="5"/>
        <v>0</v>
      </c>
      <c r="I26" s="331">
        <f t="shared" si="5"/>
        <v>0</v>
      </c>
      <c r="J26" s="337">
        <f t="shared" si="5"/>
        <v>0</v>
      </c>
      <c r="K26" s="333">
        <f t="shared" si="5"/>
        <v>0</v>
      </c>
      <c r="L26" s="331">
        <f t="shared" si="5"/>
        <v>0</v>
      </c>
      <c r="M26" s="337">
        <f t="shared" si="5"/>
        <v>0</v>
      </c>
      <c r="N26" s="320">
        <f t="shared" si="1"/>
        <v>14898.340000000002</v>
      </c>
    </row>
    <row r="27" spans="1:14">
      <c r="A27" s="214" t="s">
        <v>8</v>
      </c>
      <c r="B27" s="332">
        <v>0</v>
      </c>
      <c r="C27" s="327">
        <v>0</v>
      </c>
      <c r="D27" s="336">
        <v>0</v>
      </c>
      <c r="E27" s="332">
        <v>0</v>
      </c>
      <c r="F27" s="327">
        <v>0</v>
      </c>
      <c r="G27" s="336">
        <v>0</v>
      </c>
      <c r="H27" s="332">
        <v>0</v>
      </c>
      <c r="I27" s="327">
        <v>0</v>
      </c>
      <c r="J27" s="336">
        <v>0</v>
      </c>
      <c r="K27" s="332">
        <v>0</v>
      </c>
      <c r="L27" s="327">
        <v>0</v>
      </c>
      <c r="M27" s="336">
        <v>0</v>
      </c>
      <c r="N27" s="275">
        <f t="shared" si="1"/>
        <v>0</v>
      </c>
    </row>
    <row r="28" spans="1:14">
      <c r="A28" s="214" t="s">
        <v>9</v>
      </c>
      <c r="B28" s="332">
        <v>4958.0200000000004</v>
      </c>
      <c r="C28" s="327">
        <v>4942.97</v>
      </c>
      <c r="D28" s="336">
        <v>4694.18</v>
      </c>
      <c r="E28" s="332">
        <v>0</v>
      </c>
      <c r="F28" s="327">
        <v>0</v>
      </c>
      <c r="G28" s="336">
        <v>0</v>
      </c>
      <c r="H28" s="332">
        <v>0</v>
      </c>
      <c r="I28" s="327">
        <v>0</v>
      </c>
      <c r="J28" s="336">
        <v>0</v>
      </c>
      <c r="K28" s="332">
        <v>0</v>
      </c>
      <c r="L28" s="327">
        <v>0</v>
      </c>
      <c r="M28" s="336">
        <v>0</v>
      </c>
      <c r="N28" s="275">
        <f t="shared" si="1"/>
        <v>14595.170000000002</v>
      </c>
    </row>
    <row r="29" spans="1:14">
      <c r="A29" s="214" t="s">
        <v>132</v>
      </c>
      <c r="B29" s="332">
        <v>109.27</v>
      </c>
      <c r="C29" s="327">
        <v>98.05</v>
      </c>
      <c r="D29" s="336">
        <v>95.85</v>
      </c>
      <c r="E29" s="332">
        <v>0</v>
      </c>
      <c r="F29" s="327">
        <v>0</v>
      </c>
      <c r="G29" s="336">
        <v>0</v>
      </c>
      <c r="H29" s="332">
        <v>0</v>
      </c>
      <c r="I29" s="327">
        <v>0</v>
      </c>
      <c r="J29" s="336">
        <v>0</v>
      </c>
      <c r="K29" s="332">
        <v>0</v>
      </c>
      <c r="L29" s="327">
        <v>0</v>
      </c>
      <c r="M29" s="336">
        <v>0</v>
      </c>
      <c r="N29" s="275">
        <f t="shared" si="1"/>
        <v>303.16999999999996</v>
      </c>
    </row>
    <row r="30" spans="1:14">
      <c r="A30" s="218" t="s">
        <v>130</v>
      </c>
      <c r="B30" s="335">
        <v>0</v>
      </c>
      <c r="C30" s="330">
        <v>0</v>
      </c>
      <c r="D30" s="339">
        <v>0</v>
      </c>
      <c r="E30" s="335">
        <v>0</v>
      </c>
      <c r="F30" s="330">
        <v>0</v>
      </c>
      <c r="G30" s="339">
        <v>0</v>
      </c>
      <c r="H30" s="335">
        <v>0</v>
      </c>
      <c r="I30" s="330">
        <v>0</v>
      </c>
      <c r="J30" s="339">
        <v>0</v>
      </c>
      <c r="K30" s="335">
        <v>0</v>
      </c>
      <c r="L30" s="330">
        <v>0</v>
      </c>
      <c r="M30" s="339">
        <v>0</v>
      </c>
      <c r="N30" s="277">
        <f t="shared" si="1"/>
        <v>0</v>
      </c>
    </row>
    <row r="31" spans="1:14">
      <c r="A31" s="20"/>
      <c r="B31" s="19"/>
      <c r="N31" s="340" t="s">
        <v>297</v>
      </c>
    </row>
  </sheetData>
  <mergeCells count="12">
    <mergeCell ref="A5:A6"/>
    <mergeCell ref="N3:N4"/>
    <mergeCell ref="B5:D5"/>
    <mergeCell ref="E5:G5"/>
    <mergeCell ref="H5:J5"/>
    <mergeCell ref="K5:M5"/>
    <mergeCell ref="N5:N6"/>
    <mergeCell ref="B3:D3"/>
    <mergeCell ref="E3:G3"/>
    <mergeCell ref="H3:J3"/>
    <mergeCell ref="K3:M3"/>
    <mergeCell ref="A3:A4"/>
  </mergeCells>
  <phoneticPr fontId="25" type="noConversion"/>
  <conditionalFormatting sqref="B5:D30">
    <cfRule type="expression" dxfId="23" priority="4">
      <formula>SEARCH($B$3,$N$1)</formula>
    </cfRule>
  </conditionalFormatting>
  <conditionalFormatting sqref="B5:G30">
    <cfRule type="expression" dxfId="22" priority="3">
      <formula>SEARCH($E$3,$N$1)</formula>
    </cfRule>
  </conditionalFormatting>
  <conditionalFormatting sqref="B5:J30">
    <cfRule type="expression" dxfId="21" priority="2">
      <formula>SEARCH($H$3,$N$1)</formula>
    </cfRule>
  </conditionalFormatting>
  <conditionalFormatting sqref="B5:M30">
    <cfRule type="expression" dxfId="20" priority="1">
      <formula>SEARCH($K$3,$N$1)</formula>
    </cfRule>
  </conditionalFormatting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List15"/>
  <dimension ref="A1:T44"/>
  <sheetViews>
    <sheetView showGridLines="0" zoomScaleNormal="100" zoomScaleSheetLayoutView="100" workbookViewId="0"/>
  </sheetViews>
  <sheetFormatPr defaultColWidth="9.140625" defaultRowHeight="12"/>
  <cols>
    <col min="1" max="1" width="39.85546875" style="11" customWidth="1"/>
    <col min="2" max="2" width="7.85546875" style="11" customWidth="1"/>
    <col min="3" max="13" width="7.85546875" style="21" customWidth="1"/>
    <col min="14" max="14" width="10" style="21" customWidth="1"/>
    <col min="15" max="20" width="9.140625" style="9"/>
    <col min="21" max="16384" width="9.140625" style="11"/>
  </cols>
  <sheetData>
    <row r="1" spans="1:20" s="51" customFormat="1" ht="18">
      <c r="A1" s="266" t="s">
        <v>387</v>
      </c>
      <c r="C1" s="60"/>
      <c r="D1" s="60"/>
      <c r="E1" s="60"/>
      <c r="F1" s="60"/>
      <c r="G1" s="60"/>
      <c r="H1" s="60"/>
      <c r="I1" s="60"/>
      <c r="J1" s="60"/>
      <c r="K1" s="60"/>
      <c r="L1" s="60"/>
      <c r="M1" s="60"/>
      <c r="N1" s="326" t="str">
        <f>'3.1'!N1</f>
        <v>I. čtvrtletí 2025</v>
      </c>
      <c r="O1" s="9"/>
      <c r="P1" s="9"/>
      <c r="Q1" s="9"/>
      <c r="R1" s="9"/>
      <c r="S1" s="9"/>
      <c r="T1" s="9"/>
    </row>
    <row r="2" spans="1:20" ht="6" customHeight="1"/>
    <row r="3" spans="1:20">
      <c r="A3" s="500" t="str">
        <f>'3.1'!A4</f>
        <v>2025</v>
      </c>
      <c r="B3" s="575" t="s">
        <v>179</v>
      </c>
      <c r="C3" s="571"/>
      <c r="D3" s="576"/>
      <c r="E3" s="575" t="s">
        <v>181</v>
      </c>
      <c r="F3" s="571"/>
      <c r="G3" s="576"/>
      <c r="H3" s="575" t="s">
        <v>182</v>
      </c>
      <c r="I3" s="571"/>
      <c r="J3" s="576"/>
      <c r="K3" s="575" t="s">
        <v>183</v>
      </c>
      <c r="L3" s="571"/>
      <c r="M3" s="576"/>
      <c r="N3" s="571" t="s">
        <v>53</v>
      </c>
    </row>
    <row r="4" spans="1:20">
      <c r="A4" s="577"/>
      <c r="B4" s="428" t="s">
        <v>60</v>
      </c>
      <c r="C4" s="429" t="s">
        <v>61</v>
      </c>
      <c r="D4" s="430" t="s">
        <v>62</v>
      </c>
      <c r="E4" s="428" t="s">
        <v>63</v>
      </c>
      <c r="F4" s="429" t="s">
        <v>64</v>
      </c>
      <c r="G4" s="430" t="s">
        <v>65</v>
      </c>
      <c r="H4" s="428" t="s">
        <v>66</v>
      </c>
      <c r="I4" s="429" t="s">
        <v>67</v>
      </c>
      <c r="J4" s="430" t="s">
        <v>68</v>
      </c>
      <c r="K4" s="428" t="s">
        <v>69</v>
      </c>
      <c r="L4" s="429" t="s">
        <v>70</v>
      </c>
      <c r="M4" s="430" t="s">
        <v>71</v>
      </c>
      <c r="N4" s="568" t="s">
        <v>53</v>
      </c>
    </row>
    <row r="5" spans="1:20" ht="12.75" customHeight="1">
      <c r="A5" s="569" t="s">
        <v>96</v>
      </c>
      <c r="B5" s="487">
        <f>SUM(B6:D6)</f>
        <v>18956.29412100001</v>
      </c>
      <c r="C5" s="488"/>
      <c r="D5" s="489"/>
      <c r="E5" s="487">
        <f>SUM(E6:G6)</f>
        <v>0</v>
      </c>
      <c r="F5" s="488"/>
      <c r="G5" s="489"/>
      <c r="H5" s="487">
        <f>SUM(H6:J6)</f>
        <v>0</v>
      </c>
      <c r="I5" s="488"/>
      <c r="J5" s="489"/>
      <c r="K5" s="487">
        <f>SUM(K6:M6)</f>
        <v>0</v>
      </c>
      <c r="L5" s="488"/>
      <c r="M5" s="489"/>
      <c r="N5" s="573">
        <f>SUM(N7:N9)</f>
        <v>18956.29412100001</v>
      </c>
    </row>
    <row r="6" spans="1:20">
      <c r="A6" s="570"/>
      <c r="B6" s="220">
        <f>SUM(B7:B9)</f>
        <v>6881.5650409999998</v>
      </c>
      <c r="C6" s="216">
        <f t="shared" ref="C6:M6" si="0">SUM(C7:C9)</f>
        <v>6077.0279260000098</v>
      </c>
      <c r="D6" s="219">
        <f t="shared" si="0"/>
        <v>5997.7011540000003</v>
      </c>
      <c r="E6" s="220">
        <f t="shared" si="0"/>
        <v>0</v>
      </c>
      <c r="F6" s="216">
        <f t="shared" si="0"/>
        <v>0</v>
      </c>
      <c r="G6" s="219">
        <f t="shared" si="0"/>
        <v>0</v>
      </c>
      <c r="H6" s="220">
        <f t="shared" si="0"/>
        <v>0</v>
      </c>
      <c r="I6" s="216">
        <f t="shared" si="0"/>
        <v>0</v>
      </c>
      <c r="J6" s="219">
        <f t="shared" si="0"/>
        <v>0</v>
      </c>
      <c r="K6" s="220">
        <f t="shared" si="0"/>
        <v>0</v>
      </c>
      <c r="L6" s="216">
        <f t="shared" si="0"/>
        <v>0</v>
      </c>
      <c r="M6" s="219">
        <f t="shared" si="0"/>
        <v>0</v>
      </c>
      <c r="N6" s="574"/>
    </row>
    <row r="7" spans="1:20">
      <c r="A7" s="71" t="s">
        <v>25</v>
      </c>
      <c r="B7" s="344">
        <v>4919.0945750000001</v>
      </c>
      <c r="C7" s="341">
        <v>4573.5085750000098</v>
      </c>
      <c r="D7" s="343">
        <v>4691.6056500000004</v>
      </c>
      <c r="E7" s="344">
        <v>0</v>
      </c>
      <c r="F7" s="341">
        <v>0</v>
      </c>
      <c r="G7" s="343">
        <v>0</v>
      </c>
      <c r="H7" s="344">
        <v>0</v>
      </c>
      <c r="I7" s="341">
        <v>0</v>
      </c>
      <c r="J7" s="343">
        <v>0</v>
      </c>
      <c r="K7" s="344">
        <v>0</v>
      </c>
      <c r="L7" s="341">
        <v>0</v>
      </c>
      <c r="M7" s="343">
        <v>0</v>
      </c>
      <c r="N7" s="275">
        <f>SUM(B7:M7)</f>
        <v>14184.208800000011</v>
      </c>
    </row>
    <row r="8" spans="1:20">
      <c r="A8" s="71" t="s">
        <v>37</v>
      </c>
      <c r="B8" s="344">
        <v>68.6283999999999</v>
      </c>
      <c r="C8" s="327">
        <v>79.989604999999898</v>
      </c>
      <c r="D8" s="336">
        <v>39.481648999999997</v>
      </c>
      <c r="E8" s="332">
        <v>0</v>
      </c>
      <c r="F8" s="327">
        <v>0</v>
      </c>
      <c r="G8" s="336">
        <v>0</v>
      </c>
      <c r="H8" s="332">
        <v>0</v>
      </c>
      <c r="I8" s="327">
        <v>0</v>
      </c>
      <c r="J8" s="336">
        <v>0</v>
      </c>
      <c r="K8" s="332">
        <v>0</v>
      </c>
      <c r="L8" s="327">
        <v>0</v>
      </c>
      <c r="M8" s="336">
        <v>0</v>
      </c>
      <c r="N8" s="275">
        <f>SUM(B8:M8)</f>
        <v>188.09965399999982</v>
      </c>
    </row>
    <row r="9" spans="1:20">
      <c r="A9" s="71" t="s">
        <v>40</v>
      </c>
      <c r="B9" s="344">
        <v>1893.8420659999999</v>
      </c>
      <c r="C9" s="327">
        <v>1423.5297459999999</v>
      </c>
      <c r="D9" s="336">
        <v>1266.6138550000001</v>
      </c>
      <c r="E9" s="332">
        <v>0</v>
      </c>
      <c r="F9" s="327">
        <v>0</v>
      </c>
      <c r="G9" s="336">
        <v>0</v>
      </c>
      <c r="H9" s="332">
        <v>0</v>
      </c>
      <c r="I9" s="327">
        <v>0</v>
      </c>
      <c r="J9" s="336">
        <v>0</v>
      </c>
      <c r="K9" s="332">
        <v>0</v>
      </c>
      <c r="L9" s="327">
        <v>0</v>
      </c>
      <c r="M9" s="336">
        <v>0</v>
      </c>
      <c r="N9" s="275">
        <f>SUM(B9:M9)</f>
        <v>4583.9856669999999</v>
      </c>
    </row>
    <row r="10" spans="1:20" ht="12.75" customHeight="1">
      <c r="A10" s="569" t="s">
        <v>97</v>
      </c>
      <c r="B10" s="487">
        <f>SUM(B11:D11)</f>
        <v>-18956.294120999999</v>
      </c>
      <c r="C10" s="488"/>
      <c r="D10" s="489"/>
      <c r="E10" s="487">
        <f>SUM(E11:G11)</f>
        <v>0</v>
      </c>
      <c r="F10" s="488"/>
      <c r="G10" s="489"/>
      <c r="H10" s="487">
        <f>SUM(H11:J11)</f>
        <v>0</v>
      </c>
      <c r="I10" s="488"/>
      <c r="J10" s="489"/>
      <c r="K10" s="487">
        <f>SUM(K11:M11)</f>
        <v>0</v>
      </c>
      <c r="L10" s="488"/>
      <c r="M10" s="489"/>
      <c r="N10" s="573">
        <f>SUM(N12:N17)</f>
        <v>-18956.294121000003</v>
      </c>
    </row>
    <row r="11" spans="1:20">
      <c r="A11" s="570"/>
      <c r="B11" s="220">
        <f>SUM(B12:B17)</f>
        <v>-6881.5650409999998</v>
      </c>
      <c r="C11" s="216">
        <f t="shared" ref="C11:M11" si="1">SUM(C12:C17)</f>
        <v>-6077.0279260000007</v>
      </c>
      <c r="D11" s="219">
        <f t="shared" si="1"/>
        <v>-5997.7011539999994</v>
      </c>
      <c r="E11" s="220">
        <f t="shared" si="1"/>
        <v>0</v>
      </c>
      <c r="F11" s="216">
        <f t="shared" si="1"/>
        <v>0</v>
      </c>
      <c r="G11" s="219">
        <f t="shared" si="1"/>
        <v>0</v>
      </c>
      <c r="H11" s="220">
        <f t="shared" si="1"/>
        <v>0</v>
      </c>
      <c r="I11" s="216">
        <f t="shared" si="1"/>
        <v>0</v>
      </c>
      <c r="J11" s="219">
        <f t="shared" si="1"/>
        <v>0</v>
      </c>
      <c r="K11" s="220">
        <f t="shared" si="1"/>
        <v>0</v>
      </c>
      <c r="L11" s="216">
        <f t="shared" si="1"/>
        <v>0</v>
      </c>
      <c r="M11" s="219">
        <f t="shared" si="1"/>
        <v>0</v>
      </c>
      <c r="N11" s="574"/>
    </row>
    <row r="12" spans="1:20">
      <c r="A12" s="71" t="s">
        <v>38</v>
      </c>
      <c r="B12" s="344">
        <v>-3839.8888080000002</v>
      </c>
      <c r="C12" s="327">
        <v>-3433.3634084999999</v>
      </c>
      <c r="D12" s="336">
        <v>-3396.5060950000002</v>
      </c>
      <c r="E12" s="332">
        <v>0</v>
      </c>
      <c r="F12" s="327">
        <v>0</v>
      </c>
      <c r="G12" s="336">
        <v>0</v>
      </c>
      <c r="H12" s="332">
        <v>0</v>
      </c>
      <c r="I12" s="327">
        <v>0</v>
      </c>
      <c r="J12" s="336">
        <v>0</v>
      </c>
      <c r="K12" s="332">
        <v>0</v>
      </c>
      <c r="L12" s="327">
        <v>0</v>
      </c>
      <c r="M12" s="336">
        <v>0</v>
      </c>
      <c r="N12" s="275">
        <f t="shared" ref="N12:N17" si="2">SUM(B12:M12)</f>
        <v>-10669.7583115</v>
      </c>
    </row>
    <row r="13" spans="1:20">
      <c r="A13" s="71" t="s">
        <v>39</v>
      </c>
      <c r="B13" s="344">
        <v>-2818.1643260000001</v>
      </c>
      <c r="C13" s="327">
        <v>-2434.9232780000002</v>
      </c>
      <c r="D13" s="336">
        <v>-2386.7784529999999</v>
      </c>
      <c r="E13" s="332">
        <v>0</v>
      </c>
      <c r="F13" s="327">
        <v>0</v>
      </c>
      <c r="G13" s="336">
        <v>0</v>
      </c>
      <c r="H13" s="332">
        <v>0</v>
      </c>
      <c r="I13" s="327">
        <v>0</v>
      </c>
      <c r="J13" s="336">
        <v>0</v>
      </c>
      <c r="K13" s="332">
        <v>0</v>
      </c>
      <c r="L13" s="327">
        <v>0</v>
      </c>
      <c r="M13" s="336">
        <v>0</v>
      </c>
      <c r="N13" s="275">
        <f t="shared" si="2"/>
        <v>-7639.8660570000002</v>
      </c>
    </row>
    <row r="14" spans="1:20">
      <c r="A14" s="71" t="s">
        <v>41</v>
      </c>
      <c r="B14" s="344">
        <v>0</v>
      </c>
      <c r="C14" s="327">
        <v>0</v>
      </c>
      <c r="D14" s="336">
        <v>0</v>
      </c>
      <c r="E14" s="332">
        <v>0</v>
      </c>
      <c r="F14" s="327">
        <v>0</v>
      </c>
      <c r="G14" s="336">
        <v>0</v>
      </c>
      <c r="H14" s="332">
        <v>0</v>
      </c>
      <c r="I14" s="327">
        <v>0</v>
      </c>
      <c r="J14" s="336">
        <v>0</v>
      </c>
      <c r="K14" s="332">
        <v>0</v>
      </c>
      <c r="L14" s="327">
        <v>0</v>
      </c>
      <c r="M14" s="336">
        <v>0</v>
      </c>
      <c r="N14" s="275">
        <f t="shared" si="2"/>
        <v>0</v>
      </c>
    </row>
    <row r="15" spans="1:20">
      <c r="A15" s="71" t="s">
        <v>31</v>
      </c>
      <c r="B15" s="344">
        <v>-107.27379999999999</v>
      </c>
      <c r="C15" s="327">
        <v>-108.233</v>
      </c>
      <c r="D15" s="336">
        <v>-111.602875</v>
      </c>
      <c r="E15" s="332">
        <v>0</v>
      </c>
      <c r="F15" s="327">
        <v>0</v>
      </c>
      <c r="G15" s="336">
        <v>0</v>
      </c>
      <c r="H15" s="332">
        <v>0</v>
      </c>
      <c r="I15" s="327">
        <v>0</v>
      </c>
      <c r="J15" s="336">
        <v>0</v>
      </c>
      <c r="K15" s="332">
        <v>0</v>
      </c>
      <c r="L15" s="327">
        <v>0</v>
      </c>
      <c r="M15" s="336">
        <v>0</v>
      </c>
      <c r="N15" s="275">
        <f t="shared" si="2"/>
        <v>-327.10967499999998</v>
      </c>
    </row>
    <row r="16" spans="1:20">
      <c r="A16" s="71" t="s">
        <v>206</v>
      </c>
      <c r="B16" s="344">
        <v>-13.868475</v>
      </c>
      <c r="C16" s="327">
        <v>-7.9377750000000002</v>
      </c>
      <c r="D16" s="336">
        <v>-18.787375000000001</v>
      </c>
      <c r="E16" s="332">
        <v>0</v>
      </c>
      <c r="F16" s="327">
        <v>0</v>
      </c>
      <c r="G16" s="336">
        <v>0</v>
      </c>
      <c r="H16" s="332">
        <v>0</v>
      </c>
      <c r="I16" s="327">
        <v>0</v>
      </c>
      <c r="J16" s="336">
        <v>0</v>
      </c>
      <c r="K16" s="332">
        <v>0</v>
      </c>
      <c r="L16" s="327">
        <v>0</v>
      </c>
      <c r="M16" s="336">
        <v>0</v>
      </c>
      <c r="N16" s="275">
        <f t="shared" si="2"/>
        <v>-40.593625000000003</v>
      </c>
    </row>
    <row r="17" spans="1:14">
      <c r="A17" s="420" t="s">
        <v>93</v>
      </c>
      <c r="B17" s="345">
        <v>-102.369632</v>
      </c>
      <c r="C17" s="330">
        <v>-92.570464500000099</v>
      </c>
      <c r="D17" s="339">
        <v>-84.026356000000007</v>
      </c>
      <c r="E17" s="335">
        <v>0</v>
      </c>
      <c r="F17" s="330">
        <v>0</v>
      </c>
      <c r="G17" s="339">
        <v>0</v>
      </c>
      <c r="H17" s="335">
        <v>0</v>
      </c>
      <c r="I17" s="330">
        <v>0</v>
      </c>
      <c r="J17" s="339">
        <v>0</v>
      </c>
      <c r="K17" s="335">
        <v>0</v>
      </c>
      <c r="L17" s="330">
        <v>0</v>
      </c>
      <c r="M17" s="339">
        <v>0</v>
      </c>
      <c r="N17" s="277">
        <f t="shared" si="2"/>
        <v>-278.96645250000012</v>
      </c>
    </row>
    <row r="18" spans="1:14">
      <c r="B18" s="21"/>
      <c r="N18" s="340" t="s">
        <v>275</v>
      </c>
    </row>
    <row r="19" spans="1:14" ht="11.25" customHeight="1">
      <c r="B19" s="21"/>
      <c r="N19" s="16"/>
    </row>
    <row r="20" spans="1:14" ht="11.25" customHeight="1">
      <c r="B20" s="21"/>
      <c r="N20" s="16"/>
    </row>
    <row r="21" spans="1:14">
      <c r="A21" s="500" t="str">
        <f>'3.1'!A4</f>
        <v>2025</v>
      </c>
      <c r="B21" s="575" t="s">
        <v>179</v>
      </c>
      <c r="C21" s="571"/>
      <c r="D21" s="576"/>
      <c r="E21" s="575" t="s">
        <v>181</v>
      </c>
      <c r="F21" s="571"/>
      <c r="G21" s="576"/>
      <c r="H21" s="575" t="s">
        <v>182</v>
      </c>
      <c r="I21" s="571"/>
      <c r="J21" s="576"/>
      <c r="K21" s="575" t="s">
        <v>183</v>
      </c>
      <c r="L21" s="571"/>
      <c r="M21" s="576"/>
      <c r="N21" s="571" t="s">
        <v>53</v>
      </c>
    </row>
    <row r="22" spans="1:14">
      <c r="A22" s="577"/>
      <c r="B22" s="428" t="s">
        <v>60</v>
      </c>
      <c r="C22" s="429" t="s">
        <v>61</v>
      </c>
      <c r="D22" s="430" t="s">
        <v>62</v>
      </c>
      <c r="E22" s="428" t="s">
        <v>63</v>
      </c>
      <c r="F22" s="429" t="s">
        <v>64</v>
      </c>
      <c r="G22" s="430" t="s">
        <v>65</v>
      </c>
      <c r="H22" s="428" t="s">
        <v>66</v>
      </c>
      <c r="I22" s="429" t="s">
        <v>67</v>
      </c>
      <c r="J22" s="430" t="s">
        <v>68</v>
      </c>
      <c r="K22" s="428" t="s">
        <v>69</v>
      </c>
      <c r="L22" s="429" t="s">
        <v>70</v>
      </c>
      <c r="M22" s="430" t="s">
        <v>71</v>
      </c>
      <c r="N22" s="568" t="s">
        <v>53</v>
      </c>
    </row>
    <row r="23" spans="1:14" ht="12.75" customHeight="1">
      <c r="A23" s="569" t="s">
        <v>98</v>
      </c>
      <c r="B23" s="487">
        <f>SUM(B24:D24)</f>
        <v>17410.552192689996</v>
      </c>
      <c r="C23" s="488"/>
      <c r="D23" s="489"/>
      <c r="E23" s="487">
        <f>SUM(E24:G24)</f>
        <v>0</v>
      </c>
      <c r="F23" s="488"/>
      <c r="G23" s="489"/>
      <c r="H23" s="487">
        <f>SUM(H24:J24)</f>
        <v>0</v>
      </c>
      <c r="I23" s="488"/>
      <c r="J23" s="489"/>
      <c r="K23" s="487">
        <f>SUM(K24:M24)</f>
        <v>0</v>
      </c>
      <c r="L23" s="488"/>
      <c r="M23" s="489"/>
      <c r="N23" s="573">
        <f>SUM(N25:N29)</f>
        <v>17410.552192689996</v>
      </c>
    </row>
    <row r="24" spans="1:14">
      <c r="A24" s="570"/>
      <c r="B24" s="220">
        <f>SUM(B25:B29)</f>
        <v>6242.9081382899985</v>
      </c>
      <c r="C24" s="216">
        <f t="shared" ref="C24:M24" si="3">SUM(C25:C29)</f>
        <v>5687.7683053500004</v>
      </c>
      <c r="D24" s="219">
        <f t="shared" si="3"/>
        <v>5479.8757490499993</v>
      </c>
      <c r="E24" s="220">
        <f t="shared" si="3"/>
        <v>0</v>
      </c>
      <c r="F24" s="216">
        <f t="shared" si="3"/>
        <v>0</v>
      </c>
      <c r="G24" s="219">
        <f t="shared" si="3"/>
        <v>0</v>
      </c>
      <c r="H24" s="220">
        <f t="shared" si="3"/>
        <v>0</v>
      </c>
      <c r="I24" s="216">
        <f t="shared" si="3"/>
        <v>0</v>
      </c>
      <c r="J24" s="219">
        <f t="shared" si="3"/>
        <v>0</v>
      </c>
      <c r="K24" s="220">
        <f t="shared" si="3"/>
        <v>0</v>
      </c>
      <c r="L24" s="216">
        <f t="shared" si="3"/>
        <v>0</v>
      </c>
      <c r="M24" s="219">
        <f t="shared" si="3"/>
        <v>0</v>
      </c>
      <c r="N24" s="574">
        <f>SUM(N25:N29)</f>
        <v>17410.552192689996</v>
      </c>
    </row>
    <row r="25" spans="1:14">
      <c r="A25" s="71" t="s">
        <v>23</v>
      </c>
      <c r="B25" s="346">
        <v>3839.8888129999996</v>
      </c>
      <c r="C25" s="342">
        <v>3433.3634090000005</v>
      </c>
      <c r="D25" s="347">
        <v>3396.5060949999997</v>
      </c>
      <c r="E25" s="346">
        <v>0</v>
      </c>
      <c r="F25" s="342">
        <v>0</v>
      </c>
      <c r="G25" s="347">
        <v>0</v>
      </c>
      <c r="H25" s="346">
        <v>0</v>
      </c>
      <c r="I25" s="342">
        <v>0</v>
      </c>
      <c r="J25" s="347">
        <v>0</v>
      </c>
      <c r="K25" s="346">
        <v>0</v>
      </c>
      <c r="L25" s="342">
        <v>0</v>
      </c>
      <c r="M25" s="347">
        <v>0</v>
      </c>
      <c r="N25" s="275">
        <f>SUM(B25:M25)</f>
        <v>10669.758317</v>
      </c>
    </row>
    <row r="26" spans="1:14">
      <c r="A26" s="71" t="s">
        <v>24</v>
      </c>
      <c r="B26" s="346">
        <v>675.34004200000004</v>
      </c>
      <c r="C26" s="342">
        <v>594.99647999999956</v>
      </c>
      <c r="D26" s="347">
        <v>541.29897200000016</v>
      </c>
      <c r="E26" s="346">
        <v>0</v>
      </c>
      <c r="F26" s="342">
        <v>0</v>
      </c>
      <c r="G26" s="347">
        <v>0</v>
      </c>
      <c r="H26" s="346">
        <v>0</v>
      </c>
      <c r="I26" s="342">
        <v>0</v>
      </c>
      <c r="J26" s="347">
        <v>0</v>
      </c>
      <c r="K26" s="346">
        <v>0</v>
      </c>
      <c r="L26" s="342">
        <v>0</v>
      </c>
      <c r="M26" s="347">
        <v>0</v>
      </c>
      <c r="N26" s="275">
        <f>SUM(B26:M26)</f>
        <v>1811.6354939999997</v>
      </c>
    </row>
    <row r="27" spans="1:14">
      <c r="A27" s="71" t="s">
        <v>25</v>
      </c>
      <c r="B27" s="346">
        <v>1484.9175565199992</v>
      </c>
      <c r="C27" s="342">
        <v>1444.6027668499999</v>
      </c>
      <c r="D27" s="347">
        <v>1373.62375651</v>
      </c>
      <c r="E27" s="346">
        <v>0</v>
      </c>
      <c r="F27" s="342">
        <v>0</v>
      </c>
      <c r="G27" s="347">
        <v>0</v>
      </c>
      <c r="H27" s="346">
        <v>0</v>
      </c>
      <c r="I27" s="342">
        <v>0</v>
      </c>
      <c r="J27" s="347">
        <v>0</v>
      </c>
      <c r="K27" s="346">
        <v>0</v>
      </c>
      <c r="L27" s="342">
        <v>0</v>
      </c>
      <c r="M27" s="347">
        <v>0</v>
      </c>
      <c r="N27" s="275">
        <f>SUM(B27:M27)</f>
        <v>4303.1440798799995</v>
      </c>
    </row>
    <row r="28" spans="1:14">
      <c r="A28" s="71" t="s">
        <v>26</v>
      </c>
      <c r="B28" s="346">
        <v>218.82381276999999</v>
      </c>
      <c r="C28" s="342">
        <v>172.93663749999999</v>
      </c>
      <c r="D28" s="347">
        <v>163.63228453999997</v>
      </c>
      <c r="E28" s="346">
        <v>0</v>
      </c>
      <c r="F28" s="342">
        <v>0</v>
      </c>
      <c r="G28" s="347">
        <v>0</v>
      </c>
      <c r="H28" s="346">
        <v>0</v>
      </c>
      <c r="I28" s="342">
        <v>0</v>
      </c>
      <c r="J28" s="347">
        <v>0</v>
      </c>
      <c r="K28" s="346">
        <v>0</v>
      </c>
      <c r="L28" s="342">
        <v>0</v>
      </c>
      <c r="M28" s="347">
        <v>0</v>
      </c>
      <c r="N28" s="275">
        <f>SUM(B28:M28)</f>
        <v>555.39273480999998</v>
      </c>
    </row>
    <row r="29" spans="1:14">
      <c r="A29" s="71" t="s">
        <v>40</v>
      </c>
      <c r="B29" s="346">
        <v>23.937913999999996</v>
      </c>
      <c r="C29" s="342">
        <v>41.869012000000005</v>
      </c>
      <c r="D29" s="347">
        <v>4.8146410000000008</v>
      </c>
      <c r="E29" s="346">
        <v>0</v>
      </c>
      <c r="F29" s="342">
        <v>0</v>
      </c>
      <c r="G29" s="347">
        <v>0</v>
      </c>
      <c r="H29" s="346">
        <v>0</v>
      </c>
      <c r="I29" s="342">
        <v>0</v>
      </c>
      <c r="J29" s="347">
        <v>0</v>
      </c>
      <c r="K29" s="346">
        <v>0</v>
      </c>
      <c r="L29" s="342">
        <v>0</v>
      </c>
      <c r="M29" s="347">
        <v>0</v>
      </c>
      <c r="N29" s="275">
        <f>SUM(B29:M29)</f>
        <v>70.621566999999999</v>
      </c>
    </row>
    <row r="30" spans="1:14" ht="12.75" customHeight="1">
      <c r="A30" s="569" t="s">
        <v>99</v>
      </c>
      <c r="B30" s="487">
        <f>SUM(B31:D31)</f>
        <v>-17410.552192290001</v>
      </c>
      <c r="C30" s="488"/>
      <c r="D30" s="489"/>
      <c r="E30" s="487">
        <f>SUM(E31:G31)</f>
        <v>0</v>
      </c>
      <c r="F30" s="488"/>
      <c r="G30" s="489"/>
      <c r="H30" s="487">
        <f>SUM(H31:J31)</f>
        <v>0</v>
      </c>
      <c r="I30" s="488"/>
      <c r="J30" s="489"/>
      <c r="K30" s="487">
        <f>SUM(K31:M31)</f>
        <v>0</v>
      </c>
      <c r="L30" s="488"/>
      <c r="M30" s="489"/>
      <c r="N30" s="573">
        <f>SUM(N32:N43)</f>
        <v>-17410.552192290001</v>
      </c>
    </row>
    <row r="31" spans="1:14">
      <c r="A31" s="570"/>
      <c r="B31" s="220">
        <f>SUM(B32:B43)</f>
        <v>-6242.9079902899994</v>
      </c>
      <c r="C31" s="216">
        <f t="shared" ref="C31:M31" si="4">SUM(C32:C43)</f>
        <v>-5687.7684530000006</v>
      </c>
      <c r="D31" s="219">
        <f t="shared" si="4"/>
        <v>-5479.8757490000007</v>
      </c>
      <c r="E31" s="220">
        <f t="shared" si="4"/>
        <v>0</v>
      </c>
      <c r="F31" s="216">
        <f t="shared" si="4"/>
        <v>0</v>
      </c>
      <c r="G31" s="219">
        <f t="shared" si="4"/>
        <v>0</v>
      </c>
      <c r="H31" s="220">
        <f t="shared" si="4"/>
        <v>0</v>
      </c>
      <c r="I31" s="216">
        <f t="shared" si="4"/>
        <v>0</v>
      </c>
      <c r="J31" s="219">
        <f t="shared" si="4"/>
        <v>0</v>
      </c>
      <c r="K31" s="220">
        <f t="shared" si="4"/>
        <v>0</v>
      </c>
      <c r="L31" s="216">
        <f t="shared" si="4"/>
        <v>0</v>
      </c>
      <c r="M31" s="219">
        <f t="shared" si="4"/>
        <v>0</v>
      </c>
      <c r="N31" s="574"/>
    </row>
    <row r="32" spans="1:14" ht="12" customHeight="1">
      <c r="A32" s="71" t="s">
        <v>27</v>
      </c>
      <c r="B32" s="346">
        <v>-68.628405000000001</v>
      </c>
      <c r="C32" s="342">
        <v>-79.989604999999983</v>
      </c>
      <c r="D32" s="347">
        <v>-39.481649000000004</v>
      </c>
      <c r="E32" s="346">
        <v>0</v>
      </c>
      <c r="F32" s="342">
        <v>0</v>
      </c>
      <c r="G32" s="347">
        <v>0</v>
      </c>
      <c r="H32" s="346">
        <v>0</v>
      </c>
      <c r="I32" s="342">
        <v>0</v>
      </c>
      <c r="J32" s="347">
        <v>0</v>
      </c>
      <c r="K32" s="346">
        <v>0</v>
      </c>
      <c r="L32" s="342">
        <v>0</v>
      </c>
      <c r="M32" s="347">
        <v>0</v>
      </c>
      <c r="N32" s="275">
        <f t="shared" ref="N32:N43" si="5">SUM(B32:M32)</f>
        <v>-188.09965899999997</v>
      </c>
    </row>
    <row r="33" spans="1:14">
      <c r="A33" s="71" t="s">
        <v>28</v>
      </c>
      <c r="B33" s="346">
        <v>-675.34004200000004</v>
      </c>
      <c r="C33" s="342">
        <v>-594.99648000000002</v>
      </c>
      <c r="D33" s="347">
        <v>-541.29897199999994</v>
      </c>
      <c r="E33" s="346">
        <v>0</v>
      </c>
      <c r="F33" s="342">
        <v>0</v>
      </c>
      <c r="G33" s="347">
        <v>0</v>
      </c>
      <c r="H33" s="346">
        <v>0</v>
      </c>
      <c r="I33" s="342">
        <v>0</v>
      </c>
      <c r="J33" s="347">
        <v>0</v>
      </c>
      <c r="K33" s="346">
        <v>0</v>
      </c>
      <c r="L33" s="342">
        <v>0</v>
      </c>
      <c r="M33" s="347">
        <v>0</v>
      </c>
      <c r="N33" s="275">
        <f t="shared" si="5"/>
        <v>-1811.6354940000001</v>
      </c>
    </row>
    <row r="34" spans="1:14">
      <c r="A34" s="71" t="s">
        <v>39</v>
      </c>
      <c r="B34" s="346">
        <v>-1.523768</v>
      </c>
      <c r="C34" s="342">
        <v>-0.14043899999999998</v>
      </c>
      <c r="D34" s="347">
        <v>-6.5519720000000001</v>
      </c>
      <c r="E34" s="346">
        <v>0</v>
      </c>
      <c r="F34" s="342">
        <v>0</v>
      </c>
      <c r="G34" s="347">
        <v>0</v>
      </c>
      <c r="H34" s="346">
        <v>0</v>
      </c>
      <c r="I34" s="342">
        <v>0</v>
      </c>
      <c r="J34" s="347">
        <v>0</v>
      </c>
      <c r="K34" s="346">
        <v>0</v>
      </c>
      <c r="L34" s="342">
        <v>0</v>
      </c>
      <c r="M34" s="347">
        <v>0</v>
      </c>
      <c r="N34" s="275">
        <f t="shared" si="5"/>
        <v>-8.2161790000000003</v>
      </c>
    </row>
    <row r="35" spans="1:14">
      <c r="A35" s="71" t="s">
        <v>29</v>
      </c>
      <c r="B35" s="346">
        <v>-625.72318842999994</v>
      </c>
      <c r="C35" s="342">
        <v>-550.26450968000006</v>
      </c>
      <c r="D35" s="347">
        <v>-631.53403686000001</v>
      </c>
      <c r="E35" s="346">
        <v>0</v>
      </c>
      <c r="F35" s="342">
        <v>0</v>
      </c>
      <c r="G35" s="347">
        <v>0</v>
      </c>
      <c r="H35" s="346">
        <v>0</v>
      </c>
      <c r="I35" s="342">
        <v>0</v>
      </c>
      <c r="J35" s="347">
        <v>0</v>
      </c>
      <c r="K35" s="346">
        <v>0</v>
      </c>
      <c r="L35" s="342">
        <v>0</v>
      </c>
      <c r="M35" s="347">
        <v>0</v>
      </c>
      <c r="N35" s="275">
        <f t="shared" si="5"/>
        <v>-1807.5217349700001</v>
      </c>
    </row>
    <row r="36" spans="1:14">
      <c r="A36" s="71" t="s">
        <v>30</v>
      </c>
      <c r="B36" s="346">
        <v>-509.95216124000001</v>
      </c>
      <c r="C36" s="342">
        <v>-500.43539325000023</v>
      </c>
      <c r="D36" s="347">
        <v>-508.66615105000028</v>
      </c>
      <c r="E36" s="346">
        <v>0</v>
      </c>
      <c r="F36" s="342">
        <v>0</v>
      </c>
      <c r="G36" s="347">
        <v>0</v>
      </c>
      <c r="H36" s="346">
        <v>0</v>
      </c>
      <c r="I36" s="342">
        <v>0</v>
      </c>
      <c r="J36" s="347">
        <v>0</v>
      </c>
      <c r="K36" s="346">
        <v>0</v>
      </c>
      <c r="L36" s="342">
        <v>0</v>
      </c>
      <c r="M36" s="347">
        <v>0</v>
      </c>
      <c r="N36" s="275">
        <f t="shared" si="5"/>
        <v>-1519.0537055400005</v>
      </c>
    </row>
    <row r="37" spans="1:14">
      <c r="A37" s="71" t="s">
        <v>31</v>
      </c>
      <c r="B37" s="346">
        <v>-5.8112330000000005</v>
      </c>
      <c r="C37" s="342">
        <v>-5.1275000000000004</v>
      </c>
      <c r="D37" s="347">
        <v>-8.113683</v>
      </c>
      <c r="E37" s="346">
        <v>0</v>
      </c>
      <c r="F37" s="342">
        <v>0</v>
      </c>
      <c r="G37" s="347">
        <v>0</v>
      </c>
      <c r="H37" s="346">
        <v>0</v>
      </c>
      <c r="I37" s="342">
        <v>0</v>
      </c>
      <c r="J37" s="347">
        <v>0</v>
      </c>
      <c r="K37" s="346">
        <v>0</v>
      </c>
      <c r="L37" s="342">
        <v>0</v>
      </c>
      <c r="M37" s="347">
        <v>0</v>
      </c>
      <c r="N37" s="275">
        <f t="shared" si="5"/>
        <v>-19.052416000000001</v>
      </c>
    </row>
    <row r="38" spans="1:14">
      <c r="A38" s="71" t="s">
        <v>32</v>
      </c>
      <c r="B38" s="346">
        <v>-113.32926959999999</v>
      </c>
      <c r="C38" s="342">
        <v>-93.628465600000027</v>
      </c>
      <c r="D38" s="347">
        <v>-100.46206524999998</v>
      </c>
      <c r="E38" s="346">
        <v>0</v>
      </c>
      <c r="F38" s="342">
        <v>0</v>
      </c>
      <c r="G38" s="347">
        <v>0</v>
      </c>
      <c r="H38" s="346">
        <v>0</v>
      </c>
      <c r="I38" s="342">
        <v>0</v>
      </c>
      <c r="J38" s="347">
        <v>0</v>
      </c>
      <c r="K38" s="346">
        <v>0</v>
      </c>
      <c r="L38" s="342">
        <v>0</v>
      </c>
      <c r="M38" s="347">
        <v>0</v>
      </c>
      <c r="N38" s="275">
        <f t="shared" si="5"/>
        <v>-307.41980044999997</v>
      </c>
    </row>
    <row r="39" spans="1:14">
      <c r="A39" s="71" t="s">
        <v>33</v>
      </c>
      <c r="B39" s="346">
        <v>-1395.9957188300002</v>
      </c>
      <c r="C39" s="342">
        <v>-1313.2889791499997</v>
      </c>
      <c r="D39" s="347">
        <v>-1361.9831279800001</v>
      </c>
      <c r="E39" s="346">
        <v>0</v>
      </c>
      <c r="F39" s="342">
        <v>0</v>
      </c>
      <c r="G39" s="347">
        <v>0</v>
      </c>
      <c r="H39" s="346">
        <v>0</v>
      </c>
      <c r="I39" s="342">
        <v>0</v>
      </c>
      <c r="J39" s="347">
        <v>0</v>
      </c>
      <c r="K39" s="346">
        <v>0</v>
      </c>
      <c r="L39" s="342">
        <v>0</v>
      </c>
      <c r="M39" s="347">
        <v>0</v>
      </c>
      <c r="N39" s="275">
        <f t="shared" si="5"/>
        <v>-4071.2678259599998</v>
      </c>
    </row>
    <row r="40" spans="1:14">
      <c r="A40" s="71" t="s">
        <v>34</v>
      </c>
      <c r="B40" s="346">
        <v>-774.17729863708985</v>
      </c>
      <c r="C40" s="342">
        <v>-700.02772456164712</v>
      </c>
      <c r="D40" s="347">
        <v>-664.31687291660921</v>
      </c>
      <c r="E40" s="346">
        <v>0</v>
      </c>
      <c r="F40" s="342">
        <v>0</v>
      </c>
      <c r="G40" s="347">
        <v>0</v>
      </c>
      <c r="H40" s="346">
        <v>0</v>
      </c>
      <c r="I40" s="342">
        <v>0</v>
      </c>
      <c r="J40" s="347">
        <v>0</v>
      </c>
      <c r="K40" s="346">
        <v>0</v>
      </c>
      <c r="L40" s="342">
        <v>0</v>
      </c>
      <c r="M40" s="347">
        <v>0</v>
      </c>
      <c r="N40" s="275">
        <f t="shared" si="5"/>
        <v>-2138.521896115346</v>
      </c>
    </row>
    <row r="41" spans="1:14">
      <c r="A41" s="71" t="s">
        <v>35</v>
      </c>
      <c r="B41" s="346">
        <v>-1840.9610445529095</v>
      </c>
      <c r="C41" s="342">
        <v>-1640.8392697583531</v>
      </c>
      <c r="D41" s="347">
        <v>-1417.9002529433906</v>
      </c>
      <c r="E41" s="346">
        <v>0</v>
      </c>
      <c r="F41" s="342">
        <v>0</v>
      </c>
      <c r="G41" s="347">
        <v>0</v>
      </c>
      <c r="H41" s="346">
        <v>0</v>
      </c>
      <c r="I41" s="342">
        <v>0</v>
      </c>
      <c r="J41" s="347">
        <v>0</v>
      </c>
      <c r="K41" s="346">
        <v>0</v>
      </c>
      <c r="L41" s="342">
        <v>0</v>
      </c>
      <c r="M41" s="347">
        <v>0</v>
      </c>
      <c r="N41" s="275">
        <f t="shared" si="5"/>
        <v>-4899.7005672546529</v>
      </c>
    </row>
    <row r="42" spans="1:14">
      <c r="A42" s="71" t="s">
        <v>36</v>
      </c>
      <c r="B42" s="346">
        <v>-9.7671960000000002</v>
      </c>
      <c r="C42" s="342">
        <v>-9.0265900000000006</v>
      </c>
      <c r="D42" s="347">
        <v>-7.3962650000000014</v>
      </c>
      <c r="E42" s="346">
        <v>0</v>
      </c>
      <c r="F42" s="342">
        <v>0</v>
      </c>
      <c r="G42" s="347">
        <v>0</v>
      </c>
      <c r="H42" s="346">
        <v>0</v>
      </c>
      <c r="I42" s="342">
        <v>0</v>
      </c>
      <c r="J42" s="347">
        <v>0</v>
      </c>
      <c r="K42" s="346">
        <v>0</v>
      </c>
      <c r="L42" s="342">
        <v>0</v>
      </c>
      <c r="M42" s="347">
        <v>0</v>
      </c>
      <c r="N42" s="275">
        <f t="shared" si="5"/>
        <v>-26.190051000000004</v>
      </c>
    </row>
    <row r="43" spans="1:14">
      <c r="A43" s="420" t="s">
        <v>93</v>
      </c>
      <c r="B43" s="345">
        <v>-221.69866500000001</v>
      </c>
      <c r="C43" s="330">
        <v>-200.00349699999998</v>
      </c>
      <c r="D43" s="339">
        <v>-192.17070100000001</v>
      </c>
      <c r="E43" s="335">
        <v>0</v>
      </c>
      <c r="F43" s="330">
        <v>0</v>
      </c>
      <c r="G43" s="339">
        <v>0</v>
      </c>
      <c r="H43" s="335">
        <v>0</v>
      </c>
      <c r="I43" s="330">
        <v>0</v>
      </c>
      <c r="J43" s="339">
        <v>0</v>
      </c>
      <c r="K43" s="335">
        <v>0</v>
      </c>
      <c r="L43" s="330">
        <v>0</v>
      </c>
      <c r="M43" s="339">
        <v>0</v>
      </c>
      <c r="N43" s="277">
        <f t="shared" si="5"/>
        <v>-613.87286300000005</v>
      </c>
    </row>
    <row r="44" spans="1:14">
      <c r="N44" s="340" t="s">
        <v>297</v>
      </c>
    </row>
  </sheetData>
  <mergeCells count="36">
    <mergeCell ref="N30:N31"/>
    <mergeCell ref="N21:N22"/>
    <mergeCell ref="B23:D23"/>
    <mergeCell ref="E23:G23"/>
    <mergeCell ref="H23:J23"/>
    <mergeCell ref="K23:M23"/>
    <mergeCell ref="B21:D21"/>
    <mergeCell ref="E21:G21"/>
    <mergeCell ref="H21:J21"/>
    <mergeCell ref="K21:M21"/>
    <mergeCell ref="B30:D30"/>
    <mergeCell ref="E30:G30"/>
    <mergeCell ref="H30:J30"/>
    <mergeCell ref="K30:M30"/>
    <mergeCell ref="N23:N24"/>
    <mergeCell ref="A30:A31"/>
    <mergeCell ref="E10:G10"/>
    <mergeCell ref="H10:J10"/>
    <mergeCell ref="K10:M10"/>
    <mergeCell ref="A23:A24"/>
    <mergeCell ref="A21:A22"/>
    <mergeCell ref="A10:A11"/>
    <mergeCell ref="N10:N11"/>
    <mergeCell ref="N3:N4"/>
    <mergeCell ref="N5:N6"/>
    <mergeCell ref="B5:D5"/>
    <mergeCell ref="E5:G5"/>
    <mergeCell ref="H5:J5"/>
    <mergeCell ref="K5:M5"/>
    <mergeCell ref="B10:D10"/>
    <mergeCell ref="A5:A6"/>
    <mergeCell ref="B3:D3"/>
    <mergeCell ref="E3:G3"/>
    <mergeCell ref="H3:J3"/>
    <mergeCell ref="K3:M3"/>
    <mergeCell ref="A3:A4"/>
  </mergeCells>
  <conditionalFormatting sqref="B5:D17 B23:D43">
    <cfRule type="expression" dxfId="19" priority="4">
      <formula>SEARCH($B$3,$N$1)</formula>
    </cfRule>
  </conditionalFormatting>
  <conditionalFormatting sqref="B5:G17 B23:G43">
    <cfRule type="expression" dxfId="18" priority="3">
      <formula>SEARCH($E$3,$N$1)</formula>
    </cfRule>
  </conditionalFormatting>
  <conditionalFormatting sqref="B5:J17 B23:J43">
    <cfRule type="expression" dxfId="17" priority="2">
      <formula>SEARCH($H$3,$N$1)</formula>
    </cfRule>
  </conditionalFormatting>
  <conditionalFormatting sqref="B5:M17 B23:M43">
    <cfRule type="expression" dxfId="16" priority="1">
      <formula>SEARCH($K$3,$N$1)</formula>
    </cfRule>
  </conditionalFormatting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List28"/>
  <dimension ref="A1:U39"/>
  <sheetViews>
    <sheetView showGridLines="0" zoomScaleNormal="100" workbookViewId="0"/>
  </sheetViews>
  <sheetFormatPr defaultColWidth="9.140625" defaultRowHeight="12"/>
  <cols>
    <col min="1" max="1" width="9.42578125" style="9" customWidth="1"/>
    <col min="2" max="2" width="13.42578125" style="9" customWidth="1"/>
    <col min="3" max="3" width="9" style="9" customWidth="1"/>
    <col min="4" max="4" width="13.42578125" style="9" customWidth="1"/>
    <col min="5" max="5" width="9" style="9" customWidth="1"/>
    <col min="6" max="6" width="13.42578125" style="9" customWidth="1"/>
    <col min="7" max="7" width="9" style="9" customWidth="1"/>
    <col min="8" max="8" width="13.42578125" style="9" customWidth="1"/>
    <col min="9" max="9" width="9" style="9" customWidth="1"/>
    <col min="10" max="10" width="13.42578125" style="9" customWidth="1"/>
    <col min="11" max="11" width="9" style="9" customWidth="1"/>
    <col min="12" max="12" width="13.42578125" style="9" customWidth="1"/>
    <col min="13" max="13" width="9" style="9" customWidth="1"/>
    <col min="14" max="26" width="9.140625" style="9" customWidth="1"/>
    <col min="27" max="16384" width="9.140625" style="9"/>
  </cols>
  <sheetData>
    <row r="1" spans="1:21" ht="20.25">
      <c r="A1" s="349" t="s">
        <v>388</v>
      </c>
      <c r="B1" s="68"/>
      <c r="C1" s="68"/>
      <c r="D1" s="68"/>
      <c r="E1" s="68"/>
      <c r="F1" s="68"/>
      <c r="G1" s="68"/>
      <c r="H1" s="68"/>
      <c r="I1" s="68"/>
      <c r="J1" s="68"/>
      <c r="K1" s="68"/>
      <c r="L1" s="68"/>
      <c r="M1" s="348" t="str">
        <f>'3.1'!N1</f>
        <v>I. čtvrtletí 2025</v>
      </c>
      <c r="N1" s="68"/>
      <c r="O1" s="68"/>
    </row>
    <row r="2" spans="1:21" ht="18">
      <c r="A2" s="231" t="s">
        <v>389</v>
      </c>
      <c r="B2" s="68"/>
      <c r="C2" s="68"/>
      <c r="D2" s="68"/>
      <c r="E2" s="68"/>
      <c r="F2" s="68"/>
      <c r="G2" s="68"/>
      <c r="H2" s="68"/>
      <c r="I2" s="68"/>
      <c r="J2" s="68"/>
      <c r="K2" s="68"/>
      <c r="L2" s="68"/>
      <c r="N2" s="68"/>
      <c r="O2" s="68"/>
    </row>
    <row r="3" spans="1:21" ht="6" customHeight="1">
      <c r="A3" s="350"/>
      <c r="B3" s="68"/>
      <c r="C3" s="68"/>
      <c r="D3" s="68"/>
      <c r="E3" s="68"/>
      <c r="F3" s="68"/>
      <c r="G3" s="68"/>
      <c r="H3" s="68"/>
      <c r="I3" s="68"/>
      <c r="J3" s="68"/>
      <c r="K3" s="68"/>
      <c r="L3" s="68"/>
      <c r="M3" s="68"/>
      <c r="N3" s="68"/>
      <c r="O3" s="68"/>
    </row>
    <row r="4" spans="1:21">
      <c r="A4" s="434" t="str">
        <f>'3.1'!A4</f>
        <v>2025</v>
      </c>
      <c r="B4" s="579" t="s">
        <v>186</v>
      </c>
      <c r="C4" s="579"/>
      <c r="D4" s="579"/>
      <c r="E4" s="579"/>
      <c r="F4" s="579"/>
      <c r="G4" s="580"/>
      <c r="H4" s="579" t="s">
        <v>19</v>
      </c>
      <c r="I4" s="579"/>
      <c r="J4" s="579"/>
      <c r="K4" s="579"/>
      <c r="L4" s="579"/>
      <c r="M4" s="579"/>
      <c r="N4" s="24"/>
    </row>
    <row r="5" spans="1:21" ht="13.5" customHeight="1">
      <c r="A5" s="22"/>
      <c r="B5" s="581" t="s">
        <v>168</v>
      </c>
      <c r="C5" s="581"/>
      <c r="D5" s="581"/>
      <c r="E5" s="581"/>
      <c r="F5" s="581"/>
      <c r="G5" s="582"/>
      <c r="H5" s="581" t="s">
        <v>5</v>
      </c>
      <c r="I5" s="581"/>
      <c r="J5" s="581"/>
      <c r="K5" s="581"/>
      <c r="L5" s="581"/>
      <c r="M5" s="581"/>
      <c r="N5" s="72"/>
    </row>
    <row r="6" spans="1:21">
      <c r="A6" s="22"/>
      <c r="B6" s="578" t="s">
        <v>60</v>
      </c>
      <c r="C6" s="578"/>
      <c r="D6" s="578" t="s">
        <v>61</v>
      </c>
      <c r="E6" s="578"/>
      <c r="F6" s="578" t="s">
        <v>62</v>
      </c>
      <c r="G6" s="583"/>
      <c r="H6" s="584" t="s">
        <v>60</v>
      </c>
      <c r="I6" s="578"/>
      <c r="J6" s="578" t="s">
        <v>61</v>
      </c>
      <c r="K6" s="578"/>
      <c r="L6" s="578" t="s">
        <v>62</v>
      </c>
      <c r="M6" s="578"/>
      <c r="N6" s="84"/>
    </row>
    <row r="7" spans="1:21">
      <c r="A7" s="367"/>
      <c r="B7" s="364" t="s">
        <v>208</v>
      </c>
      <c r="C7" s="364" t="s">
        <v>207</v>
      </c>
      <c r="D7" s="364" t="s">
        <v>208</v>
      </c>
      <c r="E7" s="364" t="s">
        <v>207</v>
      </c>
      <c r="F7" s="364" t="s">
        <v>208</v>
      </c>
      <c r="G7" s="365" t="s">
        <v>207</v>
      </c>
      <c r="H7" s="357" t="s">
        <v>208</v>
      </c>
      <c r="I7" s="357" t="s">
        <v>207</v>
      </c>
      <c r="J7" s="357" t="s">
        <v>208</v>
      </c>
      <c r="K7" s="357" t="s">
        <v>207</v>
      </c>
      <c r="L7" s="357" t="s">
        <v>208</v>
      </c>
      <c r="M7" s="357" t="s">
        <v>207</v>
      </c>
      <c r="N7" s="84"/>
    </row>
    <row r="8" spans="1:21">
      <c r="A8" s="588" t="s">
        <v>53</v>
      </c>
      <c r="B8" s="511">
        <f>F9</f>
        <v>193.3321000000002</v>
      </c>
      <c r="C8" s="506"/>
      <c r="D8" s="506"/>
      <c r="E8" s="506"/>
      <c r="F8" s="506"/>
      <c r="G8" s="512"/>
      <c r="H8" s="506">
        <f>SUM(H9,J9,L9)</f>
        <v>76723.706523943096</v>
      </c>
      <c r="I8" s="506"/>
      <c r="J8" s="506"/>
      <c r="K8" s="506"/>
      <c r="L8" s="506"/>
      <c r="M8" s="506"/>
      <c r="N8" s="73"/>
    </row>
    <row r="9" spans="1:21">
      <c r="A9" s="589"/>
      <c r="B9" s="358">
        <f>SUM(B10:B17)</f>
        <v>188.06375000000011</v>
      </c>
      <c r="C9" s="353">
        <v>8.1640774875182277E-3</v>
      </c>
      <c r="D9" s="318">
        <f>SUM(D10:D17)</f>
        <v>189.26075000000009</v>
      </c>
      <c r="E9" s="353">
        <v>8.1992242933424976E-3</v>
      </c>
      <c r="F9" s="318">
        <f>SUM(F10:F17)</f>
        <v>193.3321000000002</v>
      </c>
      <c r="G9" s="359">
        <v>8.4505664417547591E-3</v>
      </c>
      <c r="H9" s="318">
        <f>SUM(H10:H17)</f>
        <v>23942.044031280391</v>
      </c>
      <c r="I9" s="353">
        <v>3.1280450093247314E-3</v>
      </c>
      <c r="J9" s="318">
        <f>SUM(J10:J17)</f>
        <v>22268.562443829745</v>
      </c>
      <c r="K9" s="353">
        <v>3.0837522662855803E-3</v>
      </c>
      <c r="L9" s="318">
        <f>SUM(L10:L17)</f>
        <v>30513.100048832956</v>
      </c>
      <c r="M9" s="353">
        <v>4.1867264517847841E-3</v>
      </c>
      <c r="N9" s="10"/>
    </row>
    <row r="10" spans="1:21">
      <c r="A10" s="56" t="s">
        <v>7</v>
      </c>
      <c r="B10" s="247">
        <v>0</v>
      </c>
      <c r="C10" s="352">
        <v>0</v>
      </c>
      <c r="D10" s="23">
        <v>0</v>
      </c>
      <c r="E10" s="352">
        <v>0</v>
      </c>
      <c r="F10" s="23">
        <v>0</v>
      </c>
      <c r="G10" s="360">
        <v>0</v>
      </c>
      <c r="H10" s="23">
        <v>0</v>
      </c>
      <c r="I10" s="352">
        <v>0</v>
      </c>
      <c r="J10" s="23">
        <v>0</v>
      </c>
      <c r="K10" s="352">
        <v>0</v>
      </c>
      <c r="L10" s="23">
        <v>0</v>
      </c>
      <c r="M10" s="352">
        <v>0</v>
      </c>
      <c r="N10" s="76"/>
      <c r="O10" s="85"/>
    </row>
    <row r="11" spans="1:21">
      <c r="A11" s="56" t="s">
        <v>20</v>
      </c>
      <c r="B11" s="247">
        <v>17.440000000000001</v>
      </c>
      <c r="C11" s="352">
        <v>1.8453714971960297E-3</v>
      </c>
      <c r="D11" s="23">
        <v>17.440000000000001</v>
      </c>
      <c r="E11" s="352">
        <v>1.8453714971960297E-3</v>
      </c>
      <c r="F11" s="23">
        <v>17.440000000000001</v>
      </c>
      <c r="G11" s="360">
        <v>1.8910639594264423E-3</v>
      </c>
      <c r="H11" s="23">
        <v>8464.8060000000005</v>
      </c>
      <c r="I11" s="352">
        <v>2.2189809095963251E-3</v>
      </c>
      <c r="J11" s="23">
        <v>6534.3369999999995</v>
      </c>
      <c r="K11" s="352">
        <v>1.8225436852033598E-3</v>
      </c>
      <c r="L11" s="23">
        <v>9220.6049999999996</v>
      </c>
      <c r="M11" s="352">
        <v>2.8479156880327127E-3</v>
      </c>
      <c r="N11" s="76"/>
      <c r="O11" s="85"/>
    </row>
    <row r="12" spans="1:21">
      <c r="A12" s="56" t="s">
        <v>21</v>
      </c>
      <c r="B12" s="247">
        <v>0</v>
      </c>
      <c r="C12" s="352">
        <v>0</v>
      </c>
      <c r="D12" s="23">
        <v>0</v>
      </c>
      <c r="E12" s="352">
        <v>0</v>
      </c>
      <c r="F12" s="23">
        <v>0</v>
      </c>
      <c r="G12" s="360">
        <v>0</v>
      </c>
      <c r="H12" s="23">
        <v>0</v>
      </c>
      <c r="I12" s="352">
        <v>0</v>
      </c>
      <c r="J12" s="23">
        <v>0</v>
      </c>
      <c r="K12" s="352">
        <v>0</v>
      </c>
      <c r="L12" s="23">
        <v>0</v>
      </c>
      <c r="M12" s="352">
        <v>0</v>
      </c>
      <c r="N12" s="76"/>
      <c r="O12" s="85"/>
    </row>
    <row r="13" spans="1:21">
      <c r="A13" s="56" t="s">
        <v>22</v>
      </c>
      <c r="B13" s="247">
        <v>73.811999999999983</v>
      </c>
      <c r="C13" s="352">
        <v>5.9035022599939389E-2</v>
      </c>
      <c r="D13" s="23">
        <v>73.791999999999973</v>
      </c>
      <c r="E13" s="352">
        <v>5.8636240492688035E-2</v>
      </c>
      <c r="F13" s="23">
        <v>74.790999999999968</v>
      </c>
      <c r="G13" s="360">
        <v>5.9172067651052804E-2</v>
      </c>
      <c r="H13" s="23">
        <v>9810.7110000000066</v>
      </c>
      <c r="I13" s="352">
        <v>2.5356222124133604E-2</v>
      </c>
      <c r="J13" s="23">
        <v>8605.9100000000017</v>
      </c>
      <c r="K13" s="352">
        <v>2.4348821365802149E-2</v>
      </c>
      <c r="L13" s="23">
        <v>10693.253000000002</v>
      </c>
      <c r="M13" s="352">
        <v>2.9657195970283472E-2</v>
      </c>
      <c r="N13" s="76"/>
      <c r="O13" s="85"/>
    </row>
    <row r="14" spans="1:21">
      <c r="A14" s="56" t="s">
        <v>43</v>
      </c>
      <c r="B14" s="247">
        <v>11.205999999999998</v>
      </c>
      <c r="C14" s="352">
        <v>1.0041876938814366E-2</v>
      </c>
      <c r="D14" s="23">
        <v>11.205999999999998</v>
      </c>
      <c r="E14" s="352">
        <v>1.0045329121860914E-2</v>
      </c>
      <c r="F14" s="23">
        <v>11.205999999999998</v>
      </c>
      <c r="G14" s="360">
        <v>1.0051639197568111E-2</v>
      </c>
      <c r="H14" s="23">
        <v>3862.8833100000002</v>
      </c>
      <c r="I14" s="352">
        <v>1.9063899199257415E-2</v>
      </c>
      <c r="J14" s="23">
        <v>2954.15031</v>
      </c>
      <c r="K14" s="352">
        <v>1.8785787682355556E-2</v>
      </c>
      <c r="L14" s="23">
        <v>2715.4978800000004</v>
      </c>
      <c r="M14" s="352">
        <v>1.716929723206647E-2</v>
      </c>
      <c r="N14" s="76"/>
      <c r="O14" s="85"/>
    </row>
    <row r="15" spans="1:21">
      <c r="A15" s="56" t="s">
        <v>44</v>
      </c>
      <c r="B15" s="247">
        <v>0</v>
      </c>
      <c r="C15" s="352">
        <v>0</v>
      </c>
      <c r="D15" s="23">
        <v>0</v>
      </c>
      <c r="E15" s="352">
        <v>0</v>
      </c>
      <c r="F15" s="23">
        <v>0</v>
      </c>
      <c r="G15" s="360">
        <v>0</v>
      </c>
      <c r="H15" s="23">
        <v>0</v>
      </c>
      <c r="I15" s="352">
        <v>0</v>
      </c>
      <c r="J15" s="23">
        <v>0</v>
      </c>
      <c r="K15" s="352">
        <v>0</v>
      </c>
      <c r="L15" s="23">
        <v>0</v>
      </c>
      <c r="M15" s="352">
        <v>0</v>
      </c>
      <c r="N15" s="76"/>
      <c r="O15" s="85"/>
      <c r="P15" s="56"/>
      <c r="Q15" s="71"/>
      <c r="R15" s="48"/>
      <c r="S15" s="48"/>
      <c r="T15" s="48"/>
      <c r="U15" s="48"/>
    </row>
    <row r="16" spans="1:21">
      <c r="A16" s="56" t="s">
        <v>45</v>
      </c>
      <c r="B16" s="247">
        <v>0</v>
      </c>
      <c r="C16" s="352">
        <v>0</v>
      </c>
      <c r="D16" s="23">
        <v>0</v>
      </c>
      <c r="E16" s="74">
        <v>0</v>
      </c>
      <c r="F16" s="23">
        <v>0</v>
      </c>
      <c r="G16" s="361">
        <v>0</v>
      </c>
      <c r="H16" s="23">
        <v>0</v>
      </c>
      <c r="I16" s="352">
        <v>0</v>
      </c>
      <c r="J16" s="23">
        <v>0</v>
      </c>
      <c r="K16" s="74">
        <v>0</v>
      </c>
      <c r="L16" s="23">
        <v>0</v>
      </c>
      <c r="M16" s="74">
        <v>0</v>
      </c>
      <c r="N16" s="76"/>
      <c r="O16" s="85"/>
      <c r="P16" s="56"/>
      <c r="Q16" s="71"/>
      <c r="R16" s="48"/>
      <c r="S16" s="48"/>
      <c r="T16" s="48"/>
      <c r="U16" s="48"/>
    </row>
    <row r="17" spans="1:21">
      <c r="A17" s="276" t="s">
        <v>46</v>
      </c>
      <c r="B17" s="248">
        <v>85.605750000000128</v>
      </c>
      <c r="C17" s="353">
        <v>2.1387706404274329E-2</v>
      </c>
      <c r="D17" s="242">
        <v>86.822750000000127</v>
      </c>
      <c r="E17" s="354">
        <v>2.15546450754074E-2</v>
      </c>
      <c r="F17" s="242">
        <v>89.895100000000213</v>
      </c>
      <c r="G17" s="362">
        <v>2.2212884887456322E-2</v>
      </c>
      <c r="H17" s="242">
        <v>1803.6437212803849</v>
      </c>
      <c r="I17" s="353">
        <v>1.8679392153621747E-2</v>
      </c>
      <c r="J17" s="242">
        <v>4174.1651338297452</v>
      </c>
      <c r="K17" s="354">
        <v>1.8455205517763643E-2</v>
      </c>
      <c r="L17" s="242">
        <v>7883.7441688329563</v>
      </c>
      <c r="M17" s="354">
        <v>1.9622390671650353E-2</v>
      </c>
      <c r="N17" s="76"/>
      <c r="O17" s="85"/>
      <c r="P17" s="56"/>
      <c r="Q17" s="71"/>
      <c r="R17" s="48"/>
      <c r="S17" s="48"/>
      <c r="T17" s="48"/>
      <c r="U17" s="48"/>
    </row>
    <row r="18" spans="1:21">
      <c r="A18" s="214"/>
      <c r="B18" s="68"/>
      <c r="C18" s="68"/>
      <c r="D18" s="68"/>
      <c r="E18" s="68"/>
      <c r="F18" s="68"/>
      <c r="G18" s="68"/>
      <c r="H18" s="68"/>
      <c r="I18" s="68"/>
      <c r="J18" s="68"/>
      <c r="K18" s="68"/>
      <c r="L18" s="69"/>
      <c r="M18" s="77" t="s">
        <v>296</v>
      </c>
      <c r="N18" s="77"/>
      <c r="O18" s="69"/>
    </row>
    <row r="19" spans="1:21">
      <c r="A19" s="433" t="str">
        <f>'3.1'!A4</f>
        <v>2025</v>
      </c>
      <c r="B19" s="579" t="s">
        <v>231</v>
      </c>
      <c r="C19" s="579"/>
      <c r="D19" s="579"/>
      <c r="E19" s="579"/>
      <c r="F19" s="579"/>
      <c r="G19" s="579"/>
      <c r="H19" s="22"/>
      <c r="I19" s="22"/>
      <c r="J19" s="22"/>
      <c r="K19" s="22"/>
      <c r="L19" s="22"/>
      <c r="M19" s="22"/>
      <c r="N19" s="78"/>
      <c r="O19" s="68"/>
      <c r="P19" s="89"/>
      <c r="Q19" s="71"/>
      <c r="R19" s="23"/>
      <c r="S19" s="23"/>
      <c r="T19" s="23"/>
    </row>
    <row r="20" spans="1:21">
      <c r="A20" s="355"/>
      <c r="B20" s="581" t="s">
        <v>5</v>
      </c>
      <c r="C20" s="581"/>
      <c r="D20" s="581"/>
      <c r="E20" s="581"/>
      <c r="F20" s="581"/>
      <c r="G20" s="581"/>
      <c r="H20" s="78" t="str">
        <f>A25</f>
        <v>VO z vvn</v>
      </c>
      <c r="I20" s="86">
        <f>(B25+D25+F25)/'6.1, 6.2'!B25</f>
        <v>1.6313025501393547E-2</v>
      </c>
      <c r="J20" s="87" t="str">
        <f>A10</f>
        <v>JE</v>
      </c>
      <c r="K20" s="76">
        <f t="shared" ref="K20:K27" si="0">H10+J10+L10</f>
        <v>0</v>
      </c>
      <c r="L20" s="87" t="str">
        <f>A10</f>
        <v>JE</v>
      </c>
      <c r="M20" s="85">
        <f>K20/'6.1, 6.2'!B5</f>
        <v>0</v>
      </c>
      <c r="N20" s="78"/>
      <c r="O20" s="68"/>
      <c r="P20" s="89"/>
      <c r="Q20" s="71"/>
      <c r="R20" s="23"/>
      <c r="S20" s="23"/>
      <c r="T20" s="23"/>
    </row>
    <row r="21" spans="1:21">
      <c r="A21" s="84"/>
      <c r="B21" s="578" t="s">
        <v>60</v>
      </c>
      <c r="C21" s="578"/>
      <c r="D21" s="578" t="s">
        <v>61</v>
      </c>
      <c r="E21" s="578"/>
      <c r="F21" s="578" t="s">
        <v>62</v>
      </c>
      <c r="G21" s="578"/>
      <c r="H21" s="78" t="str">
        <f>A26</f>
        <v>VO z vn</v>
      </c>
      <c r="I21" s="86">
        <f>(B26+D26+F26)/'6.1, 6.2'!C25</f>
        <v>0.13540059089341236</v>
      </c>
      <c r="J21" s="87" t="str">
        <f t="shared" ref="J21:J27" si="1">A11</f>
        <v>PE</v>
      </c>
      <c r="K21" s="76">
        <f t="shared" si="0"/>
        <v>24219.748</v>
      </c>
      <c r="L21" s="87" t="str">
        <f t="shared" ref="L21:L27" si="2">A11</f>
        <v>PE</v>
      </c>
      <c r="M21" s="85">
        <f>K21/'6.1, 6.2'!C5</f>
        <v>2.2767888025752494E-3</v>
      </c>
      <c r="N21" s="78"/>
      <c r="O21" s="68"/>
      <c r="P21" s="89"/>
      <c r="Q21" s="71"/>
      <c r="R21" s="75"/>
      <c r="S21" s="75"/>
      <c r="T21" s="75"/>
    </row>
    <row r="22" spans="1:21">
      <c r="A22" s="84"/>
      <c r="B22" s="356" t="s">
        <v>208</v>
      </c>
      <c r="C22" s="356" t="s">
        <v>207</v>
      </c>
      <c r="D22" s="356" t="s">
        <v>208</v>
      </c>
      <c r="E22" s="356" t="s">
        <v>207</v>
      </c>
      <c r="F22" s="356" t="s">
        <v>208</v>
      </c>
      <c r="G22" s="356" t="s">
        <v>207</v>
      </c>
      <c r="H22" s="78" t="str">
        <f>A27</f>
        <v>MOP</v>
      </c>
      <c r="I22" s="86">
        <f>(B27+D27+F27)/'6.1, 6.2'!D25</f>
        <v>0.1565669769527189</v>
      </c>
      <c r="J22" s="87" t="str">
        <f t="shared" si="1"/>
        <v>PPE</v>
      </c>
      <c r="K22" s="76">
        <f t="shared" si="0"/>
        <v>0</v>
      </c>
      <c r="L22" s="87" t="str">
        <f t="shared" si="2"/>
        <v>PPE</v>
      </c>
      <c r="M22" s="85">
        <f>K22/'6.1, 6.2'!D5</f>
        <v>0</v>
      </c>
      <c r="N22" s="78"/>
      <c r="O22" s="68"/>
      <c r="P22" s="89"/>
      <c r="Q22" s="71"/>
      <c r="R22" s="23"/>
      <c r="S22" s="23"/>
      <c r="T22" s="23"/>
    </row>
    <row r="23" spans="1:21">
      <c r="A23" s="585" t="s">
        <v>53</v>
      </c>
      <c r="B23" s="587">
        <f>SUM(B24,D24,F24)</f>
        <v>1633747.2264139429</v>
      </c>
      <c r="C23" s="587"/>
      <c r="D23" s="587"/>
      <c r="E23" s="587"/>
      <c r="F23" s="587"/>
      <c r="G23" s="587"/>
      <c r="H23" s="78" t="str">
        <f>A28</f>
        <v>MOO</v>
      </c>
      <c r="I23" s="86">
        <f>(B28+D28+F28)/'6.1, 6.2'!E25</f>
        <v>9.2356565624043194E-2</v>
      </c>
      <c r="J23" s="87" t="str">
        <f t="shared" si="1"/>
        <v>PSE</v>
      </c>
      <c r="K23" s="76">
        <f t="shared" si="0"/>
        <v>29109.874000000011</v>
      </c>
      <c r="L23" s="87" t="str">
        <f t="shared" si="2"/>
        <v>PSE</v>
      </c>
      <c r="M23" s="85">
        <f>K23/'6.1, 6.2'!E5</f>
        <v>2.6441413599405446E-2</v>
      </c>
      <c r="N23" s="78"/>
      <c r="O23" s="68"/>
      <c r="P23" s="89"/>
      <c r="Q23" s="71"/>
      <c r="R23" s="23"/>
      <c r="S23" s="23"/>
      <c r="T23" s="23"/>
    </row>
    <row r="24" spans="1:21">
      <c r="A24" s="586"/>
      <c r="B24" s="318">
        <f>SUM(B25:B28)</f>
        <v>579499.39797128038</v>
      </c>
      <c r="C24" s="363">
        <v>0.10931158856405569</v>
      </c>
      <c r="D24" s="318">
        <f>SUM(D25:D28)</f>
        <v>528006.45827382966</v>
      </c>
      <c r="E24" s="363">
        <v>0.10876842692292395</v>
      </c>
      <c r="F24" s="318">
        <f>SUM(F25:F28)</f>
        <v>526241.37016883295</v>
      </c>
      <c r="G24" s="363">
        <v>0.10969599234926446</v>
      </c>
      <c r="H24" s="68"/>
      <c r="I24" s="68"/>
      <c r="J24" s="87" t="str">
        <f t="shared" si="1"/>
        <v>VE</v>
      </c>
      <c r="K24" s="76">
        <f t="shared" si="0"/>
        <v>9532.531500000001</v>
      </c>
      <c r="L24" s="87" t="str">
        <f t="shared" si="2"/>
        <v>VE</v>
      </c>
      <c r="M24" s="85">
        <f>K24/'6.1, 6.2'!F5</f>
        <v>1.8401049087134622E-2</v>
      </c>
      <c r="N24" s="78"/>
      <c r="O24" s="68"/>
      <c r="P24" s="89"/>
      <c r="Q24" s="71"/>
      <c r="R24" s="74"/>
      <c r="S24" s="75"/>
      <c r="T24" s="75"/>
    </row>
    <row r="25" spans="1:21">
      <c r="A25" s="71" t="s">
        <v>8</v>
      </c>
      <c r="B25" s="23">
        <v>8363.0300000000007</v>
      </c>
      <c r="C25" s="352">
        <v>1.3396248734791475E-2</v>
      </c>
      <c r="D25" s="23">
        <v>9742.5030000000006</v>
      </c>
      <c r="E25" s="352">
        <v>1.7888538054743042E-2</v>
      </c>
      <c r="F25" s="23">
        <v>11619.79</v>
      </c>
      <c r="G25" s="352">
        <v>1.7786866871135343E-2</v>
      </c>
      <c r="H25" s="68"/>
      <c r="I25" s="68"/>
      <c r="J25" s="87" t="str">
        <f t="shared" si="1"/>
        <v>PVE</v>
      </c>
      <c r="K25" s="76">
        <f t="shared" si="0"/>
        <v>0</v>
      </c>
      <c r="L25" s="87" t="str">
        <f t="shared" si="2"/>
        <v>PVE</v>
      </c>
      <c r="M25" s="85">
        <f>K25/'6.1, 6.2'!G5</f>
        <v>0</v>
      </c>
      <c r="N25" s="78"/>
      <c r="O25" s="86"/>
      <c r="T25" s="69"/>
    </row>
    <row r="26" spans="1:21">
      <c r="A26" s="71" t="s">
        <v>9</v>
      </c>
      <c r="B26" s="23">
        <v>272993.48599999998</v>
      </c>
      <c r="C26" s="352">
        <v>0.13807358922943172</v>
      </c>
      <c r="D26" s="23">
        <v>248948.96900000001</v>
      </c>
      <c r="E26" s="352">
        <v>0.13386115590900444</v>
      </c>
      <c r="F26" s="23">
        <v>257812.32500000001</v>
      </c>
      <c r="G26" s="352">
        <v>0.13414043271630685</v>
      </c>
      <c r="H26" s="68"/>
      <c r="I26" s="68"/>
      <c r="J26" s="87" t="str">
        <f t="shared" si="1"/>
        <v>VTE</v>
      </c>
      <c r="K26" s="76">
        <f t="shared" si="0"/>
        <v>0</v>
      </c>
      <c r="L26" s="87" t="str">
        <f t="shared" si="2"/>
        <v>VTE</v>
      </c>
      <c r="M26" s="85">
        <f>K26/'6.1, 6.2'!H5</f>
        <v>0</v>
      </c>
      <c r="N26" s="78"/>
      <c r="O26" s="86"/>
    </row>
    <row r="27" spans="1:21">
      <c r="A27" s="71" t="s">
        <v>132</v>
      </c>
      <c r="B27" s="23">
        <v>123255.37044195736</v>
      </c>
      <c r="C27" s="352">
        <v>0.15297092406438997</v>
      </c>
      <c r="D27" s="23">
        <v>108902.29777345699</v>
      </c>
      <c r="E27" s="352">
        <v>0.14901276181861167</v>
      </c>
      <c r="F27" s="23">
        <v>117541.11167026173</v>
      </c>
      <c r="G27" s="352">
        <v>0.16864537976915392</v>
      </c>
      <c r="H27" s="68"/>
      <c r="I27" s="68"/>
      <c r="J27" s="87" t="str">
        <f t="shared" si="1"/>
        <v>FVE</v>
      </c>
      <c r="K27" s="76">
        <f t="shared" si="0"/>
        <v>13861.553023943086</v>
      </c>
      <c r="L27" s="87" t="str">
        <f t="shared" si="2"/>
        <v>FVE</v>
      </c>
      <c r="M27" s="85">
        <f>K27/'6.1, 6.2'!I5</f>
        <v>1.9132340404579951E-2</v>
      </c>
      <c r="N27" s="78"/>
      <c r="O27" s="86"/>
    </row>
    <row r="28" spans="1:21">
      <c r="A28" s="420" t="s">
        <v>130</v>
      </c>
      <c r="B28" s="242">
        <v>174887.511529323</v>
      </c>
      <c r="C28" s="353">
        <v>9.2329406187928245E-2</v>
      </c>
      <c r="D28" s="242">
        <v>160412.68850037275</v>
      </c>
      <c r="E28" s="353">
        <v>9.3306253820276158E-2</v>
      </c>
      <c r="F28" s="242">
        <v>139268.14349857124</v>
      </c>
      <c r="G28" s="353">
        <v>9.1319711941492424E-2</v>
      </c>
      <c r="H28" s="68"/>
      <c r="I28" s="68"/>
      <c r="J28" s="68"/>
      <c r="K28" s="68"/>
      <c r="L28" s="68"/>
      <c r="M28" s="68"/>
      <c r="N28" s="78"/>
      <c r="O28" s="86"/>
    </row>
    <row r="29" spans="1:21">
      <c r="A29" s="56"/>
      <c r="B29" s="56"/>
      <c r="C29" s="71"/>
      <c r="D29" s="48"/>
      <c r="E29" s="48"/>
      <c r="F29" s="48"/>
      <c r="G29" s="77" t="s">
        <v>297</v>
      </c>
      <c r="H29" s="68"/>
      <c r="I29" s="68"/>
      <c r="J29" s="68"/>
      <c r="K29" s="68"/>
      <c r="L29" s="68"/>
      <c r="M29" s="68"/>
    </row>
    <row r="30" spans="1:21">
      <c r="H30" s="68"/>
      <c r="I30" s="68"/>
      <c r="J30" s="68"/>
      <c r="K30" s="68"/>
      <c r="L30" s="68"/>
      <c r="M30" s="68"/>
    </row>
    <row r="31" spans="1:21">
      <c r="J31" s="87"/>
      <c r="K31" s="87" t="str">
        <f>H6</f>
        <v>Leden</v>
      </c>
      <c r="L31" s="87" t="str">
        <f>J6</f>
        <v>Únor</v>
      </c>
      <c r="M31" s="87" t="str">
        <f>L6</f>
        <v>Březen</v>
      </c>
    </row>
    <row r="32" spans="1:21">
      <c r="H32" s="87" t="str">
        <f t="shared" ref="H32:H39" si="3">A10</f>
        <v>JE</v>
      </c>
      <c r="I32" s="88">
        <f t="shared" ref="I32:I39" si="4">G10</f>
        <v>0</v>
      </c>
      <c r="J32" s="87" t="str">
        <f t="shared" ref="J32:J39" si="5">A10</f>
        <v>JE</v>
      </c>
      <c r="K32" s="70">
        <f t="shared" ref="K32:K39" si="6">H10</f>
        <v>0</v>
      </c>
      <c r="L32" s="70">
        <f t="shared" ref="L32:L39" si="7">J10</f>
        <v>0</v>
      </c>
      <c r="M32" s="70">
        <f t="shared" ref="M32:M39" si="8">L10</f>
        <v>0</v>
      </c>
    </row>
    <row r="33" spans="8:13" ht="12.75" customHeight="1">
      <c r="H33" s="87" t="str">
        <f t="shared" si="3"/>
        <v>PE</v>
      </c>
      <c r="I33" s="88">
        <f t="shared" si="4"/>
        <v>1.8910639594264423E-3</v>
      </c>
      <c r="J33" s="87" t="str">
        <f t="shared" si="5"/>
        <v>PE</v>
      </c>
      <c r="K33" s="70">
        <f t="shared" si="6"/>
        <v>8464.8060000000005</v>
      </c>
      <c r="L33" s="70">
        <f t="shared" si="7"/>
        <v>6534.3369999999995</v>
      </c>
      <c r="M33" s="70">
        <f t="shared" si="8"/>
        <v>9220.6049999999996</v>
      </c>
    </row>
    <row r="34" spans="8:13">
      <c r="H34" s="87" t="str">
        <f t="shared" si="3"/>
        <v>PPE</v>
      </c>
      <c r="I34" s="88">
        <f t="shared" si="4"/>
        <v>0</v>
      </c>
      <c r="J34" s="87" t="str">
        <f t="shared" si="5"/>
        <v>PPE</v>
      </c>
      <c r="K34" s="70">
        <f t="shared" si="6"/>
        <v>0</v>
      </c>
      <c r="L34" s="70">
        <f t="shared" si="7"/>
        <v>0</v>
      </c>
      <c r="M34" s="70">
        <f t="shared" si="8"/>
        <v>0</v>
      </c>
    </row>
    <row r="35" spans="8:13" ht="13.5" customHeight="1">
      <c r="H35" s="87" t="str">
        <f t="shared" si="3"/>
        <v>PSE</v>
      </c>
      <c r="I35" s="88">
        <f t="shared" si="4"/>
        <v>5.9172067651052804E-2</v>
      </c>
      <c r="J35" s="87" t="str">
        <f t="shared" si="5"/>
        <v>PSE</v>
      </c>
      <c r="K35" s="70">
        <f t="shared" si="6"/>
        <v>9810.7110000000066</v>
      </c>
      <c r="L35" s="70">
        <f t="shared" si="7"/>
        <v>8605.9100000000017</v>
      </c>
      <c r="M35" s="70">
        <f t="shared" si="8"/>
        <v>10693.253000000002</v>
      </c>
    </row>
    <row r="36" spans="8:13" ht="12.75" customHeight="1">
      <c r="H36" s="87" t="str">
        <f t="shared" si="3"/>
        <v>VE</v>
      </c>
      <c r="I36" s="88">
        <f t="shared" si="4"/>
        <v>1.0051639197568111E-2</v>
      </c>
      <c r="J36" s="87" t="str">
        <f t="shared" si="5"/>
        <v>VE</v>
      </c>
      <c r="K36" s="70">
        <f t="shared" si="6"/>
        <v>3862.8833100000002</v>
      </c>
      <c r="L36" s="70">
        <f t="shared" si="7"/>
        <v>2954.15031</v>
      </c>
      <c r="M36" s="70">
        <f t="shared" si="8"/>
        <v>2715.4978800000004</v>
      </c>
    </row>
    <row r="37" spans="8:13" ht="12.75" customHeight="1">
      <c r="H37" s="87" t="str">
        <f t="shared" si="3"/>
        <v>PVE</v>
      </c>
      <c r="I37" s="88">
        <f t="shared" si="4"/>
        <v>0</v>
      </c>
      <c r="J37" s="87" t="str">
        <f t="shared" si="5"/>
        <v>PVE</v>
      </c>
      <c r="K37" s="70">
        <f t="shared" si="6"/>
        <v>0</v>
      </c>
      <c r="L37" s="70">
        <f t="shared" si="7"/>
        <v>0</v>
      </c>
      <c r="M37" s="70">
        <f t="shared" si="8"/>
        <v>0</v>
      </c>
    </row>
    <row r="38" spans="8:13" ht="12.75" customHeight="1">
      <c r="H38" s="87" t="str">
        <f t="shared" si="3"/>
        <v>VTE</v>
      </c>
      <c r="I38" s="88">
        <f t="shared" si="4"/>
        <v>0</v>
      </c>
      <c r="J38" s="87" t="str">
        <f t="shared" si="5"/>
        <v>VTE</v>
      </c>
      <c r="K38" s="70">
        <f t="shared" si="6"/>
        <v>0</v>
      </c>
      <c r="L38" s="70">
        <f t="shared" si="7"/>
        <v>0</v>
      </c>
      <c r="M38" s="70">
        <f t="shared" si="8"/>
        <v>0</v>
      </c>
    </row>
    <row r="39" spans="8:13" ht="12.75" customHeight="1">
      <c r="H39" s="87" t="str">
        <f t="shared" si="3"/>
        <v>FVE</v>
      </c>
      <c r="I39" s="88">
        <f t="shared" si="4"/>
        <v>2.2212884887456322E-2</v>
      </c>
      <c r="J39" s="87" t="str">
        <f t="shared" si="5"/>
        <v>FVE</v>
      </c>
      <c r="K39" s="70">
        <f t="shared" si="6"/>
        <v>1803.6437212803849</v>
      </c>
      <c r="L39" s="70">
        <f t="shared" si="7"/>
        <v>4174.1651338297452</v>
      </c>
      <c r="M39" s="70">
        <f t="shared" si="8"/>
        <v>7883.7441688329563</v>
      </c>
    </row>
  </sheetData>
  <mergeCells count="20">
    <mergeCell ref="A23:A24"/>
    <mergeCell ref="B23:G23"/>
    <mergeCell ref="A8:A9"/>
    <mergeCell ref="B8:G8"/>
    <mergeCell ref="H8:M8"/>
    <mergeCell ref="B19:G19"/>
    <mergeCell ref="B20:G20"/>
    <mergeCell ref="B21:C21"/>
    <mergeCell ref="D21:E21"/>
    <mergeCell ref="F21:G21"/>
    <mergeCell ref="L6:M6"/>
    <mergeCell ref="B4:G4"/>
    <mergeCell ref="H4:M4"/>
    <mergeCell ref="B5:G5"/>
    <mergeCell ref="H5:M5"/>
    <mergeCell ref="B6:C6"/>
    <mergeCell ref="D6:E6"/>
    <mergeCell ref="F6:G6"/>
    <mergeCell ref="H6:I6"/>
    <mergeCell ref="J6:K6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List2"/>
  <dimension ref="A1:M53"/>
  <sheetViews>
    <sheetView showGridLines="0" zoomScaleNormal="100" zoomScaleSheetLayoutView="115" workbookViewId="0"/>
  </sheetViews>
  <sheetFormatPr defaultColWidth="9.140625" defaultRowHeight="12"/>
  <cols>
    <col min="1" max="1" width="5.5703125" style="108" customWidth="1"/>
    <col min="2" max="2" width="13.7109375" style="108" bestFit="1" customWidth="1"/>
    <col min="3" max="6" width="9.140625" style="108"/>
    <col min="7" max="7" width="9.140625" style="108" customWidth="1"/>
    <col min="8" max="8" width="9.140625" style="193" customWidth="1"/>
    <col min="9" max="9" width="9.140625" style="108" customWidth="1"/>
    <col min="10" max="10" width="12.28515625" style="108" customWidth="1"/>
    <col min="11" max="11" width="3.7109375" style="108" customWidth="1"/>
    <col min="12" max="16384" width="9.140625" style="9"/>
  </cols>
  <sheetData>
    <row r="1" spans="1:13" ht="20.25">
      <c r="A1" s="192" t="s">
        <v>323</v>
      </c>
      <c r="J1" s="194"/>
      <c r="K1" s="194"/>
    </row>
    <row r="2" spans="1:13" ht="6" customHeight="1">
      <c r="A2" s="195"/>
      <c r="B2" s="12"/>
      <c r="C2" s="12"/>
      <c r="D2" s="12"/>
      <c r="E2" s="12"/>
      <c r="F2" s="12"/>
      <c r="G2" s="12"/>
      <c r="H2" s="196"/>
      <c r="I2" s="12"/>
      <c r="J2" s="136"/>
      <c r="K2" s="136"/>
    </row>
    <row r="3" spans="1:13" s="2" customFormat="1" ht="15">
      <c r="A3" s="197">
        <v>1</v>
      </c>
      <c r="B3" s="198" t="s">
        <v>362</v>
      </c>
      <c r="C3" s="199"/>
      <c r="D3" s="199"/>
      <c r="E3" s="199"/>
      <c r="F3" s="199"/>
      <c r="G3" s="199"/>
      <c r="H3" s="200"/>
      <c r="I3" s="201"/>
      <c r="J3" s="202"/>
      <c r="K3" s="187">
        <v>4</v>
      </c>
      <c r="L3" s="190"/>
      <c r="M3" s="188"/>
    </row>
    <row r="4" spans="1:13" s="2" customFormat="1" ht="15">
      <c r="A4" s="197">
        <v>2</v>
      </c>
      <c r="B4" s="198" t="str">
        <f>"STRUČNÝ PŘEHLED ZA "&amp;UPPER('3.1'!N1)</f>
        <v>STRUČNÝ PŘEHLED ZA I. ČTVRTLETÍ 2025</v>
      </c>
      <c r="C4" s="199"/>
      <c r="D4" s="203"/>
      <c r="E4" s="201"/>
      <c r="F4" s="201"/>
      <c r="G4" s="201"/>
      <c r="H4" s="200"/>
      <c r="I4" s="201"/>
      <c r="J4" s="202"/>
      <c r="K4" s="187">
        <v>6</v>
      </c>
      <c r="L4" s="190"/>
      <c r="M4" s="188"/>
    </row>
    <row r="5" spans="1:13" s="2" customFormat="1" ht="15">
      <c r="A5" s="204">
        <v>3</v>
      </c>
      <c r="B5" s="204" t="s">
        <v>363</v>
      </c>
      <c r="C5" s="199"/>
      <c r="D5" s="203"/>
      <c r="E5" s="201"/>
      <c r="F5" s="201"/>
      <c r="G5" s="201"/>
      <c r="H5" s="200"/>
      <c r="I5" s="201"/>
      <c r="J5" s="202"/>
      <c r="K5" s="187">
        <v>7</v>
      </c>
      <c r="L5" s="190"/>
      <c r="M5" s="188"/>
    </row>
    <row r="6" spans="1:13" s="2" customFormat="1" ht="15">
      <c r="A6" s="197" t="s">
        <v>324</v>
      </c>
      <c r="B6" s="198" t="s">
        <v>255</v>
      </c>
      <c r="C6" s="199"/>
      <c r="D6" s="199"/>
      <c r="E6" s="201"/>
      <c r="F6" s="201"/>
      <c r="G6" s="201"/>
      <c r="H6" s="199"/>
      <c r="I6" s="201"/>
      <c r="J6" s="199"/>
      <c r="K6" s="187">
        <v>7</v>
      </c>
      <c r="L6" s="190"/>
      <c r="M6" s="189"/>
    </row>
    <row r="7" spans="1:13" s="2" customFormat="1" ht="15">
      <c r="A7" s="197" t="s">
        <v>325</v>
      </c>
      <c r="B7" s="198" t="s">
        <v>256</v>
      </c>
      <c r="C7" s="199"/>
      <c r="D7" s="199"/>
      <c r="E7" s="201"/>
      <c r="F7" s="201"/>
      <c r="G7" s="201"/>
      <c r="H7" s="199"/>
      <c r="I7" s="201"/>
      <c r="J7" s="199"/>
      <c r="K7" s="187">
        <v>8</v>
      </c>
      <c r="L7" s="190"/>
      <c r="M7" s="189"/>
    </row>
    <row r="8" spans="1:13" s="2" customFormat="1" ht="15">
      <c r="A8" s="197" t="s">
        <v>326</v>
      </c>
      <c r="B8" s="198" t="s">
        <v>364</v>
      </c>
      <c r="C8" s="199"/>
      <c r="D8" s="199"/>
      <c r="E8" s="201"/>
      <c r="F8" s="201"/>
      <c r="G8" s="201"/>
      <c r="H8" s="199"/>
      <c r="I8" s="201"/>
      <c r="J8" s="199"/>
      <c r="K8" s="187">
        <v>9</v>
      </c>
      <c r="L8" s="190"/>
      <c r="M8" s="189"/>
    </row>
    <row r="9" spans="1:13" s="2" customFormat="1" ht="15">
      <c r="A9" s="197" t="s">
        <v>327</v>
      </c>
      <c r="B9" s="198" t="s">
        <v>283</v>
      </c>
      <c r="C9" s="199"/>
      <c r="D9" s="199"/>
      <c r="E9" s="201"/>
      <c r="F9" s="201"/>
      <c r="G9" s="201"/>
      <c r="H9" s="199"/>
      <c r="I9" s="201"/>
      <c r="J9" s="199"/>
      <c r="K9" s="187">
        <v>9</v>
      </c>
      <c r="L9" s="190"/>
      <c r="M9" s="189"/>
    </row>
    <row r="10" spans="1:13" s="2" customFormat="1" ht="15">
      <c r="A10" s="197" t="s">
        <v>328</v>
      </c>
      <c r="B10" s="198" t="s">
        <v>286</v>
      </c>
      <c r="C10" s="199"/>
      <c r="D10" s="199"/>
      <c r="E10" s="201"/>
      <c r="F10" s="201"/>
      <c r="G10" s="201"/>
      <c r="H10" s="199"/>
      <c r="I10" s="201"/>
      <c r="J10" s="199"/>
      <c r="K10" s="187">
        <v>10</v>
      </c>
      <c r="L10" s="190"/>
      <c r="M10" s="189"/>
    </row>
    <row r="11" spans="1:13" s="2" customFormat="1" ht="15">
      <c r="A11" s="197" t="s">
        <v>329</v>
      </c>
      <c r="B11" s="198" t="s">
        <v>258</v>
      </c>
      <c r="C11" s="199"/>
      <c r="D11" s="199"/>
      <c r="E11" s="201"/>
      <c r="F11" s="201"/>
      <c r="G11" s="201"/>
      <c r="H11" s="199"/>
      <c r="I11" s="201"/>
      <c r="J11" s="199"/>
      <c r="K11" s="187">
        <v>11</v>
      </c>
      <c r="L11" s="190"/>
      <c r="M11" s="189"/>
    </row>
    <row r="12" spans="1:13" s="2" customFormat="1" ht="15">
      <c r="A12" s="197" t="s">
        <v>330</v>
      </c>
      <c r="B12" s="198" t="s">
        <v>285</v>
      </c>
      <c r="C12" s="199"/>
      <c r="D12" s="199"/>
      <c r="E12" s="201"/>
      <c r="F12" s="201"/>
      <c r="G12" s="201"/>
      <c r="H12" s="199"/>
      <c r="I12" s="201"/>
      <c r="J12" s="199"/>
      <c r="K12" s="187">
        <v>12</v>
      </c>
      <c r="L12" s="190"/>
      <c r="M12" s="189"/>
    </row>
    <row r="13" spans="1:13" s="2" customFormat="1" ht="15">
      <c r="A13" s="197" t="s">
        <v>331</v>
      </c>
      <c r="B13" s="198" t="s">
        <v>284</v>
      </c>
      <c r="C13" s="199"/>
      <c r="D13" s="199"/>
      <c r="E13" s="201"/>
      <c r="F13" s="201"/>
      <c r="G13" s="201"/>
      <c r="H13" s="199"/>
      <c r="I13" s="201"/>
      <c r="J13" s="199"/>
      <c r="K13" s="187">
        <v>13</v>
      </c>
      <c r="L13" s="190"/>
      <c r="M13" s="189"/>
    </row>
    <row r="14" spans="1:13" s="2" customFormat="1" ht="15">
      <c r="A14" s="197" t="s">
        <v>332</v>
      </c>
      <c r="B14" s="198" t="s">
        <v>259</v>
      </c>
      <c r="C14" s="199"/>
      <c r="D14" s="199"/>
      <c r="E14" s="201"/>
      <c r="F14" s="201"/>
      <c r="G14" s="201"/>
      <c r="H14" s="199"/>
      <c r="I14" s="201"/>
      <c r="J14" s="199"/>
      <c r="K14" s="187">
        <v>14</v>
      </c>
      <c r="L14" s="190"/>
      <c r="M14" s="189"/>
    </row>
    <row r="15" spans="1:13" s="2" customFormat="1" ht="15">
      <c r="A15" s="197" t="s">
        <v>333</v>
      </c>
      <c r="B15" s="198" t="s">
        <v>365</v>
      </c>
      <c r="C15" s="199"/>
      <c r="D15" s="199"/>
      <c r="E15" s="201"/>
      <c r="F15" s="201"/>
      <c r="G15" s="201"/>
      <c r="H15" s="199"/>
      <c r="I15" s="201"/>
      <c r="J15" s="199"/>
      <c r="K15" s="187">
        <v>15</v>
      </c>
      <c r="L15" s="190"/>
      <c r="M15" s="189"/>
    </row>
    <row r="16" spans="1:13" s="2" customFormat="1" ht="15">
      <c r="A16" s="204" t="s">
        <v>334</v>
      </c>
      <c r="B16" s="204" t="s">
        <v>366</v>
      </c>
      <c r="C16" s="199"/>
      <c r="D16" s="199"/>
      <c r="E16" s="201"/>
      <c r="F16" s="201"/>
      <c r="G16" s="201"/>
      <c r="H16" s="199"/>
      <c r="I16" s="201"/>
      <c r="J16" s="199"/>
      <c r="K16" s="187">
        <v>16</v>
      </c>
      <c r="L16" s="190"/>
      <c r="M16" s="189"/>
    </row>
    <row r="17" spans="1:13" s="2" customFormat="1" ht="15">
      <c r="A17" s="197" t="s">
        <v>335</v>
      </c>
      <c r="B17" s="198" t="str">
        <f>"Výroba elektřiny v krajích ČR podle technologie elektráren za "&amp;LEFT('3.1'!N1,SEARCH(" ",'3.1'!N1)-1)&amp;" čtvrtletí"</f>
        <v>Výroba elektřiny v krajích ČR podle technologie elektráren za I. čtvrtletí</v>
      </c>
      <c r="C17" s="199"/>
      <c r="D17" s="199"/>
      <c r="E17" s="201"/>
      <c r="F17" s="201"/>
      <c r="G17" s="201"/>
      <c r="H17" s="199"/>
      <c r="I17" s="201"/>
      <c r="J17" s="199"/>
      <c r="K17" s="187">
        <v>16</v>
      </c>
      <c r="L17" s="190"/>
      <c r="M17" s="189"/>
    </row>
    <row r="18" spans="1:13" s="2" customFormat="1" ht="15">
      <c r="A18" s="197" t="s">
        <v>336</v>
      </c>
      <c r="B18" s="198" t="str">
        <f>"Spotřeba elektřiny netto v krajích ČR podle kategorie spotřeb za "&amp;LEFT('3.1'!N1,SEARCH(" ",'3.1'!N1)-1)&amp;" čtvrtletí"</f>
        <v>Spotřeba elektřiny netto v krajích ČR podle kategorie spotřeb za I. čtvrtletí</v>
      </c>
      <c r="C18" s="199"/>
      <c r="D18" s="199"/>
      <c r="E18" s="201"/>
      <c r="F18" s="201"/>
      <c r="G18" s="201"/>
      <c r="H18" s="199"/>
      <c r="I18" s="201"/>
      <c r="J18" s="199"/>
      <c r="K18" s="187">
        <v>16</v>
      </c>
      <c r="L18" s="190"/>
      <c r="M18" s="189"/>
    </row>
    <row r="19" spans="1:13" s="2" customFormat="1" ht="15">
      <c r="A19" s="197" t="s">
        <v>337</v>
      </c>
      <c r="B19" s="198" t="str">
        <f>"Spotřeba elektřiny v krajích ČR podle sektorů národního hospodářství za "&amp;LEFT('3.1'!N1,SEARCH(" ",'3.1'!N1)-1)&amp;" čtvrtletí"</f>
        <v>Spotřeba elektřiny v krajích ČR podle sektorů národního hospodářství za I. čtvrtletí</v>
      </c>
      <c r="C19" s="199"/>
      <c r="D19" s="199"/>
      <c r="E19" s="201"/>
      <c r="F19" s="201"/>
      <c r="G19" s="201"/>
      <c r="H19" s="199"/>
      <c r="I19" s="201"/>
      <c r="J19" s="199"/>
      <c r="K19" s="187">
        <v>17</v>
      </c>
      <c r="L19" s="190"/>
      <c r="M19" s="189"/>
    </row>
    <row r="20" spans="1:13" s="2" customFormat="1" ht="15">
      <c r="A20" s="197" t="s">
        <v>338</v>
      </c>
      <c r="B20" s="198" t="s">
        <v>167</v>
      </c>
      <c r="C20" s="199"/>
      <c r="D20" s="199"/>
      <c r="E20" s="201"/>
      <c r="F20" s="201"/>
      <c r="G20" s="201"/>
      <c r="H20" s="199"/>
      <c r="I20" s="201"/>
      <c r="J20" s="199"/>
      <c r="K20" s="187">
        <v>18</v>
      </c>
      <c r="L20" s="190"/>
      <c r="M20" s="189"/>
    </row>
    <row r="21" spans="1:13" s="2" customFormat="1" ht="15">
      <c r="A21" s="197" t="s">
        <v>339</v>
      </c>
      <c r="B21" s="198" t="s">
        <v>232</v>
      </c>
      <c r="C21" s="199"/>
      <c r="D21" s="199"/>
      <c r="E21" s="201"/>
      <c r="F21" s="201"/>
      <c r="G21" s="201"/>
      <c r="H21" s="199"/>
      <c r="I21" s="201"/>
      <c r="J21" s="199"/>
      <c r="K21" s="187">
        <v>19</v>
      </c>
      <c r="L21" s="190"/>
      <c r="M21" s="189"/>
    </row>
    <row r="22" spans="1:13" s="2" customFormat="1" ht="15">
      <c r="A22" s="197" t="s">
        <v>340</v>
      </c>
      <c r="B22" s="198" t="s">
        <v>367</v>
      </c>
      <c r="C22" s="199"/>
      <c r="D22" s="199"/>
      <c r="E22" s="201"/>
      <c r="F22" s="201"/>
      <c r="G22" s="201"/>
      <c r="H22" s="199"/>
      <c r="I22" s="201"/>
      <c r="J22" s="199"/>
      <c r="K22" s="187">
        <v>20</v>
      </c>
      <c r="L22" s="190"/>
      <c r="M22" s="189"/>
    </row>
    <row r="23" spans="1:13" s="2" customFormat="1" ht="15">
      <c r="A23" s="197" t="s">
        <v>341</v>
      </c>
      <c r="B23" s="198" t="s">
        <v>247</v>
      </c>
      <c r="C23" s="199"/>
      <c r="D23" s="199"/>
      <c r="E23" s="201"/>
      <c r="F23" s="201"/>
      <c r="G23" s="201"/>
      <c r="H23" s="199"/>
      <c r="I23" s="201"/>
      <c r="J23" s="199"/>
      <c r="K23" s="187">
        <v>20</v>
      </c>
      <c r="L23" s="190"/>
      <c r="M23" s="189"/>
    </row>
    <row r="24" spans="1:13" s="2" customFormat="1" ht="15">
      <c r="A24" s="197" t="s">
        <v>342</v>
      </c>
      <c r="B24" s="198" t="s">
        <v>210</v>
      </c>
      <c r="C24" s="199"/>
      <c r="D24" s="199"/>
      <c r="E24" s="201"/>
      <c r="F24" s="201"/>
      <c r="G24" s="201"/>
      <c r="H24" s="199"/>
      <c r="I24" s="201"/>
      <c r="J24" s="199"/>
      <c r="K24" s="187">
        <v>21</v>
      </c>
      <c r="L24" s="190"/>
      <c r="M24" s="189"/>
    </row>
    <row r="25" spans="1:13" s="2" customFormat="1" ht="15">
      <c r="A25" s="204" t="s">
        <v>343</v>
      </c>
      <c r="B25" s="204" t="s">
        <v>211</v>
      </c>
      <c r="C25" s="199"/>
      <c r="D25" s="199"/>
      <c r="E25" s="201"/>
      <c r="F25" s="201"/>
      <c r="G25" s="201"/>
      <c r="H25" s="199"/>
      <c r="I25" s="201"/>
      <c r="J25" s="199"/>
      <c r="K25" s="187">
        <v>22</v>
      </c>
      <c r="L25" s="190"/>
      <c r="M25" s="189"/>
    </row>
    <row r="26" spans="1:13" s="2" customFormat="1" ht="15">
      <c r="A26" s="204" t="s">
        <v>344</v>
      </c>
      <c r="B26" s="198" t="s">
        <v>212</v>
      </c>
      <c r="C26" s="199"/>
      <c r="D26" s="199"/>
      <c r="E26" s="201"/>
      <c r="F26" s="201"/>
      <c r="G26" s="201"/>
      <c r="H26" s="199"/>
      <c r="I26" s="201"/>
      <c r="J26" s="199"/>
      <c r="K26" s="187">
        <v>23</v>
      </c>
      <c r="L26" s="190"/>
      <c r="M26" s="189"/>
    </row>
    <row r="27" spans="1:13" s="2" customFormat="1" ht="15">
      <c r="A27" s="204" t="s">
        <v>345</v>
      </c>
      <c r="B27" s="198" t="s">
        <v>248</v>
      </c>
      <c r="C27" s="199"/>
      <c r="D27" s="199"/>
      <c r="E27" s="201"/>
      <c r="F27" s="201"/>
      <c r="G27" s="201"/>
      <c r="H27" s="199"/>
      <c r="I27" s="201"/>
      <c r="J27" s="199"/>
      <c r="K27" s="187">
        <v>24</v>
      </c>
      <c r="L27" s="190"/>
      <c r="M27" s="189"/>
    </row>
    <row r="28" spans="1:13" s="2" customFormat="1" ht="15">
      <c r="A28" s="204" t="s">
        <v>346</v>
      </c>
      <c r="B28" s="198" t="s">
        <v>213</v>
      </c>
      <c r="C28" s="199"/>
      <c r="D28" s="199"/>
      <c r="E28" s="201"/>
      <c r="F28" s="201"/>
      <c r="G28" s="201"/>
      <c r="H28" s="199"/>
      <c r="I28" s="201"/>
      <c r="J28" s="199"/>
      <c r="K28" s="187">
        <v>25</v>
      </c>
      <c r="L28" s="190"/>
      <c r="M28" s="189"/>
    </row>
    <row r="29" spans="1:13" s="2" customFormat="1" ht="15">
      <c r="A29" s="204" t="s">
        <v>347</v>
      </c>
      <c r="B29" s="198" t="s">
        <v>214</v>
      </c>
      <c r="C29" s="199"/>
      <c r="D29" s="199"/>
      <c r="E29" s="201"/>
      <c r="F29" s="201"/>
      <c r="G29" s="201"/>
      <c r="H29" s="199"/>
      <c r="I29" s="201"/>
      <c r="J29" s="199"/>
      <c r="K29" s="187">
        <v>26</v>
      </c>
      <c r="L29" s="190"/>
      <c r="M29" s="189"/>
    </row>
    <row r="30" spans="1:13" s="2" customFormat="1" ht="15">
      <c r="A30" s="204" t="s">
        <v>348</v>
      </c>
      <c r="B30" s="198" t="s">
        <v>215</v>
      </c>
      <c r="C30" s="199"/>
      <c r="D30" s="199"/>
      <c r="E30" s="201"/>
      <c r="F30" s="201"/>
      <c r="G30" s="201"/>
      <c r="H30" s="199"/>
      <c r="I30" s="201"/>
      <c r="J30" s="199"/>
      <c r="K30" s="187">
        <v>27</v>
      </c>
      <c r="L30" s="190"/>
      <c r="M30" s="189"/>
    </row>
    <row r="31" spans="1:13" s="2" customFormat="1" ht="15">
      <c r="A31" s="204" t="s">
        <v>349</v>
      </c>
      <c r="B31" s="198" t="s">
        <v>216</v>
      </c>
      <c r="C31" s="199"/>
      <c r="D31" s="199"/>
      <c r="E31" s="201"/>
      <c r="F31" s="201"/>
      <c r="G31" s="201"/>
      <c r="H31" s="199"/>
      <c r="I31" s="201"/>
      <c r="J31" s="199"/>
      <c r="K31" s="187">
        <v>28</v>
      </c>
      <c r="L31" s="190"/>
      <c r="M31" s="189"/>
    </row>
    <row r="32" spans="1:13" s="2" customFormat="1" ht="15">
      <c r="A32" s="204" t="s">
        <v>350</v>
      </c>
      <c r="B32" s="198" t="s">
        <v>217</v>
      </c>
      <c r="C32" s="199"/>
      <c r="D32" s="199"/>
      <c r="E32" s="201"/>
      <c r="F32" s="201"/>
      <c r="G32" s="201"/>
      <c r="H32" s="199"/>
      <c r="I32" s="201"/>
      <c r="J32" s="199"/>
      <c r="K32" s="187">
        <v>29</v>
      </c>
      <c r="L32" s="190"/>
      <c r="M32" s="189"/>
    </row>
    <row r="33" spans="1:13" s="2" customFormat="1" ht="15">
      <c r="A33" s="204" t="s">
        <v>351</v>
      </c>
      <c r="B33" s="198" t="s">
        <v>218</v>
      </c>
      <c r="C33" s="199"/>
      <c r="D33" s="205"/>
      <c r="E33" s="201"/>
      <c r="F33" s="201"/>
      <c r="G33" s="201"/>
      <c r="H33" s="199"/>
      <c r="I33" s="201"/>
      <c r="J33" s="199"/>
      <c r="K33" s="187">
        <v>30</v>
      </c>
      <c r="L33" s="190"/>
      <c r="M33" s="189"/>
    </row>
    <row r="34" spans="1:13" s="2" customFormat="1" ht="15">
      <c r="A34" s="204" t="s">
        <v>352</v>
      </c>
      <c r="B34" s="198" t="s">
        <v>219</v>
      </c>
      <c r="C34" s="199"/>
      <c r="D34" s="199"/>
      <c r="E34" s="201"/>
      <c r="F34" s="201"/>
      <c r="G34" s="201"/>
      <c r="H34" s="199"/>
      <c r="I34" s="201"/>
      <c r="J34" s="199"/>
      <c r="K34" s="187">
        <v>31</v>
      </c>
      <c r="L34" s="190"/>
      <c r="M34" s="189"/>
    </row>
    <row r="35" spans="1:13" s="2" customFormat="1" ht="15">
      <c r="A35" s="204" t="s">
        <v>353</v>
      </c>
      <c r="B35" s="206" t="s">
        <v>220</v>
      </c>
      <c r="C35" s="199"/>
      <c r="D35" s="199"/>
      <c r="E35" s="201"/>
      <c r="F35" s="201"/>
      <c r="G35" s="201"/>
      <c r="H35" s="199"/>
      <c r="I35" s="201"/>
      <c r="J35" s="199"/>
      <c r="K35" s="187">
        <v>32</v>
      </c>
      <c r="L35" s="190"/>
      <c r="M35" s="189"/>
    </row>
    <row r="36" spans="1:13" s="2" customFormat="1" ht="15">
      <c r="A36" s="204" t="s">
        <v>354</v>
      </c>
      <c r="B36" s="204" t="s">
        <v>221</v>
      </c>
      <c r="C36" s="199"/>
      <c r="D36" s="199"/>
      <c r="E36" s="201"/>
      <c r="F36" s="201"/>
      <c r="G36" s="201"/>
      <c r="H36" s="199"/>
      <c r="I36" s="201"/>
      <c r="J36" s="199"/>
      <c r="K36" s="187">
        <v>33</v>
      </c>
      <c r="L36" s="190"/>
      <c r="M36" s="189"/>
    </row>
    <row r="37" spans="1:13" s="2" customFormat="1" ht="15">
      <c r="A37" s="204" t="s">
        <v>355</v>
      </c>
      <c r="B37" s="198" t="s">
        <v>368</v>
      </c>
      <c r="C37" s="199"/>
      <c r="D37" s="199"/>
      <c r="E37" s="201"/>
      <c r="F37" s="201"/>
      <c r="G37" s="201"/>
      <c r="H37" s="199"/>
      <c r="I37" s="201"/>
      <c r="J37" s="199"/>
      <c r="K37" s="187">
        <v>34</v>
      </c>
      <c r="L37" s="190"/>
      <c r="M37" s="189"/>
    </row>
    <row r="38" spans="1:13" s="2" customFormat="1" ht="15">
      <c r="A38" s="204" t="s">
        <v>356</v>
      </c>
      <c r="B38" s="198" t="s">
        <v>369</v>
      </c>
      <c r="C38" s="199"/>
      <c r="D38" s="199"/>
      <c r="E38" s="201"/>
      <c r="F38" s="201"/>
      <c r="G38" s="201"/>
      <c r="H38" s="199"/>
      <c r="I38" s="201"/>
      <c r="J38" s="199"/>
      <c r="K38" s="187">
        <v>35</v>
      </c>
      <c r="L38" s="190"/>
      <c r="M38" s="189"/>
    </row>
    <row r="39" spans="1:13" s="2" customFormat="1" ht="15">
      <c r="A39" s="204" t="s">
        <v>357</v>
      </c>
      <c r="B39" s="198" t="s">
        <v>292</v>
      </c>
      <c r="C39" s="199"/>
      <c r="D39" s="199"/>
      <c r="E39" s="201"/>
      <c r="F39" s="201"/>
      <c r="G39" s="201"/>
      <c r="H39" s="199"/>
      <c r="I39" s="201"/>
      <c r="J39" s="199"/>
      <c r="K39" s="187">
        <v>35</v>
      </c>
      <c r="L39" s="190"/>
      <c r="M39" s="189"/>
    </row>
    <row r="40" spans="1:13" s="2" customFormat="1" ht="15">
      <c r="A40" s="204" t="s">
        <v>358</v>
      </c>
      <c r="B40" s="435" t="str">
        <f>"Denní maxima a minima zatížení brutto ES ČR za "&amp;'3.1'!N1</f>
        <v>Denní maxima a minima zatížení brutto ES ČR za I. čtvrtletí 2025</v>
      </c>
      <c r="C40" s="199"/>
      <c r="D40" s="199"/>
      <c r="E40" s="201"/>
      <c r="F40" s="201"/>
      <c r="G40" s="201"/>
      <c r="H40" s="199"/>
      <c r="I40" s="201"/>
      <c r="J40" s="199"/>
      <c r="K40" s="187">
        <v>36</v>
      </c>
      <c r="L40" s="190"/>
      <c r="M40" s="189"/>
    </row>
    <row r="41" spans="1:13" s="2" customFormat="1" ht="15">
      <c r="A41" s="204" t="s">
        <v>359</v>
      </c>
      <c r="B41" s="198" t="str">
        <f>"Maxima zatížení ES ČR za "&amp;'3.1'!N1</f>
        <v>Maxima zatížení ES ČR za I. čtvrtletí 2025</v>
      </c>
      <c r="C41" s="199"/>
      <c r="D41" s="199"/>
      <c r="E41" s="201"/>
      <c r="F41" s="201"/>
      <c r="G41" s="201"/>
      <c r="H41" s="199"/>
      <c r="I41" s="201"/>
      <c r="J41" s="199"/>
      <c r="K41" s="187">
        <v>37</v>
      </c>
      <c r="L41" s="190"/>
      <c r="M41" s="189"/>
    </row>
    <row r="42" spans="1:13" s="2" customFormat="1" ht="15">
      <c r="A42" s="204" t="s">
        <v>360</v>
      </c>
      <c r="B42" s="198" t="str">
        <f>"Minima zatížení ES ČR za "&amp;'3.1'!N1</f>
        <v>Minima zatížení ES ČR za I. čtvrtletí 2025</v>
      </c>
      <c r="C42" s="199"/>
      <c r="D42" s="199"/>
      <c r="E42" s="201"/>
      <c r="F42" s="201"/>
      <c r="G42" s="201"/>
      <c r="H42" s="199"/>
      <c r="I42" s="201"/>
      <c r="J42" s="199"/>
      <c r="K42" s="187">
        <v>38</v>
      </c>
      <c r="L42" s="190"/>
      <c r="M42" s="189"/>
    </row>
    <row r="43" spans="1:13" s="2" customFormat="1" ht="15">
      <c r="A43" s="204" t="s">
        <v>361</v>
      </c>
      <c r="B43" s="198" t="s">
        <v>370</v>
      </c>
      <c r="C43" s="199"/>
      <c r="D43" s="199"/>
      <c r="E43" s="201"/>
      <c r="F43" s="201"/>
      <c r="G43" s="201"/>
      <c r="H43" s="199"/>
      <c r="I43" s="201"/>
      <c r="J43" s="199"/>
      <c r="K43" s="187">
        <v>39</v>
      </c>
      <c r="L43" s="190"/>
      <c r="M43" s="189"/>
    </row>
    <row r="44" spans="1:13" ht="15">
      <c r="A44" s="204"/>
      <c r="B44" s="204"/>
      <c r="C44" s="199"/>
      <c r="D44" s="199"/>
      <c r="E44" s="201"/>
      <c r="F44" s="201"/>
      <c r="G44" s="201"/>
      <c r="H44" s="199"/>
      <c r="I44" s="201"/>
      <c r="J44" s="199"/>
      <c r="K44" s="187"/>
    </row>
    <row r="45" spans="1:13" ht="15">
      <c r="A45" s="204"/>
      <c r="B45" s="198"/>
      <c r="C45" s="199"/>
      <c r="D45" s="199"/>
      <c r="E45" s="201"/>
      <c r="F45" s="201"/>
      <c r="G45" s="201"/>
      <c r="H45" s="199"/>
      <c r="I45" s="201"/>
      <c r="J45" s="199"/>
      <c r="K45" s="187"/>
    </row>
    <row r="46" spans="1:13" ht="15">
      <c r="A46" s="204"/>
      <c r="B46" s="198"/>
      <c r="C46" s="199"/>
      <c r="D46" s="199"/>
      <c r="E46" s="201"/>
      <c r="F46" s="201"/>
      <c r="G46" s="201"/>
      <c r="H46" s="199"/>
      <c r="I46" s="201"/>
      <c r="J46" s="199"/>
      <c r="K46" s="187"/>
    </row>
    <row r="47" spans="1:13" ht="15">
      <c r="A47" s="204"/>
      <c r="B47" s="198"/>
      <c r="C47" s="199"/>
      <c r="D47" s="199"/>
      <c r="E47" s="201"/>
      <c r="F47" s="201"/>
      <c r="G47" s="201"/>
      <c r="H47" s="199"/>
      <c r="I47" s="201"/>
      <c r="J47" s="199"/>
      <c r="K47" s="187"/>
    </row>
    <row r="48" spans="1:13" ht="15">
      <c r="A48" s="204"/>
      <c r="B48" s="198"/>
      <c r="C48" s="199"/>
      <c r="D48" s="199"/>
      <c r="E48" s="201"/>
      <c r="F48" s="201"/>
      <c r="G48" s="201"/>
      <c r="H48" s="199"/>
      <c r="I48" s="201"/>
      <c r="J48" s="199"/>
      <c r="K48" s="187"/>
    </row>
    <row r="49" spans="1:11" ht="15">
      <c r="A49" s="204"/>
      <c r="B49" s="198"/>
      <c r="C49" s="199"/>
      <c r="D49" s="199"/>
      <c r="E49" s="201"/>
      <c r="F49" s="201"/>
      <c r="G49" s="201"/>
      <c r="H49" s="199"/>
      <c r="I49" s="201"/>
      <c r="J49" s="199"/>
      <c r="K49" s="187"/>
    </row>
    <row r="50" spans="1:11" ht="15">
      <c r="A50" s="204"/>
      <c r="B50" s="198"/>
      <c r="C50" s="199"/>
      <c r="D50" s="199"/>
      <c r="E50" s="201"/>
      <c r="F50" s="201"/>
      <c r="G50" s="201"/>
      <c r="H50" s="199"/>
      <c r="I50" s="201"/>
      <c r="J50" s="199"/>
      <c r="K50" s="187"/>
    </row>
    <row r="51" spans="1:11" ht="15">
      <c r="A51" s="204"/>
      <c r="B51" s="198"/>
      <c r="C51" s="199"/>
      <c r="D51" s="199"/>
      <c r="E51" s="201"/>
      <c r="F51" s="201"/>
      <c r="G51" s="201"/>
      <c r="H51" s="199"/>
      <c r="I51" s="201"/>
      <c r="J51" s="199"/>
      <c r="K51" s="187"/>
    </row>
    <row r="52" spans="1:11" ht="15">
      <c r="A52" s="204"/>
      <c r="B52" s="204"/>
      <c r="C52" s="199"/>
      <c r="D52" s="199"/>
      <c r="E52" s="201"/>
      <c r="F52" s="201"/>
      <c r="G52" s="201"/>
      <c r="H52" s="199"/>
      <c r="I52" s="201"/>
      <c r="J52" s="199"/>
      <c r="K52" s="187"/>
    </row>
    <row r="53" spans="1:11" ht="12.75">
      <c r="A53" s="119"/>
      <c r="B53" s="119"/>
      <c r="C53" s="119"/>
      <c r="D53" s="119"/>
      <c r="E53" s="119"/>
      <c r="F53" s="119"/>
      <c r="G53" s="119"/>
      <c r="H53" s="207"/>
      <c r="I53" s="119"/>
      <c r="J53" s="119"/>
      <c r="K53" s="119"/>
    </row>
  </sheetData>
  <sortState ref="B23:B36">
    <sortCondition ref="B36"/>
  </sortState>
  <pageMargins left="0.31496062992125984" right="0.31496062992125984" top="0.35433070866141736" bottom="0.35433070866141736" header="0.31496062992125984" footer="0.19685039370078741"/>
  <pageSetup paperSize="9" orientation="portrait" r:id="rId1"/>
  <headerFooter differentFirst="1" scaleWithDoc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List9"/>
  <dimension ref="A1:X39"/>
  <sheetViews>
    <sheetView showGridLines="0" zoomScaleNormal="100" workbookViewId="0"/>
  </sheetViews>
  <sheetFormatPr defaultColWidth="9.140625" defaultRowHeight="12"/>
  <cols>
    <col min="1" max="1" width="9.42578125" style="9" customWidth="1"/>
    <col min="2" max="2" width="13.42578125" style="9" customWidth="1"/>
    <col min="3" max="3" width="9" style="9" customWidth="1"/>
    <col min="4" max="4" width="13.42578125" style="9" customWidth="1"/>
    <col min="5" max="5" width="9" style="9" customWidth="1"/>
    <col min="6" max="6" width="13.42578125" style="9" customWidth="1"/>
    <col min="7" max="7" width="9" style="9" customWidth="1"/>
    <col min="8" max="8" width="13.42578125" style="9" customWidth="1"/>
    <col min="9" max="9" width="9" style="9" customWidth="1"/>
    <col min="10" max="10" width="13.42578125" style="9" customWidth="1"/>
    <col min="11" max="11" width="9" style="9" customWidth="1"/>
    <col min="12" max="12" width="13.42578125" style="9" customWidth="1"/>
    <col min="13" max="13" width="9" style="9" customWidth="1"/>
    <col min="14" max="26" width="9.140625" style="9" customWidth="1"/>
    <col min="27" max="16384" width="9.140625" style="9"/>
  </cols>
  <sheetData>
    <row r="1" spans="1:24" ht="18">
      <c r="A1" s="231" t="s">
        <v>390</v>
      </c>
      <c r="M1" s="348" t="str">
        <f>'3.1'!N1</f>
        <v>I. čtvrtletí 2025</v>
      </c>
    </row>
    <row r="2" spans="1:24" ht="6" customHeight="1">
      <c r="A2" s="350"/>
      <c r="B2" s="68"/>
      <c r="C2" s="68"/>
      <c r="D2" s="68"/>
      <c r="E2" s="68"/>
      <c r="F2" s="68"/>
      <c r="G2" s="68"/>
      <c r="H2" s="68"/>
      <c r="I2" s="68"/>
      <c r="J2" s="68"/>
      <c r="K2" s="68"/>
      <c r="L2" s="68"/>
      <c r="M2" s="68"/>
    </row>
    <row r="3" spans="1:24">
      <c r="A3" s="433" t="str">
        <f>'3.1'!A4</f>
        <v>2025</v>
      </c>
      <c r="B3" s="579" t="s">
        <v>186</v>
      </c>
      <c r="C3" s="579"/>
      <c r="D3" s="579"/>
      <c r="E3" s="579"/>
      <c r="F3" s="579"/>
      <c r="G3" s="580"/>
      <c r="H3" s="594" t="s">
        <v>19</v>
      </c>
      <c r="I3" s="579"/>
      <c r="J3" s="579"/>
      <c r="K3" s="579"/>
      <c r="L3" s="579"/>
      <c r="M3" s="579"/>
      <c r="N3" s="24"/>
    </row>
    <row r="4" spans="1:24" ht="13.5">
      <c r="A4" s="22"/>
      <c r="B4" s="596" t="s">
        <v>168</v>
      </c>
      <c r="C4" s="596"/>
      <c r="D4" s="596"/>
      <c r="E4" s="596"/>
      <c r="F4" s="596"/>
      <c r="G4" s="598"/>
      <c r="H4" s="595" t="s">
        <v>5</v>
      </c>
      <c r="I4" s="596"/>
      <c r="J4" s="596"/>
      <c r="K4" s="596"/>
      <c r="L4" s="596"/>
      <c r="M4" s="596"/>
      <c r="N4" s="72"/>
    </row>
    <row r="5" spans="1:24">
      <c r="A5" s="22"/>
      <c r="B5" s="578" t="s">
        <v>60</v>
      </c>
      <c r="C5" s="578"/>
      <c r="D5" s="578" t="s">
        <v>61</v>
      </c>
      <c r="E5" s="578"/>
      <c r="F5" s="578" t="s">
        <v>62</v>
      </c>
      <c r="G5" s="583"/>
      <c r="H5" s="584" t="s">
        <v>60</v>
      </c>
      <c r="I5" s="578"/>
      <c r="J5" s="578" t="s">
        <v>61</v>
      </c>
      <c r="K5" s="578"/>
      <c r="L5" s="578" t="s">
        <v>62</v>
      </c>
      <c r="M5" s="578"/>
      <c r="N5" s="67"/>
    </row>
    <row r="6" spans="1:24">
      <c r="A6" s="367"/>
      <c r="B6" s="364" t="s">
        <v>208</v>
      </c>
      <c r="C6" s="364" t="s">
        <v>207</v>
      </c>
      <c r="D6" s="364" t="s">
        <v>208</v>
      </c>
      <c r="E6" s="364" t="s">
        <v>207</v>
      </c>
      <c r="F6" s="364" t="s">
        <v>208</v>
      </c>
      <c r="G6" s="365" t="s">
        <v>207</v>
      </c>
      <c r="H6" s="357" t="s">
        <v>208</v>
      </c>
      <c r="I6" s="357" t="s">
        <v>207</v>
      </c>
      <c r="J6" s="357" t="s">
        <v>208</v>
      </c>
      <c r="K6" s="357" t="s">
        <v>207</v>
      </c>
      <c r="L6" s="357" t="s">
        <v>208</v>
      </c>
      <c r="M6" s="357" t="s">
        <v>207</v>
      </c>
      <c r="N6" s="67"/>
    </row>
    <row r="7" spans="1:24">
      <c r="A7" s="592" t="s">
        <v>53</v>
      </c>
      <c r="B7" s="597">
        <f>F8</f>
        <v>3096.3573290000013</v>
      </c>
      <c r="C7" s="587"/>
      <c r="D7" s="587"/>
      <c r="E7" s="587"/>
      <c r="F7" s="587"/>
      <c r="G7" s="599"/>
      <c r="H7" s="597">
        <f>SUM(H8,J8,L8)</f>
        <v>4973305.5483062156</v>
      </c>
      <c r="I7" s="587"/>
      <c r="J7" s="587"/>
      <c r="K7" s="587"/>
      <c r="L7" s="587"/>
      <c r="M7" s="587"/>
      <c r="N7" s="73"/>
    </row>
    <row r="8" spans="1:24">
      <c r="A8" s="593"/>
      <c r="B8" s="358">
        <f>SUM(B9:B16)</f>
        <v>3091.8974092000017</v>
      </c>
      <c r="C8" s="353">
        <v>0.13422304953594541</v>
      </c>
      <c r="D8" s="318">
        <f>SUM(D9:D16)</f>
        <v>3092.3588590000018</v>
      </c>
      <c r="E8" s="353">
        <v>0.1339683155669926</v>
      </c>
      <c r="F8" s="318">
        <f>SUM(F9:F16)</f>
        <v>3096.3573290000013</v>
      </c>
      <c r="G8" s="359">
        <v>0.13534210478305869</v>
      </c>
      <c r="H8" s="318">
        <f>SUM(H9:H16)</f>
        <v>1658831.3125665071</v>
      </c>
      <c r="I8" s="353">
        <v>0.21672748583228466</v>
      </c>
      <c r="J8" s="318">
        <f>SUM(J9:J16)</f>
        <v>1571558.6275727991</v>
      </c>
      <c r="K8" s="353">
        <v>0.21762956147719834</v>
      </c>
      <c r="L8" s="318">
        <f>SUM(L9:L16)</f>
        <v>1742915.6081669093</v>
      </c>
      <c r="M8" s="353">
        <v>0.23914682114444999</v>
      </c>
      <c r="N8" s="10"/>
    </row>
    <row r="9" spans="1:24">
      <c r="A9" s="56" t="s">
        <v>7</v>
      </c>
      <c r="B9" s="247">
        <v>2250</v>
      </c>
      <c r="C9" s="352">
        <v>0.52107457156090786</v>
      </c>
      <c r="D9" s="23">
        <v>2250</v>
      </c>
      <c r="E9" s="352">
        <v>0.51939058171745156</v>
      </c>
      <c r="F9" s="23">
        <v>2250</v>
      </c>
      <c r="G9" s="360">
        <v>0.51939058171745156</v>
      </c>
      <c r="H9" s="23">
        <v>1560366.68</v>
      </c>
      <c r="I9" s="352">
        <v>0.5775502312221239</v>
      </c>
      <c r="J9" s="23">
        <v>1472684.62</v>
      </c>
      <c r="K9" s="352">
        <v>0.58902526755203344</v>
      </c>
      <c r="L9" s="23">
        <v>1621192.68</v>
      </c>
      <c r="M9" s="352">
        <v>0.58862920101133132</v>
      </c>
      <c r="X9" s="70"/>
    </row>
    <row r="10" spans="1:24">
      <c r="A10" s="56" t="s">
        <v>20</v>
      </c>
      <c r="B10" s="247">
        <v>215.44069999999999</v>
      </c>
      <c r="C10" s="352">
        <v>2.2796337563988571E-2</v>
      </c>
      <c r="D10" s="23">
        <v>215.44069999999999</v>
      </c>
      <c r="E10" s="352">
        <v>2.2796337563988571E-2</v>
      </c>
      <c r="F10" s="23">
        <v>216.0907</v>
      </c>
      <c r="G10" s="360">
        <v>2.3431269193648595E-2</v>
      </c>
      <c r="H10" s="23">
        <v>40352.898999999998</v>
      </c>
      <c r="I10" s="352">
        <v>1.0578188387054425E-2</v>
      </c>
      <c r="J10" s="23">
        <v>33217.474000000002</v>
      </c>
      <c r="K10" s="352">
        <v>9.2649487587044867E-3</v>
      </c>
      <c r="L10" s="23">
        <v>35271.328999999998</v>
      </c>
      <c r="M10" s="352">
        <v>1.0894054261825896E-2</v>
      </c>
      <c r="X10" s="70"/>
    </row>
    <row r="11" spans="1:24">
      <c r="A11" s="56" t="s">
        <v>21</v>
      </c>
      <c r="B11" s="247">
        <v>0</v>
      </c>
      <c r="C11" s="352">
        <v>0</v>
      </c>
      <c r="D11" s="23">
        <v>0</v>
      </c>
      <c r="E11" s="352">
        <v>0</v>
      </c>
      <c r="F11" s="23">
        <v>0</v>
      </c>
      <c r="G11" s="360">
        <v>0</v>
      </c>
      <c r="H11" s="23">
        <v>0</v>
      </c>
      <c r="I11" s="352">
        <v>0</v>
      </c>
      <c r="J11" s="23">
        <v>0</v>
      </c>
      <c r="K11" s="352">
        <v>0</v>
      </c>
      <c r="L11" s="23">
        <v>0</v>
      </c>
      <c r="M11" s="352">
        <v>0</v>
      </c>
      <c r="X11" s="70"/>
    </row>
    <row r="12" spans="1:24">
      <c r="A12" s="56" t="s">
        <v>22</v>
      </c>
      <c r="B12" s="247">
        <v>61.564000000000014</v>
      </c>
      <c r="C12" s="352">
        <v>4.9239041501959985E-2</v>
      </c>
      <c r="D12" s="23">
        <v>61.564000000000014</v>
      </c>
      <c r="E12" s="352">
        <v>4.8919686547211738E-2</v>
      </c>
      <c r="F12" s="23">
        <v>63.644000000000013</v>
      </c>
      <c r="G12" s="360">
        <v>5.0352944519843387E-2</v>
      </c>
      <c r="H12" s="23">
        <v>27758.211999999981</v>
      </c>
      <c r="I12" s="352">
        <v>7.174234255201177E-2</v>
      </c>
      <c r="J12" s="23">
        <v>25276.162000000008</v>
      </c>
      <c r="K12" s="352">
        <v>7.1514198190670883E-2</v>
      </c>
      <c r="L12" s="23">
        <v>26820.040000000005</v>
      </c>
      <c r="M12" s="352">
        <v>7.4384023478247588E-2</v>
      </c>
      <c r="X12" s="70"/>
    </row>
    <row r="13" spans="1:24">
      <c r="A13" s="56" t="s">
        <v>43</v>
      </c>
      <c r="B13" s="247">
        <v>176.07745000000008</v>
      </c>
      <c r="C13" s="352">
        <v>0.15778583656971631</v>
      </c>
      <c r="D13" s="23">
        <v>176.07745000000008</v>
      </c>
      <c r="E13" s="352">
        <v>0.15784007997394345</v>
      </c>
      <c r="F13" s="23">
        <v>175.90215000000006</v>
      </c>
      <c r="G13" s="360">
        <v>0.15778198696024509</v>
      </c>
      <c r="H13" s="23">
        <v>18249.716721880439</v>
      </c>
      <c r="I13" s="352">
        <v>9.0065045221604467E-2</v>
      </c>
      <c r="J13" s="23">
        <v>15523.820793558258</v>
      </c>
      <c r="K13" s="352">
        <v>9.8717793898145209E-2</v>
      </c>
      <c r="L13" s="23">
        <v>21476.72752934985</v>
      </c>
      <c r="M13" s="352">
        <v>0.13579105372879618</v>
      </c>
      <c r="X13" s="70"/>
    </row>
    <row r="14" spans="1:24">
      <c r="A14" s="56" t="s">
        <v>44</v>
      </c>
      <c r="B14" s="247">
        <v>0</v>
      </c>
      <c r="C14" s="352">
        <v>0</v>
      </c>
      <c r="D14" s="23">
        <v>0</v>
      </c>
      <c r="E14" s="352">
        <v>0</v>
      </c>
      <c r="F14" s="23">
        <v>0</v>
      </c>
      <c r="G14" s="360">
        <v>0</v>
      </c>
      <c r="H14" s="23">
        <v>0</v>
      </c>
      <c r="I14" s="352">
        <v>0</v>
      </c>
      <c r="J14" s="23">
        <v>0</v>
      </c>
      <c r="K14" s="352">
        <v>0</v>
      </c>
      <c r="L14" s="23">
        <v>0</v>
      </c>
      <c r="M14" s="352">
        <v>0</v>
      </c>
      <c r="P14" s="56"/>
      <c r="Q14" s="71"/>
      <c r="R14" s="48"/>
      <c r="S14" s="48"/>
      <c r="T14" s="48"/>
      <c r="U14" s="48"/>
      <c r="X14" s="70"/>
    </row>
    <row r="15" spans="1:24">
      <c r="A15" s="56" t="s">
        <v>45</v>
      </c>
      <c r="B15" s="247">
        <v>0.01</v>
      </c>
      <c r="C15" s="352">
        <v>2.7537407950878547E-5</v>
      </c>
      <c r="D15" s="23">
        <v>0.01</v>
      </c>
      <c r="E15" s="74">
        <v>2.7537028801680615E-5</v>
      </c>
      <c r="F15" s="23">
        <v>0.01</v>
      </c>
      <c r="G15" s="361">
        <v>2.7548028369014712E-5</v>
      </c>
      <c r="H15" s="23">
        <v>0</v>
      </c>
      <c r="I15" s="352">
        <v>0</v>
      </c>
      <c r="J15" s="23">
        <v>0</v>
      </c>
      <c r="K15" s="74">
        <v>0</v>
      </c>
      <c r="L15" s="23">
        <v>0</v>
      </c>
      <c r="M15" s="74">
        <v>0</v>
      </c>
      <c r="P15" s="56"/>
      <c r="Q15" s="71"/>
      <c r="R15" s="48"/>
      <c r="S15" s="48"/>
      <c r="T15" s="48"/>
      <c r="U15" s="48"/>
      <c r="X15" s="70"/>
    </row>
    <row r="16" spans="1:24">
      <c r="A16" s="276" t="s">
        <v>46</v>
      </c>
      <c r="B16" s="248">
        <v>388.80525920000127</v>
      </c>
      <c r="C16" s="353">
        <v>9.7138950738792598E-2</v>
      </c>
      <c r="D16" s="242">
        <v>389.26670900000113</v>
      </c>
      <c r="E16" s="354">
        <v>9.6639483915988686E-2</v>
      </c>
      <c r="F16" s="242">
        <v>390.71047900000076</v>
      </c>
      <c r="G16" s="362">
        <v>9.6543714778112674E-2</v>
      </c>
      <c r="H16" s="242">
        <v>12103.804844626717</v>
      </c>
      <c r="I16" s="353">
        <v>0.12535275929283274</v>
      </c>
      <c r="J16" s="242">
        <v>24856.550779240868</v>
      </c>
      <c r="K16" s="354">
        <v>0.10989808461955521</v>
      </c>
      <c r="L16" s="242">
        <v>38154.831637559597</v>
      </c>
      <c r="M16" s="354">
        <v>9.4966172971854418E-2</v>
      </c>
      <c r="P16" s="56"/>
      <c r="Q16" s="71"/>
      <c r="R16" s="48"/>
      <c r="S16" s="48"/>
      <c r="T16" s="48"/>
      <c r="U16" s="48"/>
      <c r="X16" s="70"/>
    </row>
    <row r="17" spans="1:15">
      <c r="A17" s="214"/>
      <c r="B17" s="68"/>
      <c r="C17" s="68"/>
      <c r="D17" s="68"/>
      <c r="E17" s="68"/>
      <c r="F17" s="68"/>
      <c r="G17" s="68"/>
      <c r="H17" s="68"/>
      <c r="I17" s="68"/>
      <c r="J17" s="68"/>
      <c r="K17" s="68"/>
      <c r="L17" s="69"/>
      <c r="M17" s="77" t="s">
        <v>296</v>
      </c>
      <c r="N17" s="77"/>
      <c r="O17" s="69"/>
    </row>
    <row r="18" spans="1:15">
      <c r="A18" s="433" t="str">
        <f>'3.1'!A4</f>
        <v>2025</v>
      </c>
      <c r="B18" s="579" t="s">
        <v>231</v>
      </c>
      <c r="C18" s="579"/>
      <c r="D18" s="579"/>
      <c r="E18" s="579"/>
      <c r="F18" s="579"/>
      <c r="G18" s="579"/>
      <c r="H18" s="68"/>
      <c r="I18" s="68"/>
      <c r="J18" s="68"/>
      <c r="K18" s="68"/>
      <c r="L18" s="68"/>
      <c r="M18" s="68"/>
      <c r="N18" s="78"/>
      <c r="O18" s="68"/>
    </row>
    <row r="19" spans="1:15">
      <c r="A19" s="355"/>
      <c r="B19" s="581" t="s">
        <v>5</v>
      </c>
      <c r="C19" s="581"/>
      <c r="D19" s="581"/>
      <c r="E19" s="581"/>
      <c r="F19" s="581"/>
      <c r="G19" s="581"/>
      <c r="H19" s="78" t="str">
        <f>A24</f>
        <v>VO z vvn</v>
      </c>
      <c r="I19" s="86">
        <f>(B24+D24+F24)/'6.1, 6.2'!B25</f>
        <v>2.3016848795414453E-2</v>
      </c>
      <c r="J19" s="87" t="str">
        <f>A9</f>
        <v>JE</v>
      </c>
      <c r="K19" s="76">
        <f t="shared" ref="K19:K26" si="0">H9+J9+L9</f>
        <v>4654243.9799999995</v>
      </c>
      <c r="L19" s="87" t="str">
        <f>A9</f>
        <v>JE</v>
      </c>
      <c r="M19" s="85">
        <f>K19/'6.1, 6.2'!B5</f>
        <v>0.58499151004874239</v>
      </c>
      <c r="N19" s="78"/>
      <c r="O19" s="68"/>
    </row>
    <row r="20" spans="1:15">
      <c r="A20" s="351"/>
      <c r="B20" s="578" t="s">
        <v>60</v>
      </c>
      <c r="C20" s="578"/>
      <c r="D20" s="578" t="s">
        <v>61</v>
      </c>
      <c r="E20" s="578"/>
      <c r="F20" s="578" t="s">
        <v>62</v>
      </c>
      <c r="G20" s="578"/>
      <c r="H20" s="78" t="str">
        <f>A25</f>
        <v>VO z vn</v>
      </c>
      <c r="I20" s="86">
        <f>(B25+D25+F25)/'6.1, 6.2'!C25</f>
        <v>4.7770646714058354E-2</v>
      </c>
      <c r="J20" s="87" t="str">
        <f t="shared" ref="J20:J26" si="1">A10</f>
        <v>PE</v>
      </c>
      <c r="K20" s="76">
        <f t="shared" si="0"/>
        <v>108841.70199999999</v>
      </c>
      <c r="L20" s="87" t="str">
        <f t="shared" ref="L20:L26" si="2">A10</f>
        <v>PE</v>
      </c>
      <c r="M20" s="85">
        <f>K20/'6.1, 6.2'!C5</f>
        <v>1.0231715390549567E-2</v>
      </c>
      <c r="N20" s="78"/>
      <c r="O20" s="68"/>
    </row>
    <row r="21" spans="1:15">
      <c r="A21" s="351"/>
      <c r="B21" s="366" t="s">
        <v>208</v>
      </c>
      <c r="C21" s="366" t="s">
        <v>207</v>
      </c>
      <c r="D21" s="366" t="s">
        <v>208</v>
      </c>
      <c r="E21" s="366" t="s">
        <v>207</v>
      </c>
      <c r="F21" s="366" t="s">
        <v>208</v>
      </c>
      <c r="G21" s="366" t="s">
        <v>207</v>
      </c>
      <c r="H21" s="78" t="str">
        <f>A26</f>
        <v>MOP</v>
      </c>
      <c r="I21" s="86">
        <f>(B26+D26+F26)/'6.1, 6.2'!D25</f>
        <v>6.5840013279184526E-2</v>
      </c>
      <c r="J21" s="87" t="str">
        <f t="shared" si="1"/>
        <v>PPE</v>
      </c>
      <c r="K21" s="76">
        <f t="shared" si="0"/>
        <v>0</v>
      </c>
      <c r="L21" s="87" t="str">
        <f t="shared" si="2"/>
        <v>PPE</v>
      </c>
      <c r="M21" s="85">
        <f>K21/'6.1, 6.2'!D5</f>
        <v>0</v>
      </c>
      <c r="N21" s="78"/>
      <c r="O21" s="68"/>
    </row>
    <row r="22" spans="1:15">
      <c r="A22" s="585" t="s">
        <v>53</v>
      </c>
      <c r="B22" s="587">
        <f>SUM(B23,D23,F23)</f>
        <v>832468.62976492266</v>
      </c>
      <c r="C22" s="587"/>
      <c r="D22" s="587"/>
      <c r="E22" s="587"/>
      <c r="F22" s="587"/>
      <c r="G22" s="587"/>
      <c r="H22" s="78" t="str">
        <f>A27</f>
        <v>MOO</v>
      </c>
      <c r="I22" s="86">
        <f>(B27+D27+F27)/'6.1, 6.2'!E25</f>
        <v>7.1688394044891315E-2</v>
      </c>
      <c r="J22" s="87" t="str">
        <f t="shared" si="1"/>
        <v>PSE</v>
      </c>
      <c r="K22" s="76">
        <f t="shared" si="0"/>
        <v>79854.41399999999</v>
      </c>
      <c r="L22" s="87" t="str">
        <f t="shared" si="2"/>
        <v>PSE</v>
      </c>
      <c r="M22" s="85">
        <f>K22/'6.1, 6.2'!E5</f>
        <v>7.253427439473463E-2</v>
      </c>
      <c r="N22" s="78"/>
      <c r="O22" s="68"/>
    </row>
    <row r="23" spans="1:15">
      <c r="A23" s="586"/>
      <c r="B23" s="318">
        <f>SUM(B24:B27)</f>
        <v>297811.52178420813</v>
      </c>
      <c r="C23" s="363">
        <v>5.6176504501776955E-2</v>
      </c>
      <c r="D23" s="318">
        <f>SUM(D24:D27)</f>
        <v>272569.23952399311</v>
      </c>
      <c r="E23" s="363">
        <v>5.6148796943743431E-2</v>
      </c>
      <c r="F23" s="318">
        <f>SUM(F24:F27)</f>
        <v>262087.86845672142</v>
      </c>
      <c r="G23" s="363">
        <v>5.4632703627690356E-2</v>
      </c>
      <c r="H23" s="68"/>
      <c r="I23" s="68"/>
      <c r="J23" s="87" t="str">
        <f t="shared" si="1"/>
        <v>VE</v>
      </c>
      <c r="K23" s="76">
        <f t="shared" si="0"/>
        <v>55250.265044788553</v>
      </c>
      <c r="L23" s="87" t="str">
        <f t="shared" si="2"/>
        <v>VE</v>
      </c>
      <c r="M23" s="85">
        <f>K23/'6.1, 6.2'!F5</f>
        <v>0.10665192547922368</v>
      </c>
      <c r="N23" s="78"/>
      <c r="O23" s="68"/>
    </row>
    <row r="24" spans="1:15">
      <c r="A24" s="18" t="s">
        <v>8</v>
      </c>
      <c r="B24" s="23">
        <v>13583.992</v>
      </c>
      <c r="C24" s="352">
        <v>2.1759402470565993E-2</v>
      </c>
      <c r="D24" s="23">
        <v>13632.800999999999</v>
      </c>
      <c r="E24" s="352">
        <v>2.5031645305240241E-2</v>
      </c>
      <c r="F24" s="23">
        <v>14724.125</v>
      </c>
      <c r="G24" s="352">
        <v>2.2538793830951823E-2</v>
      </c>
      <c r="H24" s="68"/>
      <c r="I24" s="68"/>
      <c r="J24" s="87" t="str">
        <f t="shared" si="1"/>
        <v>PVE</v>
      </c>
      <c r="K24" s="76">
        <f t="shared" si="0"/>
        <v>0</v>
      </c>
      <c r="L24" s="87" t="str">
        <f t="shared" si="2"/>
        <v>PVE</v>
      </c>
      <c r="M24" s="85">
        <f>K24/'6.1, 6.2'!G5</f>
        <v>0</v>
      </c>
    </row>
    <row r="25" spans="1:15">
      <c r="A25" s="18" t="s">
        <v>9</v>
      </c>
      <c r="B25" s="23">
        <v>93551.861999999994</v>
      </c>
      <c r="C25" s="352">
        <v>4.7316298841784392E-2</v>
      </c>
      <c r="D25" s="23">
        <v>88509.612999999998</v>
      </c>
      <c r="E25" s="352">
        <v>4.7592079424272064E-2</v>
      </c>
      <c r="F25" s="23">
        <v>93043.603000000003</v>
      </c>
      <c r="G25" s="352">
        <v>4.8410832057405581E-2</v>
      </c>
      <c r="H25" s="68"/>
      <c r="I25" s="68"/>
      <c r="J25" s="87" t="str">
        <f t="shared" si="1"/>
        <v>VTE</v>
      </c>
      <c r="K25" s="76">
        <f t="shared" si="0"/>
        <v>0</v>
      </c>
      <c r="L25" s="87" t="str">
        <f t="shared" si="2"/>
        <v>VTE</v>
      </c>
      <c r="M25" s="85">
        <f>K25/'6.1, 6.2'!H5</f>
        <v>0</v>
      </c>
    </row>
    <row r="26" spans="1:15">
      <c r="A26" s="18" t="s">
        <v>132</v>
      </c>
      <c r="B26" s="23">
        <v>53410.63142602038</v>
      </c>
      <c r="C26" s="352">
        <v>6.6287364313657865E-2</v>
      </c>
      <c r="D26" s="23">
        <v>48784.019344179782</v>
      </c>
      <c r="E26" s="352">
        <v>6.6751956604359217E-2</v>
      </c>
      <c r="F26" s="23">
        <v>44861.725737219596</v>
      </c>
      <c r="G26" s="352">
        <v>6.4366608980840345E-2</v>
      </c>
      <c r="H26" s="68"/>
      <c r="I26" s="68"/>
      <c r="J26" s="87" t="str">
        <f t="shared" si="1"/>
        <v>FVE</v>
      </c>
      <c r="K26" s="76">
        <f t="shared" si="0"/>
        <v>75115.187261427171</v>
      </c>
      <c r="L26" s="87" t="str">
        <f t="shared" si="2"/>
        <v>FVE</v>
      </c>
      <c r="M26" s="85">
        <f>K26/'6.1, 6.2'!I5</f>
        <v>0.1036773678791284</v>
      </c>
    </row>
    <row r="27" spans="1:15">
      <c r="A27" s="427" t="s">
        <v>130</v>
      </c>
      <c r="B27" s="23">
        <v>137265.03635818776</v>
      </c>
      <c r="C27" s="353">
        <v>7.2467148663104525E-2</v>
      </c>
      <c r="D27" s="23">
        <v>121642.80617981337</v>
      </c>
      <c r="E27" s="353">
        <v>7.0755216778241009E-2</v>
      </c>
      <c r="F27" s="242">
        <v>109458.41471950183</v>
      </c>
      <c r="G27" s="353">
        <v>7.1773132395204706E-2</v>
      </c>
      <c r="H27" s="68"/>
      <c r="I27" s="68"/>
      <c r="J27" s="68"/>
      <c r="K27" s="68"/>
      <c r="L27" s="68"/>
      <c r="M27" s="68"/>
    </row>
    <row r="28" spans="1:15" ht="12" customHeight="1">
      <c r="A28" s="590"/>
      <c r="B28" s="590"/>
      <c r="C28" s="590"/>
      <c r="D28" s="590"/>
      <c r="E28" s="590"/>
      <c r="F28" s="48"/>
      <c r="G28" s="77" t="s">
        <v>297</v>
      </c>
      <c r="H28" s="68"/>
      <c r="I28" s="68"/>
      <c r="J28" s="68"/>
      <c r="K28" s="68"/>
      <c r="L28" s="68"/>
      <c r="M28" s="68"/>
      <c r="N28" s="78"/>
      <c r="O28" s="68"/>
    </row>
    <row r="29" spans="1:15">
      <c r="A29" s="591"/>
      <c r="B29" s="591"/>
      <c r="C29" s="591"/>
      <c r="D29" s="591"/>
      <c r="E29" s="591"/>
      <c r="F29" s="48"/>
      <c r="G29" s="69"/>
      <c r="H29" s="68"/>
      <c r="I29" s="68"/>
      <c r="J29" s="68"/>
      <c r="K29" s="68"/>
      <c r="L29" s="68"/>
      <c r="M29" s="68"/>
      <c r="N29" s="78"/>
      <c r="O29" s="68"/>
    </row>
    <row r="30" spans="1:15">
      <c r="J30" s="87"/>
      <c r="K30" s="87" t="str">
        <f>H5</f>
        <v>Leden</v>
      </c>
      <c r="L30" s="87" t="str">
        <f>J5</f>
        <v>Únor</v>
      </c>
      <c r="M30" s="87" t="str">
        <f>L5</f>
        <v>Březen</v>
      </c>
    </row>
    <row r="31" spans="1:15">
      <c r="H31" s="87" t="str">
        <f t="shared" ref="H31:H38" si="3">A9</f>
        <v>JE</v>
      </c>
      <c r="I31" s="88">
        <f t="shared" ref="I31:I38" si="4">G9</f>
        <v>0.51939058171745156</v>
      </c>
      <c r="J31" s="87" t="str">
        <f t="shared" ref="J31:J38" si="5">A9</f>
        <v>JE</v>
      </c>
      <c r="K31" s="70">
        <f t="shared" ref="K31:K38" si="6">H9</f>
        <v>1560366.68</v>
      </c>
      <c r="L31" s="70">
        <f t="shared" ref="L31:L38" si="7">J9</f>
        <v>1472684.62</v>
      </c>
      <c r="M31" s="70">
        <f t="shared" ref="M31:M38" si="8">L9</f>
        <v>1621192.68</v>
      </c>
    </row>
    <row r="32" spans="1:15">
      <c r="H32" s="87" t="str">
        <f t="shared" si="3"/>
        <v>PE</v>
      </c>
      <c r="I32" s="88">
        <f t="shared" si="4"/>
        <v>2.3431269193648595E-2</v>
      </c>
      <c r="J32" s="87" t="str">
        <f t="shared" si="5"/>
        <v>PE</v>
      </c>
      <c r="K32" s="70">
        <f t="shared" si="6"/>
        <v>40352.898999999998</v>
      </c>
      <c r="L32" s="70">
        <f t="shared" si="7"/>
        <v>33217.474000000002</v>
      </c>
      <c r="M32" s="70">
        <f t="shared" si="8"/>
        <v>35271.328999999998</v>
      </c>
    </row>
    <row r="33" spans="8:13" ht="12.75" customHeight="1">
      <c r="H33" s="87" t="str">
        <f t="shared" si="3"/>
        <v>PPE</v>
      </c>
      <c r="I33" s="88">
        <f t="shared" si="4"/>
        <v>0</v>
      </c>
      <c r="J33" s="87" t="str">
        <f t="shared" si="5"/>
        <v>PPE</v>
      </c>
      <c r="K33" s="70">
        <f t="shared" si="6"/>
        <v>0</v>
      </c>
      <c r="L33" s="70">
        <f t="shared" si="7"/>
        <v>0</v>
      </c>
      <c r="M33" s="70">
        <f t="shared" si="8"/>
        <v>0</v>
      </c>
    </row>
    <row r="34" spans="8:13">
      <c r="H34" s="87" t="str">
        <f t="shared" si="3"/>
        <v>PSE</v>
      </c>
      <c r="I34" s="88">
        <f t="shared" si="4"/>
        <v>5.0352944519843387E-2</v>
      </c>
      <c r="J34" s="87" t="str">
        <f t="shared" si="5"/>
        <v>PSE</v>
      </c>
      <c r="K34" s="70">
        <f t="shared" si="6"/>
        <v>27758.211999999981</v>
      </c>
      <c r="L34" s="70">
        <f t="shared" si="7"/>
        <v>25276.162000000008</v>
      </c>
      <c r="M34" s="70">
        <f t="shared" si="8"/>
        <v>26820.040000000005</v>
      </c>
    </row>
    <row r="35" spans="8:13" ht="13.5" customHeight="1">
      <c r="H35" s="87" t="str">
        <f t="shared" si="3"/>
        <v>VE</v>
      </c>
      <c r="I35" s="88">
        <f t="shared" si="4"/>
        <v>0.15778198696024509</v>
      </c>
      <c r="J35" s="87" t="str">
        <f t="shared" si="5"/>
        <v>VE</v>
      </c>
      <c r="K35" s="70">
        <f t="shared" si="6"/>
        <v>18249.716721880439</v>
      </c>
      <c r="L35" s="70">
        <f t="shared" si="7"/>
        <v>15523.820793558258</v>
      </c>
      <c r="M35" s="70">
        <f t="shared" si="8"/>
        <v>21476.72752934985</v>
      </c>
    </row>
    <row r="36" spans="8:13" ht="12.75" customHeight="1">
      <c r="H36" s="87" t="str">
        <f t="shared" si="3"/>
        <v>PVE</v>
      </c>
      <c r="I36" s="88">
        <f t="shared" si="4"/>
        <v>0</v>
      </c>
      <c r="J36" s="87" t="str">
        <f t="shared" si="5"/>
        <v>PVE</v>
      </c>
      <c r="K36" s="70">
        <f t="shared" si="6"/>
        <v>0</v>
      </c>
      <c r="L36" s="70">
        <f t="shared" si="7"/>
        <v>0</v>
      </c>
      <c r="M36" s="70">
        <f t="shared" si="8"/>
        <v>0</v>
      </c>
    </row>
    <row r="37" spans="8:13" ht="12.75" customHeight="1">
      <c r="H37" s="87" t="str">
        <f t="shared" si="3"/>
        <v>VTE</v>
      </c>
      <c r="I37" s="88">
        <f t="shared" si="4"/>
        <v>2.7548028369014712E-5</v>
      </c>
      <c r="J37" s="87" t="str">
        <f t="shared" si="5"/>
        <v>VTE</v>
      </c>
      <c r="K37" s="70">
        <f t="shared" si="6"/>
        <v>0</v>
      </c>
      <c r="L37" s="70">
        <f t="shared" si="7"/>
        <v>0</v>
      </c>
      <c r="M37" s="70">
        <f t="shared" si="8"/>
        <v>0</v>
      </c>
    </row>
    <row r="38" spans="8:13" ht="12.75" customHeight="1">
      <c r="H38" s="87" t="str">
        <f t="shared" si="3"/>
        <v>FVE</v>
      </c>
      <c r="I38" s="88">
        <f t="shared" si="4"/>
        <v>9.6543714778112674E-2</v>
      </c>
      <c r="J38" s="87" t="str">
        <f t="shared" si="5"/>
        <v>FVE</v>
      </c>
      <c r="K38" s="70">
        <f t="shared" si="6"/>
        <v>12103.804844626717</v>
      </c>
      <c r="L38" s="70">
        <f t="shared" si="7"/>
        <v>24856.550779240868</v>
      </c>
      <c r="M38" s="70">
        <f t="shared" si="8"/>
        <v>38154.831637559597</v>
      </c>
    </row>
    <row r="39" spans="8:13" ht="12.75" customHeight="1"/>
  </sheetData>
  <mergeCells count="21">
    <mergeCell ref="H3:M3"/>
    <mergeCell ref="H4:M4"/>
    <mergeCell ref="H7:M7"/>
    <mergeCell ref="B22:G22"/>
    <mergeCell ref="A22:A23"/>
    <mergeCell ref="B5:C5"/>
    <mergeCell ref="B3:G3"/>
    <mergeCell ref="B4:G4"/>
    <mergeCell ref="D5:E5"/>
    <mergeCell ref="F5:G5"/>
    <mergeCell ref="B7:G7"/>
    <mergeCell ref="B20:C20"/>
    <mergeCell ref="D20:E20"/>
    <mergeCell ref="F20:G20"/>
    <mergeCell ref="B18:G18"/>
    <mergeCell ref="B19:G19"/>
    <mergeCell ref="A28:E29"/>
    <mergeCell ref="H5:I5"/>
    <mergeCell ref="J5:K5"/>
    <mergeCell ref="L5:M5"/>
    <mergeCell ref="A7:A8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List12"/>
  <dimension ref="A1:U38"/>
  <sheetViews>
    <sheetView showGridLines="0" zoomScaleNormal="100" workbookViewId="0"/>
  </sheetViews>
  <sheetFormatPr defaultColWidth="9.140625" defaultRowHeight="12"/>
  <cols>
    <col min="1" max="1" width="9.42578125" style="9" customWidth="1"/>
    <col min="2" max="2" width="13.42578125" style="9" customWidth="1"/>
    <col min="3" max="3" width="9" style="9" customWidth="1"/>
    <col min="4" max="4" width="13.42578125" style="9" customWidth="1"/>
    <col min="5" max="5" width="9" style="9" customWidth="1"/>
    <col min="6" max="6" width="13.42578125" style="9" customWidth="1"/>
    <col min="7" max="7" width="9" style="9" customWidth="1"/>
    <col min="8" max="8" width="13.42578125" style="9" customWidth="1"/>
    <col min="9" max="9" width="9" style="9" customWidth="1"/>
    <col min="10" max="10" width="13.42578125" style="9" customWidth="1"/>
    <col min="11" max="11" width="9" style="9" customWidth="1"/>
    <col min="12" max="12" width="13.42578125" style="9" customWidth="1"/>
    <col min="13" max="13" width="9" style="9" customWidth="1"/>
    <col min="14" max="26" width="9.140625" style="9" customWidth="1"/>
    <col min="27" max="16384" width="9.140625" style="9"/>
  </cols>
  <sheetData>
    <row r="1" spans="1:21" ht="18">
      <c r="A1" s="231" t="s">
        <v>391</v>
      </c>
      <c r="M1" s="348" t="str">
        <f>'3.1'!N1</f>
        <v>I. čtvrtletí 2025</v>
      </c>
      <c r="N1" s="78"/>
      <c r="O1" s="68"/>
    </row>
    <row r="2" spans="1:21" ht="6" customHeight="1">
      <c r="A2" s="350"/>
      <c r="B2" s="68"/>
      <c r="C2" s="68"/>
      <c r="D2" s="68"/>
      <c r="E2" s="68"/>
      <c r="F2" s="68"/>
      <c r="G2" s="68"/>
      <c r="H2" s="68"/>
      <c r="I2" s="68"/>
      <c r="J2" s="68"/>
      <c r="K2" s="68"/>
      <c r="L2" s="68"/>
      <c r="M2" s="68"/>
      <c r="N2" s="78"/>
      <c r="O2" s="68"/>
    </row>
    <row r="3" spans="1:21">
      <c r="A3" s="433" t="str">
        <f>'3.1'!A4</f>
        <v>2025</v>
      </c>
      <c r="B3" s="579" t="s">
        <v>186</v>
      </c>
      <c r="C3" s="579"/>
      <c r="D3" s="579"/>
      <c r="E3" s="579"/>
      <c r="F3" s="579"/>
      <c r="G3" s="580"/>
      <c r="H3" s="594" t="s">
        <v>19</v>
      </c>
      <c r="I3" s="579"/>
      <c r="J3" s="579"/>
      <c r="K3" s="579"/>
      <c r="L3" s="579"/>
      <c r="M3" s="579"/>
      <c r="N3" s="79"/>
    </row>
    <row r="4" spans="1:21" ht="13.5" customHeight="1">
      <c r="A4" s="22"/>
      <c r="B4" s="596" t="s">
        <v>168</v>
      </c>
      <c r="C4" s="596"/>
      <c r="D4" s="596"/>
      <c r="E4" s="596"/>
      <c r="F4" s="596"/>
      <c r="G4" s="598"/>
      <c r="H4" s="595" t="s">
        <v>5</v>
      </c>
      <c r="I4" s="596"/>
      <c r="J4" s="596"/>
      <c r="K4" s="596"/>
      <c r="L4" s="596"/>
      <c r="M4" s="596"/>
      <c r="N4" s="80"/>
    </row>
    <row r="5" spans="1:21">
      <c r="A5" s="22"/>
      <c r="B5" s="578" t="s">
        <v>60</v>
      </c>
      <c r="C5" s="578"/>
      <c r="D5" s="578" t="s">
        <v>61</v>
      </c>
      <c r="E5" s="578"/>
      <c r="F5" s="578" t="s">
        <v>62</v>
      </c>
      <c r="G5" s="583"/>
      <c r="H5" s="584" t="s">
        <v>60</v>
      </c>
      <c r="I5" s="578"/>
      <c r="J5" s="578" t="s">
        <v>61</v>
      </c>
      <c r="K5" s="578"/>
      <c r="L5" s="578" t="s">
        <v>62</v>
      </c>
      <c r="M5" s="578"/>
      <c r="N5" s="81"/>
    </row>
    <row r="6" spans="1:21">
      <c r="A6" s="367"/>
      <c r="B6" s="364" t="s">
        <v>208</v>
      </c>
      <c r="C6" s="364" t="s">
        <v>207</v>
      </c>
      <c r="D6" s="364" t="s">
        <v>208</v>
      </c>
      <c r="E6" s="364" t="s">
        <v>207</v>
      </c>
      <c r="F6" s="364" t="s">
        <v>208</v>
      </c>
      <c r="G6" s="365" t="s">
        <v>207</v>
      </c>
      <c r="H6" s="357" t="s">
        <v>208</v>
      </c>
      <c r="I6" s="357" t="s">
        <v>207</v>
      </c>
      <c r="J6" s="357" t="s">
        <v>208</v>
      </c>
      <c r="K6" s="357" t="s">
        <v>207</v>
      </c>
      <c r="L6" s="357" t="s">
        <v>208</v>
      </c>
      <c r="M6" s="357" t="s">
        <v>207</v>
      </c>
      <c r="N6" s="81"/>
    </row>
    <row r="7" spans="1:21">
      <c r="A7" s="592" t="s">
        <v>53</v>
      </c>
      <c r="B7" s="597">
        <f>F8</f>
        <v>1171.4772161999972</v>
      </c>
      <c r="C7" s="587"/>
      <c r="D7" s="587"/>
      <c r="E7" s="587"/>
      <c r="F7" s="587"/>
      <c r="G7" s="599"/>
      <c r="H7" s="597">
        <f>SUM(H8,J8,L8)</f>
        <v>542278.98723342665</v>
      </c>
      <c r="I7" s="587"/>
      <c r="J7" s="587"/>
      <c r="K7" s="587"/>
      <c r="L7" s="587"/>
      <c r="M7" s="587"/>
      <c r="N7" s="82"/>
    </row>
    <row r="8" spans="1:21">
      <c r="A8" s="593"/>
      <c r="B8" s="358">
        <f>SUM(B9:B16)</f>
        <v>1162.6096579999962</v>
      </c>
      <c r="C8" s="353">
        <v>5.0470307731548633E-2</v>
      </c>
      <c r="D8" s="318">
        <f>SUM(D9:D16)</f>
        <v>1168.3139129999963</v>
      </c>
      <c r="E8" s="353">
        <v>5.0614127956903898E-2</v>
      </c>
      <c r="F8" s="318">
        <f>SUM(F9:F16)</f>
        <v>1171.4772161999972</v>
      </c>
      <c r="G8" s="359">
        <v>5.1205392433537784E-2</v>
      </c>
      <c r="H8" s="318">
        <f>SUM(H9:H16)</f>
        <v>169633.32594271289</v>
      </c>
      <c r="I8" s="353">
        <v>2.2162714174988576E-2</v>
      </c>
      <c r="J8" s="318">
        <f>SUM(J9:J16)</f>
        <v>180372.91974723476</v>
      </c>
      <c r="K8" s="353">
        <v>2.4978056012825527E-2</v>
      </c>
      <c r="L8" s="318">
        <f>SUM(L9:L16)</f>
        <v>192272.74154347909</v>
      </c>
      <c r="M8" s="353">
        <v>2.6381894061532823E-2</v>
      </c>
      <c r="N8" s="83"/>
    </row>
    <row r="9" spans="1:21">
      <c r="A9" s="56" t="s">
        <v>7</v>
      </c>
      <c r="B9" s="247">
        <v>0</v>
      </c>
      <c r="C9" s="352">
        <v>0</v>
      </c>
      <c r="D9" s="23">
        <v>0</v>
      </c>
      <c r="E9" s="352">
        <v>0</v>
      </c>
      <c r="F9" s="23">
        <v>0</v>
      </c>
      <c r="G9" s="360">
        <v>0</v>
      </c>
      <c r="H9" s="23">
        <v>0</v>
      </c>
      <c r="I9" s="352">
        <v>0</v>
      </c>
      <c r="J9" s="23">
        <v>0</v>
      </c>
      <c r="K9" s="352">
        <v>0</v>
      </c>
      <c r="L9" s="23">
        <v>0</v>
      </c>
      <c r="M9" s="352">
        <v>0</v>
      </c>
      <c r="N9" s="76"/>
      <c r="O9" s="85"/>
    </row>
    <row r="10" spans="1:21">
      <c r="A10" s="56" t="s">
        <v>20</v>
      </c>
      <c r="B10" s="247">
        <v>226.29999999999998</v>
      </c>
      <c r="C10" s="352">
        <v>2.3945388177492057E-2</v>
      </c>
      <c r="D10" s="23">
        <v>226.29999999999998</v>
      </c>
      <c r="E10" s="352">
        <v>2.3945388177492057E-2</v>
      </c>
      <c r="F10" s="23">
        <v>226.29999999999998</v>
      </c>
      <c r="G10" s="360">
        <v>2.4538289794621779E-2</v>
      </c>
      <c r="H10" s="23">
        <v>54488.193999999996</v>
      </c>
      <c r="I10" s="352">
        <v>1.4283642446664578E-2</v>
      </c>
      <c r="J10" s="23">
        <v>50213.945999999989</v>
      </c>
      <c r="K10" s="352">
        <v>1.4005569377802597E-2</v>
      </c>
      <c r="L10" s="23">
        <v>37003.473999999995</v>
      </c>
      <c r="M10" s="352">
        <v>1.1429052010829072E-2</v>
      </c>
      <c r="N10" s="76"/>
      <c r="O10" s="85"/>
    </row>
    <row r="11" spans="1:21">
      <c r="A11" s="56" t="s">
        <v>21</v>
      </c>
      <c r="B11" s="247">
        <v>118.5</v>
      </c>
      <c r="C11" s="352">
        <v>8.6915065277981512E-2</v>
      </c>
      <c r="D11" s="23">
        <v>118.5</v>
      </c>
      <c r="E11" s="352">
        <v>8.6915065277981512E-2</v>
      </c>
      <c r="F11" s="23">
        <v>118.5</v>
      </c>
      <c r="G11" s="360">
        <v>8.6915065277981512E-2</v>
      </c>
      <c r="H11" s="23">
        <v>53903</v>
      </c>
      <c r="I11" s="352">
        <v>0.19369994199746279</v>
      </c>
      <c r="J11" s="23">
        <v>49635.34</v>
      </c>
      <c r="K11" s="352">
        <v>0.18555091796701886</v>
      </c>
      <c r="L11" s="23">
        <v>46913.088000000003</v>
      </c>
      <c r="M11" s="352">
        <v>0.19955639546824877</v>
      </c>
      <c r="N11" s="76"/>
      <c r="O11" s="85"/>
    </row>
    <row r="12" spans="1:21">
      <c r="A12" s="56" t="s">
        <v>22</v>
      </c>
      <c r="B12" s="247">
        <v>95.139999999999944</v>
      </c>
      <c r="C12" s="352">
        <v>7.6093210455728491E-2</v>
      </c>
      <c r="D12" s="23">
        <v>98.796999999999954</v>
      </c>
      <c r="E12" s="352">
        <v>7.8505592096109328E-2</v>
      </c>
      <c r="F12" s="23">
        <v>98.67999999999995</v>
      </c>
      <c r="G12" s="360">
        <v>7.8072223072373548E-2</v>
      </c>
      <c r="H12" s="23">
        <v>36075.040000000001</v>
      </c>
      <c r="I12" s="352">
        <v>9.3237557132913623E-2</v>
      </c>
      <c r="J12" s="23">
        <v>30918.635000000002</v>
      </c>
      <c r="K12" s="352">
        <v>8.7478525860651343E-2</v>
      </c>
      <c r="L12" s="23">
        <v>29629.025000000001</v>
      </c>
      <c r="M12" s="352">
        <v>8.2174601202592706E-2</v>
      </c>
      <c r="N12" s="76"/>
      <c r="O12" s="85"/>
    </row>
    <row r="13" spans="1:21">
      <c r="A13" s="56" t="s">
        <v>43</v>
      </c>
      <c r="B13" s="247">
        <v>35.223699999999994</v>
      </c>
      <c r="C13" s="352">
        <v>3.1564524427067253E-2</v>
      </c>
      <c r="D13" s="23">
        <v>35.223699999999994</v>
      </c>
      <c r="E13" s="352">
        <v>3.1575375637131205E-2</v>
      </c>
      <c r="F13" s="23">
        <v>35.223699999999994</v>
      </c>
      <c r="G13" s="360">
        <v>3.1595210030642501E-2</v>
      </c>
      <c r="H13" s="23">
        <v>6698.2535480019988</v>
      </c>
      <c r="I13" s="352">
        <v>3.3056869753121908E-2</v>
      </c>
      <c r="J13" s="23">
        <v>5311.921300569431</v>
      </c>
      <c r="K13" s="352">
        <v>3.3779129450552343E-2</v>
      </c>
      <c r="L13" s="23">
        <v>5303.1163350949037</v>
      </c>
      <c r="M13" s="352">
        <v>3.3530050339597911E-2</v>
      </c>
      <c r="N13" s="76"/>
      <c r="O13" s="85"/>
    </row>
    <row r="14" spans="1:21">
      <c r="A14" s="56" t="s">
        <v>44</v>
      </c>
      <c r="B14" s="247">
        <v>0</v>
      </c>
      <c r="C14" s="352">
        <v>0</v>
      </c>
      <c r="D14" s="23">
        <v>0</v>
      </c>
      <c r="E14" s="352">
        <v>0</v>
      </c>
      <c r="F14" s="23">
        <v>0</v>
      </c>
      <c r="G14" s="360">
        <v>0</v>
      </c>
      <c r="H14" s="23">
        <v>0</v>
      </c>
      <c r="I14" s="352">
        <v>0</v>
      </c>
      <c r="J14" s="23">
        <v>0</v>
      </c>
      <c r="K14" s="352">
        <v>0</v>
      </c>
      <c r="L14" s="23">
        <v>0</v>
      </c>
      <c r="M14" s="352">
        <v>0</v>
      </c>
      <c r="N14" s="76"/>
      <c r="O14" s="85"/>
      <c r="P14" s="56"/>
      <c r="Q14" s="71"/>
      <c r="R14" s="48"/>
      <c r="S14" s="48"/>
      <c r="T14" s="48"/>
      <c r="U14" s="48"/>
    </row>
    <row r="15" spans="1:21">
      <c r="A15" s="56" t="s">
        <v>45</v>
      </c>
      <c r="B15" s="247">
        <v>8.4453049999999994</v>
      </c>
      <c r="C15" s="352">
        <v>2.3256180905459434E-2</v>
      </c>
      <c r="D15" s="23">
        <v>8.4453049999999994</v>
      </c>
      <c r="E15" s="74">
        <v>2.325586070239773E-2</v>
      </c>
      <c r="F15" s="23">
        <v>8.295304999999999</v>
      </c>
      <c r="G15" s="361">
        <v>2.2851929746962953E-2</v>
      </c>
      <c r="H15" s="23">
        <v>949.77447115221639</v>
      </c>
      <c r="I15" s="352">
        <v>1.0631196111956679E-2</v>
      </c>
      <c r="J15" s="23">
        <v>920.10097709582794</v>
      </c>
      <c r="K15" s="74">
        <v>2.1324813522174135E-2</v>
      </c>
      <c r="L15" s="23">
        <v>919.90932615865302</v>
      </c>
      <c r="M15" s="74">
        <v>1.8873635316765634E-2</v>
      </c>
      <c r="N15" s="76"/>
      <c r="O15" s="85"/>
      <c r="P15" s="56"/>
      <c r="Q15" s="71"/>
      <c r="R15" s="48"/>
      <c r="S15" s="48"/>
      <c r="T15" s="48"/>
      <c r="U15" s="48"/>
    </row>
    <row r="16" spans="1:21">
      <c r="A16" s="276" t="s">
        <v>46</v>
      </c>
      <c r="B16" s="248">
        <v>679.00065299999619</v>
      </c>
      <c r="C16" s="353">
        <v>0.16964125207330638</v>
      </c>
      <c r="D16" s="242">
        <v>681.04790799999648</v>
      </c>
      <c r="E16" s="354">
        <v>0.16907718237775946</v>
      </c>
      <c r="F16" s="242">
        <v>684.4782111999973</v>
      </c>
      <c r="G16" s="362">
        <v>0.16913308637909652</v>
      </c>
      <c r="H16" s="242">
        <v>17519.063923558671</v>
      </c>
      <c r="I16" s="353">
        <v>0.18143575770064616</v>
      </c>
      <c r="J16" s="242">
        <v>43372.97646956949</v>
      </c>
      <c r="K16" s="354">
        <v>0.19176462094795516</v>
      </c>
      <c r="L16" s="242">
        <v>72504.128882225516</v>
      </c>
      <c r="M16" s="354">
        <v>0.18046049082352733</v>
      </c>
      <c r="N16" s="76"/>
      <c r="O16" s="85"/>
      <c r="P16" s="56"/>
      <c r="Q16" s="71"/>
      <c r="R16" s="48"/>
      <c r="S16" s="48"/>
      <c r="T16" s="48"/>
      <c r="U16" s="48"/>
    </row>
    <row r="17" spans="1:20">
      <c r="A17" s="214"/>
      <c r="B17" s="68"/>
      <c r="C17" s="68"/>
      <c r="D17" s="68"/>
      <c r="E17" s="68"/>
      <c r="F17" s="68"/>
      <c r="G17" s="68"/>
      <c r="H17" s="68"/>
      <c r="I17" s="68"/>
      <c r="J17" s="68"/>
      <c r="K17" s="68"/>
      <c r="L17" s="69"/>
      <c r="M17" s="77" t="s">
        <v>296</v>
      </c>
      <c r="N17" s="77"/>
      <c r="O17" s="69"/>
    </row>
    <row r="18" spans="1:20">
      <c r="A18" s="433" t="str">
        <f>'3.1'!A4</f>
        <v>2025</v>
      </c>
      <c r="B18" s="579" t="s">
        <v>231</v>
      </c>
      <c r="C18" s="579"/>
      <c r="D18" s="579"/>
      <c r="E18" s="579"/>
      <c r="F18" s="579"/>
      <c r="G18" s="579"/>
      <c r="H18" s="68"/>
      <c r="I18" s="68"/>
      <c r="J18" s="68"/>
      <c r="K18" s="68"/>
      <c r="L18" s="68"/>
      <c r="M18" s="68"/>
      <c r="N18" s="78"/>
      <c r="O18" s="68"/>
      <c r="P18" s="89"/>
      <c r="Q18" s="71"/>
      <c r="R18" s="23"/>
      <c r="S18" s="23"/>
      <c r="T18" s="23"/>
    </row>
    <row r="19" spans="1:20">
      <c r="A19" s="355"/>
      <c r="B19" s="581" t="s">
        <v>5</v>
      </c>
      <c r="C19" s="581"/>
      <c r="D19" s="581"/>
      <c r="E19" s="581"/>
      <c r="F19" s="581"/>
      <c r="G19" s="581"/>
      <c r="H19" s="78" t="str">
        <f>A24</f>
        <v>VO z vvn</v>
      </c>
      <c r="I19" s="86">
        <f>(B24+D24+F24)/'6.1, 6.2'!B25</f>
        <v>7.3987695624403285E-2</v>
      </c>
      <c r="J19" s="87" t="str">
        <f>A9</f>
        <v>JE</v>
      </c>
      <c r="K19" s="76">
        <f t="shared" ref="K19:K26" si="0">H9+J9+L9</f>
        <v>0</v>
      </c>
      <c r="L19" s="87" t="str">
        <f>A9</f>
        <v>JE</v>
      </c>
      <c r="M19" s="85">
        <f>K19/'6.1, 6.2'!B5</f>
        <v>0</v>
      </c>
      <c r="N19" s="78"/>
      <c r="O19" s="68"/>
      <c r="P19" s="89"/>
      <c r="Q19" s="71"/>
      <c r="R19" s="23"/>
      <c r="S19" s="23"/>
      <c r="T19" s="23"/>
    </row>
    <row r="20" spans="1:20">
      <c r="A20" s="351"/>
      <c r="B20" s="578" t="s">
        <v>60</v>
      </c>
      <c r="C20" s="578"/>
      <c r="D20" s="578" t="s">
        <v>61</v>
      </c>
      <c r="E20" s="578"/>
      <c r="F20" s="578" t="s">
        <v>62</v>
      </c>
      <c r="G20" s="578"/>
      <c r="H20" s="78" t="str">
        <f>A25</f>
        <v>VO z vn</v>
      </c>
      <c r="I20" s="86">
        <f>(B25+D25+F25)/'6.1, 6.2'!C25</f>
        <v>0.10541186045991503</v>
      </c>
      <c r="J20" s="87" t="str">
        <f t="shared" ref="J20:J26" si="1">A10</f>
        <v>PE</v>
      </c>
      <c r="K20" s="76">
        <f t="shared" si="0"/>
        <v>141705.61399999997</v>
      </c>
      <c r="L20" s="87" t="str">
        <f t="shared" ref="L20:L26" si="2">A10</f>
        <v>PE</v>
      </c>
      <c r="M20" s="85">
        <f>K20/'6.1, 6.2'!C5</f>
        <v>1.3321102895754755E-2</v>
      </c>
      <c r="N20" s="78"/>
      <c r="O20" s="68"/>
      <c r="P20" s="89"/>
      <c r="Q20" s="71"/>
      <c r="R20" s="75"/>
      <c r="S20" s="75"/>
      <c r="T20" s="75"/>
    </row>
    <row r="21" spans="1:20">
      <c r="A21" s="351"/>
      <c r="B21" s="366" t="s">
        <v>208</v>
      </c>
      <c r="C21" s="366" t="s">
        <v>207</v>
      </c>
      <c r="D21" s="366" t="s">
        <v>208</v>
      </c>
      <c r="E21" s="366" t="s">
        <v>207</v>
      </c>
      <c r="F21" s="366" t="s">
        <v>208</v>
      </c>
      <c r="G21" s="366" t="s">
        <v>207</v>
      </c>
      <c r="H21" s="78" t="str">
        <f>A26</f>
        <v>MOP</v>
      </c>
      <c r="I21" s="86">
        <f>(B26+D26+F26)/'6.1, 6.2'!D25</f>
        <v>8.763932682997834E-2</v>
      </c>
      <c r="J21" s="87" t="str">
        <f t="shared" si="1"/>
        <v>PPE</v>
      </c>
      <c r="K21" s="76">
        <f t="shared" si="0"/>
        <v>150451.42800000001</v>
      </c>
      <c r="L21" s="87" t="str">
        <f t="shared" si="2"/>
        <v>PPE</v>
      </c>
      <c r="M21" s="85">
        <f>K21/'6.1, 6.2'!D5</f>
        <v>0.1926714623480994</v>
      </c>
      <c r="N21" s="78"/>
      <c r="O21" s="68"/>
      <c r="P21" s="89"/>
      <c r="Q21" s="71"/>
      <c r="R21" s="23"/>
      <c r="S21" s="23"/>
      <c r="T21" s="23"/>
    </row>
    <row r="22" spans="1:20">
      <c r="A22" s="585" t="s">
        <v>53</v>
      </c>
      <c r="B22" s="587">
        <f>SUM(B23,D23,F23)</f>
        <v>1444182.6149833186</v>
      </c>
      <c r="C22" s="587"/>
      <c r="D22" s="587"/>
      <c r="E22" s="587"/>
      <c r="F22" s="587"/>
      <c r="G22" s="587"/>
      <c r="H22" s="78" t="str">
        <f>A27</f>
        <v>MOO</v>
      </c>
      <c r="I22" s="86">
        <f>(B27+D27+F27)/'6.1, 6.2'!E25</f>
        <v>9.8583282874815728E-2</v>
      </c>
      <c r="J22" s="87" t="str">
        <f t="shared" si="1"/>
        <v>PSE</v>
      </c>
      <c r="K22" s="76">
        <f t="shared" si="0"/>
        <v>96622.700000000012</v>
      </c>
      <c r="L22" s="87" t="str">
        <f t="shared" si="2"/>
        <v>PSE</v>
      </c>
      <c r="M22" s="85">
        <f>K22/'6.1, 6.2'!E5</f>
        <v>8.7765435665962413E-2</v>
      </c>
      <c r="N22" s="78"/>
      <c r="O22" s="68"/>
      <c r="P22" s="89"/>
      <c r="Q22" s="71"/>
      <c r="R22" s="23"/>
      <c r="S22" s="23"/>
      <c r="T22" s="23"/>
    </row>
    <row r="23" spans="1:20">
      <c r="A23" s="586"/>
      <c r="B23" s="318">
        <f>SUM(B24:B27)</f>
        <v>511848.46386929293</v>
      </c>
      <c r="C23" s="363">
        <v>9.6550520821070754E-2</v>
      </c>
      <c r="D23" s="318">
        <f>SUM(D24:D27)</f>
        <v>468041.14352264872</v>
      </c>
      <c r="E23" s="363">
        <v>9.6415674691924899E-2</v>
      </c>
      <c r="F23" s="318">
        <f>SUM(F24:F27)</f>
        <v>464293.00759137707</v>
      </c>
      <c r="G23" s="363">
        <v>9.6782740954441809E-2</v>
      </c>
      <c r="H23" s="68"/>
      <c r="I23" s="68"/>
      <c r="J23" s="87" t="str">
        <f t="shared" si="1"/>
        <v>VE</v>
      </c>
      <c r="K23" s="76">
        <f t="shared" si="0"/>
        <v>17313.291183666333</v>
      </c>
      <c r="L23" s="87" t="str">
        <f t="shared" si="2"/>
        <v>VE</v>
      </c>
      <c r="M23" s="85">
        <f>K23/'6.1, 6.2'!F5</f>
        <v>3.3420578880908942E-2</v>
      </c>
      <c r="N23" s="78"/>
      <c r="O23" s="68"/>
      <c r="P23" s="89"/>
      <c r="Q23" s="71"/>
      <c r="R23" s="74"/>
      <c r="S23" s="75"/>
      <c r="T23" s="75"/>
    </row>
    <row r="24" spans="1:20">
      <c r="A24" s="18" t="s">
        <v>8</v>
      </c>
      <c r="B24" s="23">
        <v>43660.105000000003</v>
      </c>
      <c r="C24" s="352">
        <v>6.9936569206030946E-2</v>
      </c>
      <c r="D24" s="23">
        <v>41616.862000000001</v>
      </c>
      <c r="E24" s="352">
        <v>7.6414122695778436E-2</v>
      </c>
      <c r="F24" s="23">
        <v>49542.178</v>
      </c>
      <c r="G24" s="352">
        <v>7.5836148897018812E-2</v>
      </c>
      <c r="H24" s="68"/>
      <c r="I24" s="68"/>
      <c r="J24" s="87" t="str">
        <f t="shared" si="1"/>
        <v>PVE</v>
      </c>
      <c r="K24" s="76">
        <f t="shared" si="0"/>
        <v>0</v>
      </c>
      <c r="L24" s="87" t="str">
        <f t="shared" si="2"/>
        <v>PVE</v>
      </c>
      <c r="M24" s="85">
        <f>K24/'6.1, 6.2'!G5</f>
        <v>0</v>
      </c>
      <c r="N24" s="78"/>
      <c r="O24" s="86"/>
      <c r="T24" s="69"/>
    </row>
    <row r="25" spans="1:20">
      <c r="A25" s="18" t="s">
        <v>9</v>
      </c>
      <c r="B25" s="23">
        <v>210228.16</v>
      </c>
      <c r="C25" s="352">
        <v>0.10632838546301157</v>
      </c>
      <c r="D25" s="23">
        <v>195081.459</v>
      </c>
      <c r="E25" s="352">
        <v>0.10489631551016808</v>
      </c>
      <c r="F25" s="23">
        <v>201743.87700000001</v>
      </c>
      <c r="G25" s="352">
        <v>0.10496787133293718</v>
      </c>
      <c r="H25" s="68"/>
      <c r="I25" s="68"/>
      <c r="J25" s="87" t="str">
        <f t="shared" si="1"/>
        <v>VTE</v>
      </c>
      <c r="K25" s="76">
        <f t="shared" si="0"/>
        <v>2789.7847744066976</v>
      </c>
      <c r="L25" s="87" t="str">
        <f t="shared" si="2"/>
        <v>VTE</v>
      </c>
      <c r="M25" s="85">
        <f>K25/'6.1, 6.2'!H5</f>
        <v>1.5393967431700965E-2</v>
      </c>
      <c r="N25" s="78"/>
      <c r="O25" s="86"/>
    </row>
    <row r="26" spans="1:20">
      <c r="A26" s="18" t="s">
        <v>132</v>
      </c>
      <c r="B26" s="23">
        <v>70438.020847994019</v>
      </c>
      <c r="C26" s="352">
        <v>8.7419875497096428E-2</v>
      </c>
      <c r="D26" s="23">
        <v>64119.488187213203</v>
      </c>
      <c r="E26" s="352">
        <v>8.7735724741533017E-2</v>
      </c>
      <c r="F26" s="23">
        <v>61188.530512458776</v>
      </c>
      <c r="G26" s="352">
        <v>8.779194631694856E-2</v>
      </c>
      <c r="H26" s="68"/>
      <c r="I26" s="68"/>
      <c r="J26" s="87" t="str">
        <f t="shared" si="1"/>
        <v>FVE</v>
      </c>
      <c r="K26" s="76">
        <f t="shared" si="0"/>
        <v>133396.16927535366</v>
      </c>
      <c r="L26" s="87" t="str">
        <f t="shared" si="2"/>
        <v>FVE</v>
      </c>
      <c r="M26" s="85">
        <f>K26/'6.1, 6.2'!I5</f>
        <v>0.18411940673852695</v>
      </c>
      <c r="N26" s="78"/>
      <c r="O26" s="86"/>
    </row>
    <row r="27" spans="1:20">
      <c r="A27" s="427" t="s">
        <v>130</v>
      </c>
      <c r="B27" s="242">
        <v>187522.1780212989</v>
      </c>
      <c r="C27" s="353">
        <v>9.8999700964185353E-2</v>
      </c>
      <c r="D27" s="242">
        <v>167223.3343354355</v>
      </c>
      <c r="E27" s="353">
        <v>9.7267759951163643E-2</v>
      </c>
      <c r="F27" s="242">
        <v>151818.42207891832</v>
      </c>
      <c r="G27" s="353">
        <v>9.9549072913440298E-2</v>
      </c>
      <c r="H27" s="68"/>
      <c r="I27" s="68"/>
      <c r="J27" s="68"/>
      <c r="K27" s="68"/>
      <c r="L27" s="68"/>
      <c r="M27" s="68"/>
      <c r="N27" s="78"/>
      <c r="O27" s="86"/>
    </row>
    <row r="28" spans="1:20" ht="12" customHeight="1">
      <c r="A28" s="590"/>
      <c r="B28" s="590"/>
      <c r="C28" s="590"/>
      <c r="D28" s="590"/>
      <c r="E28" s="590"/>
      <c r="F28" s="48"/>
      <c r="G28" s="77" t="s">
        <v>297</v>
      </c>
      <c r="H28" s="68"/>
      <c r="I28" s="68"/>
      <c r="J28" s="68"/>
      <c r="K28" s="68"/>
      <c r="L28" s="68"/>
      <c r="M28" s="68"/>
    </row>
    <row r="29" spans="1:20">
      <c r="A29" s="591"/>
      <c r="B29" s="591"/>
      <c r="C29" s="591"/>
      <c r="D29" s="591"/>
      <c r="E29" s="591"/>
      <c r="F29" s="48"/>
      <c r="G29" s="69"/>
      <c r="H29" s="68"/>
      <c r="I29" s="68"/>
      <c r="J29" s="68"/>
      <c r="K29" s="68"/>
      <c r="L29" s="68"/>
      <c r="M29" s="68"/>
    </row>
    <row r="30" spans="1:20">
      <c r="J30" s="87"/>
      <c r="K30" s="87" t="str">
        <f>H5</f>
        <v>Leden</v>
      </c>
      <c r="L30" s="87" t="str">
        <f>J5</f>
        <v>Únor</v>
      </c>
      <c r="M30" s="87" t="str">
        <f>L5</f>
        <v>Březen</v>
      </c>
    </row>
    <row r="31" spans="1:20">
      <c r="H31" s="87" t="str">
        <f t="shared" ref="H31:H38" si="3">A9</f>
        <v>JE</v>
      </c>
      <c r="I31" s="88">
        <f t="shared" ref="I31:I38" si="4">G9</f>
        <v>0</v>
      </c>
      <c r="J31" s="87" t="str">
        <f t="shared" ref="J31:J38" si="5">A9</f>
        <v>JE</v>
      </c>
      <c r="K31" s="70">
        <f t="shared" ref="K31:K38" si="6">H9</f>
        <v>0</v>
      </c>
      <c r="L31" s="70">
        <f t="shared" ref="L31:L38" si="7">J9</f>
        <v>0</v>
      </c>
      <c r="M31" s="70">
        <f t="shared" ref="M31:M38" si="8">L9</f>
        <v>0</v>
      </c>
    </row>
    <row r="32" spans="1:20" ht="12.75" customHeight="1">
      <c r="H32" s="87" t="str">
        <f t="shared" si="3"/>
        <v>PE</v>
      </c>
      <c r="I32" s="88">
        <f t="shared" si="4"/>
        <v>2.4538289794621779E-2</v>
      </c>
      <c r="J32" s="87" t="str">
        <f t="shared" si="5"/>
        <v>PE</v>
      </c>
      <c r="K32" s="70">
        <f t="shared" si="6"/>
        <v>54488.193999999996</v>
      </c>
      <c r="L32" s="70">
        <f t="shared" si="7"/>
        <v>50213.945999999989</v>
      </c>
      <c r="M32" s="70">
        <f t="shared" si="8"/>
        <v>37003.473999999995</v>
      </c>
    </row>
    <row r="33" spans="8:13">
      <c r="H33" s="87" t="str">
        <f t="shared" si="3"/>
        <v>PPE</v>
      </c>
      <c r="I33" s="88">
        <f t="shared" si="4"/>
        <v>8.6915065277981512E-2</v>
      </c>
      <c r="J33" s="87" t="str">
        <f t="shared" si="5"/>
        <v>PPE</v>
      </c>
      <c r="K33" s="70">
        <f t="shared" si="6"/>
        <v>53903</v>
      </c>
      <c r="L33" s="70">
        <f t="shared" si="7"/>
        <v>49635.34</v>
      </c>
      <c r="M33" s="70">
        <f t="shared" si="8"/>
        <v>46913.088000000003</v>
      </c>
    </row>
    <row r="34" spans="8:13" ht="13.5" customHeight="1">
      <c r="H34" s="87" t="str">
        <f t="shared" si="3"/>
        <v>PSE</v>
      </c>
      <c r="I34" s="88">
        <f t="shared" si="4"/>
        <v>7.8072223072373548E-2</v>
      </c>
      <c r="J34" s="87" t="str">
        <f t="shared" si="5"/>
        <v>PSE</v>
      </c>
      <c r="K34" s="70">
        <f t="shared" si="6"/>
        <v>36075.040000000001</v>
      </c>
      <c r="L34" s="70">
        <f t="shared" si="7"/>
        <v>30918.635000000002</v>
      </c>
      <c r="M34" s="70">
        <f t="shared" si="8"/>
        <v>29629.025000000001</v>
      </c>
    </row>
    <row r="35" spans="8:13" ht="12.75" customHeight="1">
      <c r="H35" s="87" t="str">
        <f t="shared" si="3"/>
        <v>VE</v>
      </c>
      <c r="I35" s="88">
        <f t="shared" si="4"/>
        <v>3.1595210030642501E-2</v>
      </c>
      <c r="J35" s="87" t="str">
        <f t="shared" si="5"/>
        <v>VE</v>
      </c>
      <c r="K35" s="70">
        <f t="shared" si="6"/>
        <v>6698.2535480019988</v>
      </c>
      <c r="L35" s="70">
        <f t="shared" si="7"/>
        <v>5311.921300569431</v>
      </c>
      <c r="M35" s="70">
        <f t="shared" si="8"/>
        <v>5303.1163350949037</v>
      </c>
    </row>
    <row r="36" spans="8:13" ht="12.75" customHeight="1">
      <c r="H36" s="87" t="str">
        <f t="shared" si="3"/>
        <v>PVE</v>
      </c>
      <c r="I36" s="88">
        <f t="shared" si="4"/>
        <v>0</v>
      </c>
      <c r="J36" s="87" t="str">
        <f t="shared" si="5"/>
        <v>PVE</v>
      </c>
      <c r="K36" s="70">
        <f t="shared" si="6"/>
        <v>0</v>
      </c>
      <c r="L36" s="70">
        <f t="shared" si="7"/>
        <v>0</v>
      </c>
      <c r="M36" s="70">
        <f t="shared" si="8"/>
        <v>0</v>
      </c>
    </row>
    <row r="37" spans="8:13" ht="12.75" customHeight="1">
      <c r="H37" s="87" t="str">
        <f t="shared" si="3"/>
        <v>VTE</v>
      </c>
      <c r="I37" s="88">
        <f t="shared" si="4"/>
        <v>2.2851929746962953E-2</v>
      </c>
      <c r="J37" s="87" t="str">
        <f t="shared" si="5"/>
        <v>VTE</v>
      </c>
      <c r="K37" s="70">
        <f t="shared" si="6"/>
        <v>949.77447115221639</v>
      </c>
      <c r="L37" s="70">
        <f t="shared" si="7"/>
        <v>920.10097709582794</v>
      </c>
      <c r="M37" s="70">
        <f t="shared" si="8"/>
        <v>919.90932615865302</v>
      </c>
    </row>
    <row r="38" spans="8:13" ht="12.75" customHeight="1">
      <c r="H38" s="87" t="str">
        <f t="shared" si="3"/>
        <v>FVE</v>
      </c>
      <c r="I38" s="88">
        <f t="shared" si="4"/>
        <v>0.16913308637909652</v>
      </c>
      <c r="J38" s="87" t="str">
        <f t="shared" si="5"/>
        <v>FVE</v>
      </c>
      <c r="K38" s="70">
        <f t="shared" si="6"/>
        <v>17519.063923558671</v>
      </c>
      <c r="L38" s="70">
        <f t="shared" si="7"/>
        <v>43372.97646956949</v>
      </c>
      <c r="M38" s="70">
        <f t="shared" si="8"/>
        <v>72504.128882225516</v>
      </c>
    </row>
  </sheetData>
  <mergeCells count="21">
    <mergeCell ref="B18:G18"/>
    <mergeCell ref="B19:G19"/>
    <mergeCell ref="B20:C20"/>
    <mergeCell ref="D20:E20"/>
    <mergeCell ref="F20:G20"/>
    <mergeCell ref="A28:E29"/>
    <mergeCell ref="L5:M5"/>
    <mergeCell ref="B3:G3"/>
    <mergeCell ref="H3:M3"/>
    <mergeCell ref="B4:G4"/>
    <mergeCell ref="H4:M4"/>
    <mergeCell ref="B5:C5"/>
    <mergeCell ref="D5:E5"/>
    <mergeCell ref="F5:G5"/>
    <mergeCell ref="H5:I5"/>
    <mergeCell ref="J5:K5"/>
    <mergeCell ref="A22:A23"/>
    <mergeCell ref="B22:G22"/>
    <mergeCell ref="A7:A8"/>
    <mergeCell ref="B7:G7"/>
    <mergeCell ref="H7:M7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List17"/>
  <dimension ref="A1:X39"/>
  <sheetViews>
    <sheetView showGridLines="0" zoomScaleNormal="100" workbookViewId="0"/>
  </sheetViews>
  <sheetFormatPr defaultColWidth="9.140625" defaultRowHeight="12"/>
  <cols>
    <col min="1" max="1" width="9.42578125" style="9" customWidth="1"/>
    <col min="2" max="2" width="13.42578125" style="9" customWidth="1"/>
    <col min="3" max="3" width="9" style="9" customWidth="1"/>
    <col min="4" max="4" width="13.42578125" style="9" customWidth="1"/>
    <col min="5" max="5" width="9" style="9" customWidth="1"/>
    <col min="6" max="6" width="13.42578125" style="9" customWidth="1"/>
    <col min="7" max="7" width="9" style="9" customWidth="1"/>
    <col min="8" max="8" width="13.42578125" style="9" customWidth="1"/>
    <col min="9" max="9" width="9" style="9" customWidth="1"/>
    <col min="10" max="10" width="13.42578125" style="9" customWidth="1"/>
    <col min="11" max="11" width="9" style="9" customWidth="1"/>
    <col min="12" max="12" width="13.42578125" style="9" customWidth="1"/>
    <col min="13" max="13" width="9" style="9" customWidth="1"/>
    <col min="14" max="26" width="9.140625" style="9" customWidth="1"/>
    <col min="27" max="16384" width="9.140625" style="9"/>
  </cols>
  <sheetData>
    <row r="1" spans="1:24" ht="18">
      <c r="A1" s="231" t="s">
        <v>393</v>
      </c>
      <c r="M1" s="348" t="str">
        <f>'3.1'!N1</f>
        <v>I. čtvrtletí 2025</v>
      </c>
    </row>
    <row r="2" spans="1:24" ht="6" customHeight="1">
      <c r="A2" s="350"/>
      <c r="B2" s="68"/>
      <c r="C2" s="68"/>
      <c r="D2" s="68"/>
      <c r="E2" s="68"/>
      <c r="F2" s="68"/>
      <c r="G2" s="68"/>
      <c r="H2" s="68"/>
      <c r="I2" s="68"/>
      <c r="J2" s="68"/>
      <c r="K2" s="68"/>
      <c r="L2" s="68"/>
      <c r="M2" s="68"/>
    </row>
    <row r="3" spans="1:24">
      <c r="A3" s="433" t="str">
        <f>'3.1'!A4</f>
        <v>2025</v>
      </c>
      <c r="B3" s="579" t="s">
        <v>186</v>
      </c>
      <c r="C3" s="579"/>
      <c r="D3" s="579"/>
      <c r="E3" s="579"/>
      <c r="F3" s="579"/>
      <c r="G3" s="580"/>
      <c r="H3" s="594" t="s">
        <v>19</v>
      </c>
      <c r="I3" s="579"/>
      <c r="J3" s="579"/>
      <c r="K3" s="579"/>
      <c r="L3" s="579"/>
      <c r="M3" s="579"/>
      <c r="N3" s="24"/>
    </row>
    <row r="4" spans="1:24" ht="13.5">
      <c r="A4" s="22"/>
      <c r="B4" s="596" t="s">
        <v>168</v>
      </c>
      <c r="C4" s="596"/>
      <c r="D4" s="596"/>
      <c r="E4" s="596"/>
      <c r="F4" s="596"/>
      <c r="G4" s="598"/>
      <c r="H4" s="595" t="s">
        <v>5</v>
      </c>
      <c r="I4" s="596"/>
      <c r="J4" s="596"/>
      <c r="K4" s="596"/>
      <c r="L4" s="596"/>
      <c r="M4" s="596"/>
      <c r="N4" s="72"/>
    </row>
    <row r="5" spans="1:24">
      <c r="A5" s="22"/>
      <c r="B5" s="578" t="s">
        <v>60</v>
      </c>
      <c r="C5" s="578"/>
      <c r="D5" s="578" t="s">
        <v>61</v>
      </c>
      <c r="E5" s="578"/>
      <c r="F5" s="578" t="s">
        <v>62</v>
      </c>
      <c r="G5" s="583"/>
      <c r="H5" s="584" t="s">
        <v>60</v>
      </c>
      <c r="I5" s="578"/>
      <c r="J5" s="578" t="s">
        <v>61</v>
      </c>
      <c r="K5" s="578"/>
      <c r="L5" s="578" t="s">
        <v>62</v>
      </c>
      <c r="M5" s="578"/>
      <c r="N5" s="67"/>
    </row>
    <row r="6" spans="1:24">
      <c r="A6" s="367"/>
      <c r="B6" s="364" t="s">
        <v>208</v>
      </c>
      <c r="C6" s="364" t="s">
        <v>207</v>
      </c>
      <c r="D6" s="364" t="s">
        <v>208</v>
      </c>
      <c r="E6" s="364" t="s">
        <v>207</v>
      </c>
      <c r="F6" s="364" t="s">
        <v>208</v>
      </c>
      <c r="G6" s="365" t="s">
        <v>207</v>
      </c>
      <c r="H6" s="357" t="s">
        <v>208</v>
      </c>
      <c r="I6" s="357" t="s">
        <v>207</v>
      </c>
      <c r="J6" s="357" t="s">
        <v>208</v>
      </c>
      <c r="K6" s="357" t="s">
        <v>207</v>
      </c>
      <c r="L6" s="357" t="s">
        <v>208</v>
      </c>
      <c r="M6" s="357" t="s">
        <v>207</v>
      </c>
      <c r="N6" s="67"/>
    </row>
    <row r="7" spans="1:24">
      <c r="A7" s="592" t="s">
        <v>53</v>
      </c>
      <c r="B7" s="597">
        <f>F8</f>
        <v>1090.813312</v>
      </c>
      <c r="C7" s="587"/>
      <c r="D7" s="587"/>
      <c r="E7" s="587"/>
      <c r="F7" s="587"/>
      <c r="G7" s="599"/>
      <c r="H7" s="597">
        <f>SUM(H8,J8,L8)</f>
        <v>578333.00918943807</v>
      </c>
      <c r="I7" s="587"/>
      <c r="J7" s="587"/>
      <c r="K7" s="587"/>
      <c r="L7" s="587"/>
      <c r="M7" s="587"/>
      <c r="N7" s="73"/>
    </row>
    <row r="8" spans="1:24">
      <c r="A8" s="593"/>
      <c r="B8" s="358">
        <f>SUM(B9:B16)</f>
        <v>1088.6287970000001</v>
      </c>
      <c r="C8" s="353">
        <v>4.7258708038373932E-2</v>
      </c>
      <c r="D8" s="318">
        <f>SUM(D9:D16)</f>
        <v>1090.2523570000001</v>
      </c>
      <c r="E8" s="353">
        <v>4.723231632226077E-2</v>
      </c>
      <c r="F8" s="318">
        <f>SUM(F9:F16)</f>
        <v>1090.813312</v>
      </c>
      <c r="G8" s="359">
        <v>4.7679564690015545E-2</v>
      </c>
      <c r="H8" s="318">
        <f>SUM(H9:H16)</f>
        <v>215805.18122513851</v>
      </c>
      <c r="I8" s="353">
        <v>2.8195099768247023E-2</v>
      </c>
      <c r="J8" s="318">
        <f>SUM(J9:J16)</f>
        <v>197185.58887046293</v>
      </c>
      <c r="K8" s="353">
        <v>2.7306275745996055E-2</v>
      </c>
      <c r="L8" s="318">
        <f>SUM(L9:L16)</f>
        <v>165342.23909383657</v>
      </c>
      <c r="M8" s="353">
        <v>2.2686738643521283E-2</v>
      </c>
      <c r="N8" s="10"/>
    </row>
    <row r="9" spans="1:24">
      <c r="A9" s="56" t="s">
        <v>7</v>
      </c>
      <c r="B9" s="247">
        <v>0</v>
      </c>
      <c r="C9" s="352">
        <v>0</v>
      </c>
      <c r="D9" s="23">
        <v>0</v>
      </c>
      <c r="E9" s="352">
        <v>0</v>
      </c>
      <c r="F9" s="23">
        <v>0</v>
      </c>
      <c r="G9" s="360">
        <v>0</v>
      </c>
      <c r="H9" s="23">
        <v>0</v>
      </c>
      <c r="I9" s="352">
        <v>0</v>
      </c>
      <c r="J9" s="23">
        <v>0</v>
      </c>
      <c r="K9" s="352">
        <v>0</v>
      </c>
      <c r="L9" s="23">
        <v>0</v>
      </c>
      <c r="M9" s="352">
        <v>0</v>
      </c>
      <c r="N9" s="76"/>
      <c r="O9" s="85"/>
      <c r="X9" s="70"/>
    </row>
    <row r="10" spans="1:24">
      <c r="A10" s="56" t="s">
        <v>20</v>
      </c>
      <c r="B10" s="247">
        <v>539.35199999999998</v>
      </c>
      <c r="C10" s="352">
        <v>5.7070229802504181E-2</v>
      </c>
      <c r="D10" s="23">
        <v>539.35199999999998</v>
      </c>
      <c r="E10" s="352">
        <v>5.7070229802504181E-2</v>
      </c>
      <c r="F10" s="23">
        <v>539.35199999999998</v>
      </c>
      <c r="G10" s="360">
        <v>5.8483321596592336E-2</v>
      </c>
      <c r="H10" s="23">
        <v>170208.57100000003</v>
      </c>
      <c r="I10" s="352">
        <v>4.4618809893418786E-2</v>
      </c>
      <c r="J10" s="23">
        <v>164510.42799999999</v>
      </c>
      <c r="K10" s="352">
        <v>4.5884906410780767E-2</v>
      </c>
      <c r="L10" s="23">
        <v>140675.14199999999</v>
      </c>
      <c r="M10" s="352">
        <v>4.3449528942843728E-2</v>
      </c>
      <c r="N10" s="76"/>
      <c r="O10" s="85"/>
      <c r="X10" s="70"/>
    </row>
    <row r="11" spans="1:24">
      <c r="A11" s="56" t="s">
        <v>21</v>
      </c>
      <c r="B11" s="247">
        <v>400</v>
      </c>
      <c r="C11" s="352">
        <v>0.29338418659234267</v>
      </c>
      <c r="D11" s="23">
        <v>400</v>
      </c>
      <c r="E11" s="352">
        <v>0.29338418659234267</v>
      </c>
      <c r="F11" s="23">
        <v>400</v>
      </c>
      <c r="G11" s="360">
        <v>0.29338418659234267</v>
      </c>
      <c r="H11" s="23">
        <v>15080.34</v>
      </c>
      <c r="I11" s="352">
        <v>5.4191065122572359E-2</v>
      </c>
      <c r="J11" s="23">
        <v>12055.67</v>
      </c>
      <c r="K11" s="352">
        <v>4.5067498987766588E-2</v>
      </c>
      <c r="L11" s="23">
        <v>2751.49</v>
      </c>
      <c r="M11" s="352">
        <v>1.1704141636699162E-2</v>
      </c>
      <c r="N11" s="76"/>
      <c r="O11" s="85"/>
      <c r="X11" s="70"/>
    </row>
    <row r="12" spans="1:24">
      <c r="A12" s="56" t="s">
        <v>22</v>
      </c>
      <c r="B12" s="247">
        <v>24.149000000000001</v>
      </c>
      <c r="C12" s="352">
        <v>1.9314430726249616E-2</v>
      </c>
      <c r="D12" s="23">
        <v>25.413999999999998</v>
      </c>
      <c r="E12" s="352">
        <v>2.0194349196134734E-2</v>
      </c>
      <c r="F12" s="23">
        <v>25.413999999999998</v>
      </c>
      <c r="G12" s="360">
        <v>2.0106682987041977E-2</v>
      </c>
      <c r="H12" s="23">
        <v>8233.5740000000005</v>
      </c>
      <c r="I12" s="352">
        <v>2.1280040887912313E-2</v>
      </c>
      <c r="J12" s="23">
        <v>7251.2829999999994</v>
      </c>
      <c r="K12" s="352">
        <v>2.0516156273988208E-2</v>
      </c>
      <c r="L12" s="23">
        <v>7718.7889999999989</v>
      </c>
      <c r="M12" s="352">
        <v>2.1407670614944609E-2</v>
      </c>
      <c r="N12" s="76"/>
      <c r="O12" s="85"/>
      <c r="X12" s="70"/>
    </row>
    <row r="13" spans="1:24">
      <c r="A13" s="56" t="s">
        <v>43</v>
      </c>
      <c r="B13" s="247">
        <v>7.8919999999999977</v>
      </c>
      <c r="C13" s="352">
        <v>7.0721482064182561E-3</v>
      </c>
      <c r="D13" s="23">
        <v>7.8919999999999977</v>
      </c>
      <c r="E13" s="352">
        <v>7.0745794600862331E-3</v>
      </c>
      <c r="F13" s="23">
        <v>7.8919999999999977</v>
      </c>
      <c r="G13" s="360">
        <v>7.0790234291636198E-3</v>
      </c>
      <c r="H13" s="23">
        <v>2945.1280972332593</v>
      </c>
      <c r="I13" s="352">
        <v>1.4534641786669876E-2</v>
      </c>
      <c r="J13" s="23">
        <v>2202.4933084253116</v>
      </c>
      <c r="K13" s="352">
        <v>1.4005912808101751E-2</v>
      </c>
      <c r="L13" s="23">
        <v>1913.6686457763058</v>
      </c>
      <c r="M13" s="352">
        <v>1.2099565985674611E-2</v>
      </c>
      <c r="N13" s="76"/>
      <c r="O13" s="85"/>
      <c r="X13" s="70"/>
    </row>
    <row r="14" spans="1:24">
      <c r="A14" s="56" t="s">
        <v>44</v>
      </c>
      <c r="B14" s="247">
        <v>0</v>
      </c>
      <c r="C14" s="352">
        <v>0</v>
      </c>
      <c r="D14" s="23">
        <v>0</v>
      </c>
      <c r="E14" s="352">
        <v>0</v>
      </c>
      <c r="F14" s="23">
        <v>0</v>
      </c>
      <c r="G14" s="360">
        <v>0</v>
      </c>
      <c r="H14" s="23">
        <v>0</v>
      </c>
      <c r="I14" s="352">
        <v>0</v>
      </c>
      <c r="J14" s="23">
        <v>0</v>
      </c>
      <c r="K14" s="352">
        <v>0</v>
      </c>
      <c r="L14" s="23">
        <v>0</v>
      </c>
      <c r="M14" s="352">
        <v>0</v>
      </c>
      <c r="N14" s="76"/>
      <c r="O14" s="85"/>
      <c r="P14" s="56"/>
      <c r="Q14" s="71"/>
      <c r="R14" s="48"/>
      <c r="S14" s="48"/>
      <c r="T14" s="48"/>
      <c r="U14" s="48"/>
      <c r="X14" s="70"/>
    </row>
    <row r="15" spans="1:24">
      <c r="A15" s="56" t="s">
        <v>45</v>
      </c>
      <c r="B15" s="247">
        <v>67.594999999999999</v>
      </c>
      <c r="C15" s="352">
        <v>0.18613910904396355</v>
      </c>
      <c r="D15" s="23">
        <v>67.594999999999999</v>
      </c>
      <c r="E15" s="74">
        <v>0.18613654618496012</v>
      </c>
      <c r="F15" s="23">
        <v>67.594999999999999</v>
      </c>
      <c r="G15" s="361">
        <v>0.18621089776035493</v>
      </c>
      <c r="H15" s="23">
        <v>18057.407749999998</v>
      </c>
      <c r="I15" s="352">
        <v>0.20212360817713518</v>
      </c>
      <c r="J15" s="23">
        <v>8948.4357499999987</v>
      </c>
      <c r="K15" s="74">
        <v>0.20739432783368542</v>
      </c>
      <c r="L15" s="23">
        <v>7171.4053299999987</v>
      </c>
      <c r="M15" s="74">
        <v>0.14713459800687567</v>
      </c>
      <c r="N15" s="76"/>
      <c r="O15" s="85"/>
      <c r="P15" s="56"/>
      <c r="Q15" s="71"/>
      <c r="R15" s="48"/>
      <c r="S15" s="48"/>
      <c r="T15" s="48"/>
      <c r="U15" s="48"/>
      <c r="X15" s="70"/>
    </row>
    <row r="16" spans="1:24">
      <c r="A16" s="276" t="s">
        <v>46</v>
      </c>
      <c r="B16" s="248">
        <v>49.640797000000099</v>
      </c>
      <c r="C16" s="353">
        <v>1.240223690476612E-2</v>
      </c>
      <c r="D16" s="242">
        <v>49.999357000000117</v>
      </c>
      <c r="E16" s="354">
        <v>1.2412857161672343E-2</v>
      </c>
      <c r="F16" s="242">
        <v>50.560312000000152</v>
      </c>
      <c r="G16" s="362">
        <v>1.2493343801051195E-2</v>
      </c>
      <c r="H16" s="242">
        <v>1280.16037790526</v>
      </c>
      <c r="I16" s="353">
        <v>1.3257949691663988E-2</v>
      </c>
      <c r="J16" s="242">
        <v>2217.2788120376226</v>
      </c>
      <c r="K16" s="354">
        <v>9.8032384571219034E-3</v>
      </c>
      <c r="L16" s="242">
        <v>5111.7441180602636</v>
      </c>
      <c r="M16" s="354">
        <v>1.2722969942965252E-2</v>
      </c>
      <c r="N16" s="76"/>
      <c r="O16" s="85"/>
      <c r="P16" s="56"/>
      <c r="Q16" s="71"/>
      <c r="R16" s="48"/>
      <c r="S16" s="48"/>
      <c r="T16" s="48"/>
      <c r="U16" s="48"/>
      <c r="X16" s="70"/>
    </row>
    <row r="17" spans="1:15">
      <c r="A17" s="214"/>
      <c r="B17" s="68"/>
      <c r="C17" s="68"/>
      <c r="D17" s="68"/>
      <c r="E17" s="68"/>
      <c r="F17" s="68"/>
      <c r="G17" s="68"/>
      <c r="H17" s="68"/>
      <c r="I17" s="68"/>
      <c r="J17" s="68"/>
      <c r="K17" s="68"/>
      <c r="L17" s="69"/>
      <c r="M17" s="77" t="s">
        <v>296</v>
      </c>
      <c r="N17" s="77"/>
      <c r="O17" s="69"/>
    </row>
    <row r="18" spans="1:15">
      <c r="A18" s="433" t="str">
        <f>'3.1'!A4</f>
        <v>2025</v>
      </c>
      <c r="B18" s="579" t="s">
        <v>231</v>
      </c>
      <c r="C18" s="579"/>
      <c r="D18" s="579"/>
      <c r="E18" s="579"/>
      <c r="F18" s="579"/>
      <c r="G18" s="579"/>
      <c r="H18" s="68"/>
      <c r="I18" s="68"/>
      <c r="J18" s="68"/>
      <c r="K18" s="68"/>
      <c r="L18" s="68"/>
      <c r="M18" s="68"/>
      <c r="N18" s="78"/>
      <c r="O18" s="68"/>
    </row>
    <row r="19" spans="1:15">
      <c r="A19" s="355"/>
      <c r="B19" s="581" t="s">
        <v>5</v>
      </c>
      <c r="C19" s="581"/>
      <c r="D19" s="581"/>
      <c r="E19" s="581"/>
      <c r="F19" s="581"/>
      <c r="G19" s="581"/>
      <c r="H19" s="78" t="str">
        <f>A24</f>
        <v>VO z vvn</v>
      </c>
      <c r="I19" s="86">
        <f>(B24+D24+F24)/'6.1, 6.2'!B25</f>
        <v>1.7933728514281728E-2</v>
      </c>
      <c r="J19" s="87" t="str">
        <f>A9</f>
        <v>JE</v>
      </c>
      <c r="K19" s="76">
        <f t="shared" ref="K19:K26" si="0">H9+J9+L9</f>
        <v>0</v>
      </c>
      <c r="L19" s="87" t="str">
        <f>A9</f>
        <v>JE</v>
      </c>
      <c r="M19" s="85">
        <f>K19/'6.1, 6.2'!B5</f>
        <v>0</v>
      </c>
      <c r="N19" s="78"/>
      <c r="O19" s="68"/>
    </row>
    <row r="20" spans="1:15">
      <c r="A20" s="351"/>
      <c r="B20" s="578" t="s">
        <v>60</v>
      </c>
      <c r="C20" s="578"/>
      <c r="D20" s="578" t="s">
        <v>61</v>
      </c>
      <c r="E20" s="578"/>
      <c r="F20" s="578" t="s">
        <v>62</v>
      </c>
      <c r="G20" s="578"/>
      <c r="H20" s="78" t="str">
        <f>A25</f>
        <v>VO z vn</v>
      </c>
      <c r="I20" s="86">
        <f>(B25+D25+F25)/'6.1, 6.2'!C25</f>
        <v>2.2061634526812264E-2</v>
      </c>
      <c r="J20" s="87" t="str">
        <f t="shared" ref="J20:J26" si="1">A10</f>
        <v>PE</v>
      </c>
      <c r="K20" s="76">
        <f t="shared" si="0"/>
        <v>475394.141</v>
      </c>
      <c r="L20" s="87" t="str">
        <f t="shared" ref="L20:L26" si="2">A10</f>
        <v>PE</v>
      </c>
      <c r="M20" s="85">
        <f>K20/'6.1, 6.2'!C5</f>
        <v>4.4689649827846234E-2</v>
      </c>
      <c r="N20" s="78"/>
      <c r="O20" s="68"/>
    </row>
    <row r="21" spans="1:15">
      <c r="A21" s="351"/>
      <c r="B21" s="366" t="s">
        <v>208</v>
      </c>
      <c r="C21" s="366" t="s">
        <v>207</v>
      </c>
      <c r="D21" s="366" t="s">
        <v>208</v>
      </c>
      <c r="E21" s="366" t="s">
        <v>207</v>
      </c>
      <c r="F21" s="366" t="s">
        <v>208</v>
      </c>
      <c r="G21" s="366" t="s">
        <v>207</v>
      </c>
      <c r="H21" s="78" t="str">
        <f>A26</f>
        <v>MOP</v>
      </c>
      <c r="I21" s="86">
        <f>(B26+D26+F26)/'6.1, 6.2'!D25</f>
        <v>3.1117599260745157E-2</v>
      </c>
      <c r="J21" s="87" t="str">
        <f t="shared" si="1"/>
        <v>PPE</v>
      </c>
      <c r="K21" s="76">
        <f t="shared" si="0"/>
        <v>29887.5</v>
      </c>
      <c r="L21" s="87" t="str">
        <f t="shared" si="2"/>
        <v>PPE</v>
      </c>
      <c r="M21" s="85">
        <f>K21/'6.1, 6.2'!D5</f>
        <v>3.8274600696570453E-2</v>
      </c>
      <c r="N21" s="78"/>
      <c r="O21" s="68"/>
    </row>
    <row r="22" spans="1:15">
      <c r="A22" s="585" t="s">
        <v>53</v>
      </c>
      <c r="B22" s="587">
        <f>SUM(B23,D23,F23)</f>
        <v>359803.35585943802</v>
      </c>
      <c r="C22" s="587"/>
      <c r="D22" s="587"/>
      <c r="E22" s="587"/>
      <c r="F22" s="587"/>
      <c r="G22" s="587"/>
      <c r="H22" s="78" t="str">
        <f>A27</f>
        <v>MOO</v>
      </c>
      <c r="I22" s="86">
        <f>(B27+D27+F27)/'6.1, 6.2'!E25</f>
        <v>2.541088748842946E-2</v>
      </c>
      <c r="J22" s="87" t="str">
        <f t="shared" si="1"/>
        <v>PSE</v>
      </c>
      <c r="K22" s="76">
        <f t="shared" si="0"/>
        <v>23203.646000000001</v>
      </c>
      <c r="L22" s="87" t="str">
        <f t="shared" si="2"/>
        <v>PSE</v>
      </c>
      <c r="M22" s="85">
        <f>K22/'6.1, 6.2'!E5</f>
        <v>2.1076601049533555E-2</v>
      </c>
      <c r="N22" s="78"/>
      <c r="O22" s="68"/>
    </row>
    <row r="23" spans="1:15">
      <c r="A23" s="586"/>
      <c r="B23" s="318">
        <f>SUM(B24:B27)</f>
        <v>126511.37529513851</v>
      </c>
      <c r="C23" s="363">
        <v>2.3863975447340129E-2</v>
      </c>
      <c r="D23" s="318">
        <f>SUM(D24:D27)</f>
        <v>117133.07393046294</v>
      </c>
      <c r="E23" s="363">
        <v>2.4129212801135308E-2</v>
      </c>
      <c r="F23" s="318">
        <f>SUM(F24:F27)</f>
        <v>116158.90663383657</v>
      </c>
      <c r="G23" s="363">
        <v>2.4213540127634239E-2</v>
      </c>
      <c r="H23" s="68"/>
      <c r="I23" s="68"/>
      <c r="J23" s="87" t="str">
        <f t="shared" si="1"/>
        <v>VE</v>
      </c>
      <c r="K23" s="76">
        <f t="shared" si="0"/>
        <v>7061.2900514348767</v>
      </c>
      <c r="L23" s="87" t="str">
        <f t="shared" si="2"/>
        <v>VE</v>
      </c>
      <c r="M23" s="85">
        <f>K23/'6.1, 6.2'!F5</f>
        <v>1.3630707105971642E-2</v>
      </c>
      <c r="N23" s="78"/>
      <c r="O23" s="68"/>
    </row>
    <row r="24" spans="1:15">
      <c r="A24" s="18" t="s">
        <v>8</v>
      </c>
      <c r="B24" s="23">
        <v>9523.4259999999995</v>
      </c>
      <c r="C24" s="352">
        <v>1.5255019233863831E-2</v>
      </c>
      <c r="D24" s="23">
        <v>8986.0550000000003</v>
      </c>
      <c r="E24" s="352">
        <v>1.6499598391657048E-2</v>
      </c>
      <c r="F24" s="23">
        <v>14169.06</v>
      </c>
      <c r="G24" s="352">
        <v>2.1689134133158081E-2</v>
      </c>
      <c r="H24" s="68"/>
      <c r="I24" s="68"/>
      <c r="J24" s="87" t="str">
        <f t="shared" si="1"/>
        <v>PVE</v>
      </c>
      <c r="K24" s="76">
        <f t="shared" si="0"/>
        <v>0</v>
      </c>
      <c r="L24" s="87" t="str">
        <f t="shared" si="2"/>
        <v>PVE</v>
      </c>
      <c r="M24" s="85">
        <f>K24/'6.1, 6.2'!G5</f>
        <v>0</v>
      </c>
      <c r="N24" s="78"/>
      <c r="O24" s="86"/>
    </row>
    <row r="25" spans="1:15">
      <c r="A25" s="18" t="s">
        <v>9</v>
      </c>
      <c r="B25" s="23">
        <v>43396.065000000002</v>
      </c>
      <c r="C25" s="352">
        <v>2.1948693870972879E-2</v>
      </c>
      <c r="D25" s="23">
        <v>41496.455000000002</v>
      </c>
      <c r="E25" s="352">
        <v>2.2312859758925076E-2</v>
      </c>
      <c r="F25" s="23">
        <v>42157.627</v>
      </c>
      <c r="G25" s="352">
        <v>2.1934724525185755E-2</v>
      </c>
      <c r="H25" s="68"/>
      <c r="I25" s="68"/>
      <c r="J25" s="87" t="str">
        <f t="shared" si="1"/>
        <v>VTE</v>
      </c>
      <c r="K25" s="76">
        <f t="shared" si="0"/>
        <v>34177.248829999997</v>
      </c>
      <c r="L25" s="87" t="str">
        <f t="shared" si="2"/>
        <v>VTE</v>
      </c>
      <c r="M25" s="85">
        <f>K25/'6.1, 6.2'!H5</f>
        <v>0.18858926330833184</v>
      </c>
      <c r="N25" s="78"/>
      <c r="O25" s="86"/>
    </row>
    <row r="26" spans="1:15">
      <c r="A26" s="18" t="s">
        <v>132</v>
      </c>
      <c r="B26" s="23">
        <v>25293.675113554269</v>
      </c>
      <c r="C26" s="352">
        <v>3.1391710083147395E-2</v>
      </c>
      <c r="D26" s="23">
        <v>22898.370380110999</v>
      </c>
      <c r="E26" s="352">
        <v>3.1332207687517537E-2</v>
      </c>
      <c r="F26" s="23">
        <v>21310.391777893903</v>
      </c>
      <c r="G26" s="352">
        <v>3.0575677423354167E-2</v>
      </c>
      <c r="H26" s="68"/>
      <c r="I26" s="68"/>
      <c r="J26" s="87" t="str">
        <f t="shared" si="1"/>
        <v>FVE</v>
      </c>
      <c r="K26" s="76">
        <f t="shared" si="0"/>
        <v>8609.1833080031465</v>
      </c>
      <c r="L26" s="87" t="str">
        <f t="shared" si="2"/>
        <v>FVE</v>
      </c>
      <c r="M26" s="85">
        <f>K26/'6.1, 6.2'!I5</f>
        <v>1.188278292985161E-2</v>
      </c>
      <c r="N26" s="78"/>
      <c r="O26" s="86"/>
    </row>
    <row r="27" spans="1:15">
      <c r="A27" s="427" t="s">
        <v>130</v>
      </c>
      <c r="B27" s="242">
        <v>48298.20918158425</v>
      </c>
      <c r="C27" s="353">
        <v>2.5498361402028005E-2</v>
      </c>
      <c r="D27" s="242">
        <v>43752.193550351934</v>
      </c>
      <c r="E27" s="353">
        <v>2.5449067120357508E-2</v>
      </c>
      <c r="F27" s="242">
        <v>38521.827855942669</v>
      </c>
      <c r="G27" s="353">
        <v>2.5259202391109153E-2</v>
      </c>
      <c r="H27" s="68"/>
      <c r="I27" s="68"/>
      <c r="J27" s="68"/>
      <c r="K27" s="68"/>
      <c r="L27" s="68"/>
      <c r="M27" s="68"/>
      <c r="N27" s="78"/>
      <c r="O27" s="86"/>
    </row>
    <row r="28" spans="1:15">
      <c r="A28" s="590"/>
      <c r="B28" s="590"/>
      <c r="C28" s="590"/>
      <c r="D28" s="590"/>
      <c r="E28" s="590"/>
      <c r="F28" s="48"/>
      <c r="G28" s="77" t="s">
        <v>297</v>
      </c>
      <c r="H28" s="68"/>
      <c r="I28" s="68"/>
      <c r="J28" s="68"/>
      <c r="K28" s="68"/>
      <c r="L28" s="68"/>
      <c r="M28" s="68"/>
      <c r="N28" s="68"/>
      <c r="O28" s="68"/>
    </row>
    <row r="29" spans="1:15">
      <c r="A29" s="591"/>
      <c r="B29" s="591"/>
      <c r="C29" s="591"/>
      <c r="D29" s="591"/>
      <c r="E29" s="591"/>
      <c r="F29" s="48"/>
      <c r="G29" s="69"/>
      <c r="H29" s="68"/>
      <c r="I29" s="68"/>
      <c r="J29" s="68"/>
      <c r="K29" s="68"/>
      <c r="L29" s="68"/>
      <c r="M29" s="68"/>
      <c r="N29" s="68"/>
      <c r="O29" s="68"/>
    </row>
    <row r="30" spans="1:15">
      <c r="J30" s="87"/>
      <c r="K30" s="87" t="str">
        <f>H5</f>
        <v>Leden</v>
      </c>
      <c r="L30" s="87" t="str">
        <f>J5</f>
        <v>Únor</v>
      </c>
      <c r="M30" s="87" t="str">
        <f>L5</f>
        <v>Březen</v>
      </c>
    </row>
    <row r="31" spans="1:15">
      <c r="H31" s="87" t="str">
        <f t="shared" ref="H31:H38" si="3">A9</f>
        <v>JE</v>
      </c>
      <c r="I31" s="88">
        <f t="shared" ref="I31:I38" si="4">G9</f>
        <v>0</v>
      </c>
      <c r="J31" s="87" t="str">
        <f t="shared" ref="J31:J38" si="5">A9</f>
        <v>JE</v>
      </c>
      <c r="K31" s="70">
        <f t="shared" ref="K31:K38" si="6">H9</f>
        <v>0</v>
      </c>
      <c r="L31" s="70">
        <f t="shared" ref="L31:L38" si="7">J9</f>
        <v>0</v>
      </c>
      <c r="M31" s="70">
        <f t="shared" ref="M31:M38" si="8">L9</f>
        <v>0</v>
      </c>
    </row>
    <row r="32" spans="1:15">
      <c r="H32" s="87" t="str">
        <f t="shared" si="3"/>
        <v>PE</v>
      </c>
      <c r="I32" s="88">
        <f t="shared" si="4"/>
        <v>5.8483321596592336E-2</v>
      </c>
      <c r="J32" s="87" t="str">
        <f t="shared" si="5"/>
        <v>PE</v>
      </c>
      <c r="K32" s="70">
        <f t="shared" si="6"/>
        <v>170208.57100000003</v>
      </c>
      <c r="L32" s="70">
        <f t="shared" si="7"/>
        <v>164510.42799999999</v>
      </c>
      <c r="M32" s="70">
        <f t="shared" si="8"/>
        <v>140675.14199999999</v>
      </c>
    </row>
    <row r="33" spans="8:13" ht="12.75" customHeight="1">
      <c r="H33" s="87" t="str">
        <f t="shared" si="3"/>
        <v>PPE</v>
      </c>
      <c r="I33" s="88">
        <f t="shared" si="4"/>
        <v>0.29338418659234267</v>
      </c>
      <c r="J33" s="87" t="str">
        <f t="shared" si="5"/>
        <v>PPE</v>
      </c>
      <c r="K33" s="70">
        <f t="shared" si="6"/>
        <v>15080.34</v>
      </c>
      <c r="L33" s="70">
        <f t="shared" si="7"/>
        <v>12055.67</v>
      </c>
      <c r="M33" s="70">
        <f t="shared" si="8"/>
        <v>2751.49</v>
      </c>
    </row>
    <row r="34" spans="8:13">
      <c r="H34" s="87" t="str">
        <f t="shared" si="3"/>
        <v>PSE</v>
      </c>
      <c r="I34" s="88">
        <f t="shared" si="4"/>
        <v>2.0106682987041977E-2</v>
      </c>
      <c r="J34" s="87" t="str">
        <f t="shared" si="5"/>
        <v>PSE</v>
      </c>
      <c r="K34" s="70">
        <f t="shared" si="6"/>
        <v>8233.5740000000005</v>
      </c>
      <c r="L34" s="70">
        <f t="shared" si="7"/>
        <v>7251.2829999999994</v>
      </c>
      <c r="M34" s="70">
        <f t="shared" si="8"/>
        <v>7718.7889999999989</v>
      </c>
    </row>
    <row r="35" spans="8:13" ht="13.5" customHeight="1">
      <c r="H35" s="87" t="str">
        <f t="shared" si="3"/>
        <v>VE</v>
      </c>
      <c r="I35" s="88">
        <f t="shared" si="4"/>
        <v>7.0790234291636198E-3</v>
      </c>
      <c r="J35" s="87" t="str">
        <f t="shared" si="5"/>
        <v>VE</v>
      </c>
      <c r="K35" s="70">
        <f t="shared" si="6"/>
        <v>2945.1280972332593</v>
      </c>
      <c r="L35" s="70">
        <f t="shared" si="7"/>
        <v>2202.4933084253116</v>
      </c>
      <c r="M35" s="70">
        <f t="shared" si="8"/>
        <v>1913.6686457763058</v>
      </c>
    </row>
    <row r="36" spans="8:13" ht="12.75" customHeight="1">
      <c r="H36" s="87" t="str">
        <f t="shared" si="3"/>
        <v>PVE</v>
      </c>
      <c r="I36" s="88">
        <f t="shared" si="4"/>
        <v>0</v>
      </c>
      <c r="J36" s="87" t="str">
        <f t="shared" si="5"/>
        <v>PVE</v>
      </c>
      <c r="K36" s="70">
        <f t="shared" si="6"/>
        <v>0</v>
      </c>
      <c r="L36" s="70">
        <f t="shared" si="7"/>
        <v>0</v>
      </c>
      <c r="M36" s="70">
        <f t="shared" si="8"/>
        <v>0</v>
      </c>
    </row>
    <row r="37" spans="8:13" ht="12.75" customHeight="1">
      <c r="H37" s="87" t="str">
        <f t="shared" si="3"/>
        <v>VTE</v>
      </c>
      <c r="I37" s="88">
        <f t="shared" si="4"/>
        <v>0.18621089776035493</v>
      </c>
      <c r="J37" s="87" t="str">
        <f t="shared" si="5"/>
        <v>VTE</v>
      </c>
      <c r="K37" s="70">
        <f t="shared" si="6"/>
        <v>18057.407749999998</v>
      </c>
      <c r="L37" s="70">
        <f t="shared" si="7"/>
        <v>8948.4357499999987</v>
      </c>
      <c r="M37" s="70">
        <f t="shared" si="8"/>
        <v>7171.4053299999987</v>
      </c>
    </row>
    <row r="38" spans="8:13" ht="12.75" customHeight="1">
      <c r="H38" s="87" t="str">
        <f t="shared" si="3"/>
        <v>FVE</v>
      </c>
      <c r="I38" s="88">
        <f t="shared" si="4"/>
        <v>1.2493343801051195E-2</v>
      </c>
      <c r="J38" s="87" t="str">
        <f t="shared" si="5"/>
        <v>FVE</v>
      </c>
      <c r="K38" s="70">
        <f t="shared" si="6"/>
        <v>1280.16037790526</v>
      </c>
      <c r="L38" s="70">
        <f t="shared" si="7"/>
        <v>2217.2788120376226</v>
      </c>
      <c r="M38" s="70">
        <f t="shared" si="8"/>
        <v>5111.7441180602636</v>
      </c>
    </row>
    <row r="39" spans="8:13" ht="12.75" customHeight="1"/>
  </sheetData>
  <mergeCells count="21">
    <mergeCell ref="B18:G18"/>
    <mergeCell ref="B19:G19"/>
    <mergeCell ref="B20:C20"/>
    <mergeCell ref="D20:E20"/>
    <mergeCell ref="F20:G20"/>
    <mergeCell ref="A28:E29"/>
    <mergeCell ref="B3:G3"/>
    <mergeCell ref="H3:M3"/>
    <mergeCell ref="B4:G4"/>
    <mergeCell ref="H4:M4"/>
    <mergeCell ref="B5:C5"/>
    <mergeCell ref="D5:E5"/>
    <mergeCell ref="F5:G5"/>
    <mergeCell ref="H5:I5"/>
    <mergeCell ref="J5:K5"/>
    <mergeCell ref="L5:M5"/>
    <mergeCell ref="A22:A23"/>
    <mergeCell ref="B22:G22"/>
    <mergeCell ref="A7:A8"/>
    <mergeCell ref="B7:G7"/>
    <mergeCell ref="H7:M7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List31"/>
  <dimension ref="A1:X39"/>
  <sheetViews>
    <sheetView showGridLines="0" zoomScaleNormal="100" workbookViewId="0"/>
  </sheetViews>
  <sheetFormatPr defaultColWidth="9.140625" defaultRowHeight="12"/>
  <cols>
    <col min="1" max="1" width="9.42578125" style="9" customWidth="1"/>
    <col min="2" max="2" width="13.42578125" style="9" customWidth="1"/>
    <col min="3" max="3" width="9" style="9" customWidth="1"/>
    <col min="4" max="4" width="13.42578125" style="9" customWidth="1"/>
    <col min="5" max="5" width="9" style="9" customWidth="1"/>
    <col min="6" max="6" width="13.42578125" style="9" customWidth="1"/>
    <col min="7" max="7" width="9" style="9" customWidth="1"/>
    <col min="8" max="8" width="13.42578125" style="9" customWidth="1"/>
    <col min="9" max="9" width="9" style="9" customWidth="1"/>
    <col min="10" max="10" width="13.42578125" style="9" customWidth="1"/>
    <col min="11" max="11" width="9" style="9" customWidth="1"/>
    <col min="12" max="12" width="13.42578125" style="9" customWidth="1"/>
    <col min="13" max="13" width="9" style="9" customWidth="1"/>
    <col min="14" max="26" width="9.140625" style="9" customWidth="1"/>
    <col min="27" max="16384" width="9.140625" style="9"/>
  </cols>
  <sheetData>
    <row r="1" spans="1:24" ht="18">
      <c r="A1" s="231" t="s">
        <v>392</v>
      </c>
      <c r="M1" s="348" t="str">
        <f>'3.1'!N1</f>
        <v>I. čtvrtletí 2025</v>
      </c>
    </row>
    <row r="2" spans="1:24" ht="6" customHeight="1">
      <c r="A2" s="350"/>
      <c r="B2" s="68"/>
      <c r="C2" s="68"/>
      <c r="D2" s="68"/>
      <c r="E2" s="68"/>
      <c r="F2" s="68"/>
      <c r="G2" s="68"/>
      <c r="H2" s="68"/>
      <c r="I2" s="68"/>
      <c r="J2" s="68"/>
      <c r="K2" s="68"/>
      <c r="L2" s="68"/>
      <c r="M2" s="68"/>
    </row>
    <row r="3" spans="1:24">
      <c r="A3" s="433" t="str">
        <f>'3.1'!A4</f>
        <v>2025</v>
      </c>
      <c r="B3" s="579" t="s">
        <v>186</v>
      </c>
      <c r="C3" s="579"/>
      <c r="D3" s="579"/>
      <c r="E3" s="579"/>
      <c r="F3" s="579"/>
      <c r="G3" s="580"/>
      <c r="H3" s="594" t="s">
        <v>19</v>
      </c>
      <c r="I3" s="579"/>
      <c r="J3" s="579"/>
      <c r="K3" s="579"/>
      <c r="L3" s="579"/>
      <c r="M3" s="579"/>
      <c r="N3" s="24"/>
    </row>
    <row r="4" spans="1:24" ht="13.5">
      <c r="A4" s="22"/>
      <c r="B4" s="596" t="s">
        <v>168</v>
      </c>
      <c r="C4" s="596"/>
      <c r="D4" s="596"/>
      <c r="E4" s="596"/>
      <c r="F4" s="596"/>
      <c r="G4" s="598"/>
      <c r="H4" s="595" t="s">
        <v>5</v>
      </c>
      <c r="I4" s="596"/>
      <c r="J4" s="596"/>
      <c r="K4" s="596"/>
      <c r="L4" s="596"/>
      <c r="M4" s="596"/>
      <c r="N4" s="72"/>
    </row>
    <row r="5" spans="1:24">
      <c r="A5" s="22"/>
      <c r="B5" s="578" t="s">
        <v>60</v>
      </c>
      <c r="C5" s="578"/>
      <c r="D5" s="578" t="s">
        <v>61</v>
      </c>
      <c r="E5" s="578"/>
      <c r="F5" s="578" t="s">
        <v>62</v>
      </c>
      <c r="G5" s="583"/>
      <c r="H5" s="584" t="s">
        <v>60</v>
      </c>
      <c r="I5" s="578"/>
      <c r="J5" s="578" t="s">
        <v>61</v>
      </c>
      <c r="K5" s="578"/>
      <c r="L5" s="578" t="s">
        <v>62</v>
      </c>
      <c r="M5" s="578"/>
      <c r="N5" s="67"/>
    </row>
    <row r="6" spans="1:24">
      <c r="A6" s="367"/>
      <c r="B6" s="364" t="s">
        <v>208</v>
      </c>
      <c r="C6" s="364" t="s">
        <v>207</v>
      </c>
      <c r="D6" s="364" t="s">
        <v>208</v>
      </c>
      <c r="E6" s="364" t="s">
        <v>207</v>
      </c>
      <c r="F6" s="364" t="s">
        <v>208</v>
      </c>
      <c r="G6" s="365" t="s">
        <v>207</v>
      </c>
      <c r="H6" s="357" t="s">
        <v>208</v>
      </c>
      <c r="I6" s="357" t="s">
        <v>207</v>
      </c>
      <c r="J6" s="357" t="s">
        <v>208</v>
      </c>
      <c r="K6" s="357" t="s">
        <v>207</v>
      </c>
      <c r="L6" s="357" t="s">
        <v>208</v>
      </c>
      <c r="M6" s="357" t="s">
        <v>207</v>
      </c>
      <c r="N6" s="67"/>
    </row>
    <row r="7" spans="1:24">
      <c r="A7" s="592" t="s">
        <v>53</v>
      </c>
      <c r="B7" s="597">
        <f>F8</f>
        <v>2911.5927619999998</v>
      </c>
      <c r="C7" s="587"/>
      <c r="D7" s="587"/>
      <c r="E7" s="587"/>
      <c r="F7" s="587"/>
      <c r="G7" s="599"/>
      <c r="H7" s="597">
        <f>SUM(H8,J8,L8)</f>
        <v>3621738.9262309442</v>
      </c>
      <c r="I7" s="587"/>
      <c r="J7" s="587"/>
      <c r="K7" s="587"/>
      <c r="L7" s="587"/>
      <c r="M7" s="587"/>
      <c r="N7" s="73"/>
    </row>
    <row r="8" spans="1:24">
      <c r="A8" s="593"/>
      <c r="B8" s="358">
        <f>SUM(B9:B16)</f>
        <v>2893.4203819999998</v>
      </c>
      <c r="C8" s="353">
        <v>0.12560691894430784</v>
      </c>
      <c r="D8" s="318">
        <f>SUM(D9:D16)</f>
        <v>2910.1846380999996</v>
      </c>
      <c r="E8" s="353">
        <v>0.126076096511409</v>
      </c>
      <c r="F8" s="318">
        <f>SUM(F9:F16)</f>
        <v>2911.5927619999998</v>
      </c>
      <c r="G8" s="359">
        <v>0.1272660261105798</v>
      </c>
      <c r="H8" s="318">
        <f>SUM(H9:H16)</f>
        <v>1240954.5006613741</v>
      </c>
      <c r="I8" s="353">
        <v>0.1621315844011203</v>
      </c>
      <c r="J8" s="318">
        <f>SUM(J9:J16)</f>
        <v>1127704.2576701373</v>
      </c>
      <c r="K8" s="353">
        <v>0.15616457367025771</v>
      </c>
      <c r="L8" s="318">
        <f>SUM(L9:L16)</f>
        <v>1253080.1678994331</v>
      </c>
      <c r="M8" s="353">
        <v>0.17193611520151431</v>
      </c>
      <c r="N8" s="10"/>
    </row>
    <row r="9" spans="1:24">
      <c r="A9" s="56" t="s">
        <v>7</v>
      </c>
      <c r="B9" s="247">
        <v>2068</v>
      </c>
      <c r="C9" s="352">
        <v>0.47892542843909219</v>
      </c>
      <c r="D9" s="23">
        <v>2082</v>
      </c>
      <c r="E9" s="352">
        <v>0.4806094182825485</v>
      </c>
      <c r="F9" s="23">
        <v>2082</v>
      </c>
      <c r="G9" s="360">
        <v>0.4806094182825485</v>
      </c>
      <c r="H9" s="23">
        <v>1141331.97</v>
      </c>
      <c r="I9" s="352">
        <v>0.4224497687778761</v>
      </c>
      <c r="J9" s="23">
        <v>1027521.57</v>
      </c>
      <c r="K9" s="352">
        <v>0.41097473244796662</v>
      </c>
      <c r="L9" s="23">
        <v>1132990.56</v>
      </c>
      <c r="M9" s="352">
        <v>0.41137079898866857</v>
      </c>
      <c r="N9" s="76"/>
      <c r="O9" s="85"/>
      <c r="X9" s="70"/>
    </row>
    <row r="10" spans="1:24">
      <c r="A10" s="56" t="s">
        <v>20</v>
      </c>
      <c r="B10" s="247">
        <v>14.759</v>
      </c>
      <c r="C10" s="352">
        <v>1.5616879545364796E-3</v>
      </c>
      <c r="D10" s="23">
        <v>14.759</v>
      </c>
      <c r="E10" s="352">
        <v>1.5616879545364796E-3</v>
      </c>
      <c r="F10" s="23">
        <v>14.759</v>
      </c>
      <c r="G10" s="360">
        <v>1.6003562486912191E-3</v>
      </c>
      <c r="H10" s="23">
        <v>7174.8590000000004</v>
      </c>
      <c r="I10" s="352">
        <v>1.8808316634835317E-3</v>
      </c>
      <c r="J10" s="23">
        <v>6363.6970000000001</v>
      </c>
      <c r="K10" s="352">
        <v>1.7749491313193008E-3</v>
      </c>
      <c r="L10" s="23">
        <v>6340.1449999999995</v>
      </c>
      <c r="M10" s="352">
        <v>1.9582444329739931E-3</v>
      </c>
      <c r="N10" s="76"/>
      <c r="O10" s="85"/>
      <c r="X10" s="70"/>
    </row>
    <row r="11" spans="1:24">
      <c r="A11" s="56" t="s">
        <v>21</v>
      </c>
      <c r="B11" s="247">
        <v>0</v>
      </c>
      <c r="C11" s="352">
        <v>0</v>
      </c>
      <c r="D11" s="23">
        <v>0</v>
      </c>
      <c r="E11" s="352">
        <v>0</v>
      </c>
      <c r="F11" s="23">
        <v>0</v>
      </c>
      <c r="G11" s="360">
        <v>0</v>
      </c>
      <c r="H11" s="23">
        <v>0</v>
      </c>
      <c r="I11" s="352">
        <v>0</v>
      </c>
      <c r="J11" s="23">
        <v>0</v>
      </c>
      <c r="K11" s="352">
        <v>0</v>
      </c>
      <c r="L11" s="23">
        <v>0</v>
      </c>
      <c r="M11" s="352">
        <v>0</v>
      </c>
      <c r="N11" s="76"/>
      <c r="O11" s="85"/>
      <c r="X11" s="70"/>
    </row>
    <row r="12" spans="1:24">
      <c r="A12" s="56" t="s">
        <v>22</v>
      </c>
      <c r="B12" s="247">
        <v>97.983400000000017</v>
      </c>
      <c r="C12" s="352">
        <v>7.8367368902331647E-2</v>
      </c>
      <c r="D12" s="23">
        <v>99.31340000000003</v>
      </c>
      <c r="E12" s="352">
        <v>7.8915931354977889E-2</v>
      </c>
      <c r="F12" s="23">
        <v>99.31340000000003</v>
      </c>
      <c r="G12" s="360">
        <v>7.8573347374096769E-2</v>
      </c>
      <c r="H12" s="23">
        <v>46165.297000000006</v>
      </c>
      <c r="I12" s="352">
        <v>0.11931627841841412</v>
      </c>
      <c r="J12" s="23">
        <v>42119.33400000001</v>
      </c>
      <c r="K12" s="352">
        <v>0.11916881998679477</v>
      </c>
      <c r="L12" s="23">
        <v>45554.265000000014</v>
      </c>
      <c r="M12" s="352">
        <v>0.12634244830709845</v>
      </c>
      <c r="N12" s="76"/>
      <c r="O12" s="85"/>
      <c r="X12" s="70"/>
    </row>
    <row r="13" spans="1:24">
      <c r="A13" s="56" t="s">
        <v>43</v>
      </c>
      <c r="B13" s="247">
        <v>17.123599999999996</v>
      </c>
      <c r="C13" s="352">
        <v>1.5344733531097778E-2</v>
      </c>
      <c r="D13" s="23">
        <v>17.003599999999988</v>
      </c>
      <c r="E13" s="352">
        <v>1.5242437824065157E-2</v>
      </c>
      <c r="F13" s="23">
        <v>17.003599999999988</v>
      </c>
      <c r="G13" s="360">
        <v>1.5252012516488403E-2</v>
      </c>
      <c r="H13" s="23">
        <v>4586.2299203935108</v>
      </c>
      <c r="I13" s="352">
        <v>2.2633721469313615E-2</v>
      </c>
      <c r="J13" s="23">
        <v>5568.5182527518164</v>
      </c>
      <c r="K13" s="352">
        <v>3.5410859510908624E-2</v>
      </c>
      <c r="L13" s="23">
        <v>4174.8112252380333</v>
      </c>
      <c r="M13" s="352">
        <v>2.6396107815734839E-2</v>
      </c>
      <c r="N13" s="76"/>
      <c r="O13" s="85"/>
      <c r="X13" s="70"/>
    </row>
    <row r="14" spans="1:24">
      <c r="A14" s="56" t="s">
        <v>44</v>
      </c>
      <c r="B14" s="247">
        <v>475</v>
      </c>
      <c r="C14" s="352">
        <v>0.40546308151941957</v>
      </c>
      <c r="D14" s="23">
        <v>475</v>
      </c>
      <c r="E14" s="352">
        <v>0.40546308151941957</v>
      </c>
      <c r="F14" s="23">
        <v>475</v>
      </c>
      <c r="G14" s="360">
        <v>0.40546308151941957</v>
      </c>
      <c r="H14" s="23">
        <v>34777.65</v>
      </c>
      <c r="I14" s="352">
        <v>0.41476172070243295</v>
      </c>
      <c r="J14" s="23">
        <v>32359.88</v>
      </c>
      <c r="K14" s="352">
        <v>0.36672504144087664</v>
      </c>
      <c r="L14" s="23">
        <v>41378.839999999997</v>
      </c>
      <c r="M14" s="352">
        <v>0.45033987574276058</v>
      </c>
      <c r="N14" s="76"/>
      <c r="O14" s="85"/>
      <c r="P14" s="56"/>
      <c r="Q14" s="71"/>
      <c r="R14" s="48"/>
      <c r="S14" s="48"/>
      <c r="T14" s="48"/>
      <c r="U14" s="48"/>
      <c r="X14" s="70"/>
    </row>
    <row r="15" spans="1:24">
      <c r="A15" s="56" t="s">
        <v>45</v>
      </c>
      <c r="B15" s="247">
        <v>11.899999999999999</v>
      </c>
      <c r="C15" s="352">
        <v>3.2769515461545468E-2</v>
      </c>
      <c r="D15" s="23">
        <v>11.899999999999999</v>
      </c>
      <c r="E15" s="74">
        <v>3.2769064273999927E-2</v>
      </c>
      <c r="F15" s="23">
        <v>11.899999999999999</v>
      </c>
      <c r="G15" s="361">
        <v>3.2782153759127498E-2</v>
      </c>
      <c r="H15" s="23">
        <v>2255.3677723044329</v>
      </c>
      <c r="I15" s="352">
        <v>2.5245211174045705E-2</v>
      </c>
      <c r="J15" s="23">
        <v>1631.4882141916557</v>
      </c>
      <c r="K15" s="74">
        <v>3.7812351901935291E-2</v>
      </c>
      <c r="L15" s="23">
        <v>1578.1317761586529</v>
      </c>
      <c r="M15" s="74">
        <v>3.2378282052421672E-2</v>
      </c>
      <c r="N15" s="76"/>
      <c r="O15" s="85"/>
      <c r="P15" s="56"/>
      <c r="Q15" s="71"/>
      <c r="R15" s="48"/>
      <c r="S15" s="48"/>
      <c r="T15" s="48"/>
      <c r="U15" s="48"/>
      <c r="X15" s="70"/>
    </row>
    <row r="16" spans="1:24">
      <c r="A16" s="276" t="s">
        <v>46</v>
      </c>
      <c r="B16" s="248">
        <v>208.65438199999988</v>
      </c>
      <c r="C16" s="353">
        <v>5.2130127499394524E-2</v>
      </c>
      <c r="D16" s="242">
        <v>210.20863809999958</v>
      </c>
      <c r="E16" s="354">
        <v>5.2186467095666114E-2</v>
      </c>
      <c r="F16" s="242">
        <v>211.61676199999977</v>
      </c>
      <c r="G16" s="362">
        <v>5.2290044446941207E-2</v>
      </c>
      <c r="H16" s="242">
        <v>4663.1269686761316</v>
      </c>
      <c r="I16" s="353">
        <v>4.8293560575364936E-2</v>
      </c>
      <c r="J16" s="242">
        <v>12139.770203193864</v>
      </c>
      <c r="K16" s="354">
        <v>5.3673476457029946E-2</v>
      </c>
      <c r="L16" s="242">
        <v>21063.414898036106</v>
      </c>
      <c r="M16" s="354">
        <v>5.2426175578133755E-2</v>
      </c>
      <c r="N16" s="76"/>
      <c r="O16" s="85"/>
      <c r="P16" s="56"/>
      <c r="Q16" s="71"/>
      <c r="R16" s="48"/>
      <c r="S16" s="48"/>
      <c r="T16" s="48"/>
      <c r="U16" s="48"/>
      <c r="X16" s="70"/>
    </row>
    <row r="17" spans="1:15">
      <c r="A17" s="214"/>
      <c r="B17" s="68"/>
      <c r="C17" s="68"/>
      <c r="D17" s="68"/>
      <c r="E17" s="68"/>
      <c r="F17" s="68"/>
      <c r="G17" s="68"/>
      <c r="H17" s="68"/>
      <c r="I17" s="68"/>
      <c r="J17" s="68"/>
      <c r="K17" s="68"/>
      <c r="L17" s="69"/>
      <c r="M17" s="77" t="s">
        <v>296</v>
      </c>
      <c r="N17" s="77"/>
      <c r="O17" s="69"/>
    </row>
    <row r="18" spans="1:15">
      <c r="A18" s="433" t="str">
        <f>'3.1'!A4</f>
        <v>2025</v>
      </c>
      <c r="B18" s="579" t="s">
        <v>231</v>
      </c>
      <c r="C18" s="579"/>
      <c r="D18" s="579"/>
      <c r="E18" s="579"/>
      <c r="F18" s="579"/>
      <c r="G18" s="579"/>
      <c r="H18" s="68"/>
      <c r="I18" s="68"/>
      <c r="J18" s="68"/>
      <c r="K18" s="68"/>
      <c r="L18" s="68"/>
      <c r="M18" s="68"/>
      <c r="N18" s="78"/>
      <c r="O18" s="68"/>
    </row>
    <row r="19" spans="1:15">
      <c r="A19" s="355"/>
      <c r="B19" s="581" t="s">
        <v>5</v>
      </c>
      <c r="C19" s="581"/>
      <c r="D19" s="581"/>
      <c r="E19" s="581"/>
      <c r="F19" s="581"/>
      <c r="G19" s="581"/>
      <c r="H19" s="78" t="str">
        <f>A24</f>
        <v>VO z vvn</v>
      </c>
      <c r="I19" s="86">
        <f>(B24+D24+F24)/'6.1, 6.2'!B25</f>
        <v>3.8747575585591935E-2</v>
      </c>
      <c r="J19" s="87" t="str">
        <f>A9</f>
        <v>JE</v>
      </c>
      <c r="K19" s="76">
        <f t="shared" ref="K19:K26" si="0">H9+J9+L9</f>
        <v>3301844.1</v>
      </c>
      <c r="L19" s="87" t="str">
        <f>A9</f>
        <v>JE</v>
      </c>
      <c r="M19" s="85">
        <f>K19/'6.1, 6.2'!B5</f>
        <v>0.41500848995125755</v>
      </c>
      <c r="N19" s="78"/>
      <c r="O19" s="68"/>
    </row>
    <row r="20" spans="1:15">
      <c r="A20" s="351"/>
      <c r="B20" s="578" t="s">
        <v>60</v>
      </c>
      <c r="C20" s="578"/>
      <c r="D20" s="578" t="s">
        <v>61</v>
      </c>
      <c r="E20" s="578"/>
      <c r="F20" s="578" t="s">
        <v>62</v>
      </c>
      <c r="G20" s="578"/>
      <c r="H20" s="78" t="str">
        <f>A25</f>
        <v>VO z vn</v>
      </c>
      <c r="I20" s="86">
        <f>(B25+D25+F25)/'6.1, 6.2'!C25</f>
        <v>5.2013189803393478E-2</v>
      </c>
      <c r="J20" s="87" t="str">
        <f t="shared" ref="J20:J26" si="1">A10</f>
        <v>PE</v>
      </c>
      <c r="K20" s="76">
        <f t="shared" si="0"/>
        <v>19878.701000000001</v>
      </c>
      <c r="L20" s="87" t="str">
        <f t="shared" ref="L20:L26" si="2">A10</f>
        <v>PE</v>
      </c>
      <c r="M20" s="85">
        <f>K20/'6.1, 6.2'!C5</f>
        <v>1.8687066375150316E-3</v>
      </c>
      <c r="N20" s="78"/>
      <c r="O20" s="68"/>
    </row>
    <row r="21" spans="1:15">
      <c r="A21" s="351"/>
      <c r="B21" s="366" t="s">
        <v>208</v>
      </c>
      <c r="C21" s="366" t="s">
        <v>207</v>
      </c>
      <c r="D21" s="366" t="s">
        <v>208</v>
      </c>
      <c r="E21" s="366" t="s">
        <v>207</v>
      </c>
      <c r="F21" s="366" t="s">
        <v>208</v>
      </c>
      <c r="G21" s="366" t="s">
        <v>207</v>
      </c>
      <c r="H21" s="78" t="str">
        <f>A26</f>
        <v>MOP</v>
      </c>
      <c r="I21" s="86">
        <f>(B26+D26+F26)/'6.1, 6.2'!D25</f>
        <v>5.8790027118466086E-2</v>
      </c>
      <c r="J21" s="87" t="str">
        <f t="shared" si="1"/>
        <v>PPE</v>
      </c>
      <c r="K21" s="76">
        <f t="shared" si="0"/>
        <v>0</v>
      </c>
      <c r="L21" s="87" t="str">
        <f t="shared" si="2"/>
        <v>PPE</v>
      </c>
      <c r="M21" s="85">
        <f>K21/'6.1, 6.2'!D5</f>
        <v>0</v>
      </c>
      <c r="N21" s="78"/>
      <c r="O21" s="68"/>
    </row>
    <row r="22" spans="1:15">
      <c r="A22" s="585" t="s">
        <v>53</v>
      </c>
      <c r="B22" s="587">
        <f>SUM(B23,D23,F23)</f>
        <v>742221.47444585816</v>
      </c>
      <c r="C22" s="587"/>
      <c r="D22" s="587"/>
      <c r="E22" s="587"/>
      <c r="F22" s="587"/>
      <c r="G22" s="587"/>
      <c r="H22" s="78" t="str">
        <f>A27</f>
        <v>MOO</v>
      </c>
      <c r="I22" s="86">
        <f>(B27+D27+F27)/'6.1, 6.2'!E25</f>
        <v>4.685647162264666E-2</v>
      </c>
      <c r="J22" s="87" t="str">
        <f t="shared" si="1"/>
        <v>PSE</v>
      </c>
      <c r="K22" s="76">
        <f t="shared" si="0"/>
        <v>133838.89600000004</v>
      </c>
      <c r="L22" s="87" t="str">
        <f t="shared" si="2"/>
        <v>PSE</v>
      </c>
      <c r="M22" s="85">
        <f>K22/'6.1, 6.2'!E5</f>
        <v>0.12157007635360464</v>
      </c>
      <c r="N22" s="78"/>
      <c r="O22" s="68"/>
    </row>
    <row r="23" spans="1:15">
      <c r="A23" s="586"/>
      <c r="B23" s="318">
        <f>SUM(B24:B27)</f>
        <v>261637.7818137501</v>
      </c>
      <c r="C23" s="363">
        <v>4.9353013408745983E-2</v>
      </c>
      <c r="D23" s="318">
        <f>SUM(D24:D27)</f>
        <v>242403.85381053234</v>
      </c>
      <c r="E23" s="363">
        <v>4.9934779103312413E-2</v>
      </c>
      <c r="F23" s="318">
        <f>SUM(F24:F27)</f>
        <v>238179.83882157577</v>
      </c>
      <c r="G23" s="363">
        <v>4.9649030384551915E-2</v>
      </c>
      <c r="H23" s="68"/>
      <c r="I23" s="68"/>
      <c r="J23" s="87" t="str">
        <f t="shared" si="1"/>
        <v>VE</v>
      </c>
      <c r="K23" s="76">
        <f t="shared" si="0"/>
        <v>14329.559398383361</v>
      </c>
      <c r="L23" s="87" t="str">
        <f t="shared" si="2"/>
        <v>VE</v>
      </c>
      <c r="M23" s="85">
        <f>K23/'6.1, 6.2'!F5</f>
        <v>2.7660955107954636E-2</v>
      </c>
      <c r="N23" s="78"/>
      <c r="O23" s="68"/>
    </row>
    <row r="24" spans="1:15">
      <c r="A24" s="18" t="s">
        <v>8</v>
      </c>
      <c r="B24" s="23">
        <v>22837.024000000001</v>
      </c>
      <c r="C24" s="352">
        <v>3.6581293366925928E-2</v>
      </c>
      <c r="D24" s="23">
        <v>22344.703999999998</v>
      </c>
      <c r="E24" s="352">
        <v>4.1027863971503931E-2</v>
      </c>
      <c r="F24" s="23">
        <v>25423.458000000002</v>
      </c>
      <c r="G24" s="352">
        <v>3.8916681183558469E-2</v>
      </c>
      <c r="H24" s="68"/>
      <c r="I24" s="68"/>
      <c r="J24" s="87" t="str">
        <f t="shared" si="1"/>
        <v>PVE</v>
      </c>
      <c r="K24" s="76">
        <f t="shared" si="0"/>
        <v>108516.37</v>
      </c>
      <c r="L24" s="87" t="str">
        <f t="shared" si="2"/>
        <v>PVE</v>
      </c>
      <c r="M24" s="85">
        <f>K24/'6.1, 6.2'!G5</f>
        <v>0.41108818288020316</v>
      </c>
      <c r="N24" s="78"/>
      <c r="O24" s="86"/>
    </row>
    <row r="25" spans="1:15">
      <c r="A25" s="18" t="s">
        <v>9</v>
      </c>
      <c r="B25" s="23">
        <v>103024.86</v>
      </c>
      <c r="C25" s="352">
        <v>5.2107515122392749E-2</v>
      </c>
      <c r="D25" s="23">
        <v>96627.17</v>
      </c>
      <c r="E25" s="352">
        <v>5.1956932058697836E-2</v>
      </c>
      <c r="F25" s="23">
        <v>99885.313999999998</v>
      </c>
      <c r="G25" s="352">
        <v>5.1970592336747987E-2</v>
      </c>
      <c r="H25" s="68"/>
      <c r="I25" s="68"/>
      <c r="J25" s="87" t="str">
        <f t="shared" si="1"/>
        <v>VTE</v>
      </c>
      <c r="K25" s="76">
        <f t="shared" si="0"/>
        <v>5464.9877626547423</v>
      </c>
      <c r="L25" s="87" t="str">
        <f t="shared" si="2"/>
        <v>VTE</v>
      </c>
      <c r="M25" s="85">
        <f>K25/'6.1, 6.2'!H5</f>
        <v>3.0155675235141701E-2</v>
      </c>
      <c r="N25" s="78"/>
      <c r="O25" s="86"/>
    </row>
    <row r="26" spans="1:15">
      <c r="A26" s="18" t="s">
        <v>132</v>
      </c>
      <c r="B26" s="23">
        <v>46868.327996690619</v>
      </c>
      <c r="C26" s="352">
        <v>5.8167781389963001E-2</v>
      </c>
      <c r="D26" s="23">
        <v>43649.133512582608</v>
      </c>
      <c r="E26" s="352">
        <v>5.9725809911097723E-2</v>
      </c>
      <c r="F26" s="23">
        <v>40792.481065538559</v>
      </c>
      <c r="G26" s="352">
        <v>5.8528146988457458E-2</v>
      </c>
      <c r="H26" s="68"/>
      <c r="I26" s="68"/>
      <c r="J26" s="87" t="str">
        <f t="shared" si="1"/>
        <v>FVE</v>
      </c>
      <c r="K26" s="76">
        <f t="shared" si="0"/>
        <v>37866.312069906104</v>
      </c>
      <c r="L26" s="87" t="str">
        <f t="shared" si="2"/>
        <v>FVE</v>
      </c>
      <c r="M26" s="85">
        <f>K26/'6.1, 6.2'!I5</f>
        <v>5.2264791047303111E-2</v>
      </c>
      <c r="N26" s="78"/>
      <c r="O26" s="86"/>
    </row>
    <row r="27" spans="1:15">
      <c r="A27" s="427" t="s">
        <v>130</v>
      </c>
      <c r="B27" s="242">
        <v>88907.56981705947</v>
      </c>
      <c r="C27" s="353">
        <v>4.6937503170113574E-2</v>
      </c>
      <c r="D27" s="242">
        <v>79782.846297949727</v>
      </c>
      <c r="E27" s="353">
        <v>4.6406793482320317E-2</v>
      </c>
      <c r="F27" s="242">
        <v>72078.58575603721</v>
      </c>
      <c r="G27" s="353">
        <v>4.7262751717940463E-2</v>
      </c>
      <c r="H27" s="68"/>
      <c r="I27" s="68"/>
      <c r="J27" s="68"/>
      <c r="K27" s="68"/>
      <c r="L27" s="68"/>
      <c r="M27" s="68"/>
      <c r="N27" s="78"/>
      <c r="O27" s="86"/>
    </row>
    <row r="28" spans="1:15" ht="12" customHeight="1">
      <c r="A28" s="590"/>
      <c r="B28" s="590"/>
      <c r="C28" s="590"/>
      <c r="D28" s="590"/>
      <c r="E28" s="590"/>
      <c r="F28" s="48"/>
      <c r="G28" s="77" t="s">
        <v>297</v>
      </c>
      <c r="H28" s="68"/>
      <c r="I28" s="68"/>
      <c r="J28" s="68"/>
      <c r="K28" s="68"/>
      <c r="L28" s="68"/>
      <c r="M28" s="68"/>
      <c r="N28" s="68"/>
      <c r="O28" s="68"/>
    </row>
    <row r="29" spans="1:15">
      <c r="A29" s="591"/>
      <c r="B29" s="591"/>
      <c r="C29" s="591"/>
      <c r="D29" s="591"/>
      <c r="E29" s="591"/>
      <c r="F29" s="48"/>
      <c r="G29" s="69"/>
      <c r="H29" s="68"/>
      <c r="I29" s="68"/>
      <c r="J29" s="68"/>
      <c r="K29" s="68"/>
      <c r="L29" s="68"/>
      <c r="M29" s="68"/>
      <c r="N29" s="68"/>
      <c r="O29" s="68"/>
    </row>
    <row r="30" spans="1:15">
      <c r="J30" s="87"/>
      <c r="K30" s="87" t="str">
        <f>H5</f>
        <v>Leden</v>
      </c>
      <c r="L30" s="87" t="str">
        <f>J5</f>
        <v>Únor</v>
      </c>
      <c r="M30" s="87" t="str">
        <f>L5</f>
        <v>Březen</v>
      </c>
    </row>
    <row r="31" spans="1:15">
      <c r="H31" s="87" t="str">
        <f t="shared" ref="H31:H38" si="3">A9</f>
        <v>JE</v>
      </c>
      <c r="I31" s="88">
        <f t="shared" ref="I31:I38" si="4">G9</f>
        <v>0.4806094182825485</v>
      </c>
      <c r="J31" s="87" t="str">
        <f t="shared" ref="J31:J38" si="5">A9</f>
        <v>JE</v>
      </c>
      <c r="K31" s="70">
        <f t="shared" ref="K31:K38" si="6">H9</f>
        <v>1141331.97</v>
      </c>
      <c r="L31" s="70">
        <f t="shared" ref="L31:L38" si="7">J9</f>
        <v>1027521.57</v>
      </c>
      <c r="M31" s="70">
        <f t="shared" ref="M31:M38" si="8">L9</f>
        <v>1132990.56</v>
      </c>
    </row>
    <row r="32" spans="1:15">
      <c r="H32" s="87" t="str">
        <f t="shared" si="3"/>
        <v>PE</v>
      </c>
      <c r="I32" s="88">
        <f t="shared" si="4"/>
        <v>1.6003562486912191E-3</v>
      </c>
      <c r="J32" s="87" t="str">
        <f t="shared" si="5"/>
        <v>PE</v>
      </c>
      <c r="K32" s="70">
        <f t="shared" si="6"/>
        <v>7174.8590000000004</v>
      </c>
      <c r="L32" s="70">
        <f t="shared" si="7"/>
        <v>6363.6970000000001</v>
      </c>
      <c r="M32" s="70">
        <f t="shared" si="8"/>
        <v>6340.1449999999995</v>
      </c>
    </row>
    <row r="33" spans="8:13" ht="12.75" customHeight="1">
      <c r="H33" s="87" t="str">
        <f t="shared" si="3"/>
        <v>PPE</v>
      </c>
      <c r="I33" s="88">
        <f t="shared" si="4"/>
        <v>0</v>
      </c>
      <c r="J33" s="87" t="str">
        <f t="shared" si="5"/>
        <v>PPE</v>
      </c>
      <c r="K33" s="70">
        <f t="shared" si="6"/>
        <v>0</v>
      </c>
      <c r="L33" s="70">
        <f t="shared" si="7"/>
        <v>0</v>
      </c>
      <c r="M33" s="70">
        <f t="shared" si="8"/>
        <v>0</v>
      </c>
    </row>
    <row r="34" spans="8:13">
      <c r="H34" s="87" t="str">
        <f t="shared" si="3"/>
        <v>PSE</v>
      </c>
      <c r="I34" s="88">
        <f t="shared" si="4"/>
        <v>7.8573347374096769E-2</v>
      </c>
      <c r="J34" s="87" t="str">
        <f t="shared" si="5"/>
        <v>PSE</v>
      </c>
      <c r="K34" s="70">
        <f t="shared" si="6"/>
        <v>46165.297000000006</v>
      </c>
      <c r="L34" s="70">
        <f t="shared" si="7"/>
        <v>42119.33400000001</v>
      </c>
      <c r="M34" s="70">
        <f t="shared" si="8"/>
        <v>45554.265000000014</v>
      </c>
    </row>
    <row r="35" spans="8:13" ht="13.5" customHeight="1">
      <c r="H35" s="87" t="str">
        <f t="shared" si="3"/>
        <v>VE</v>
      </c>
      <c r="I35" s="88">
        <f t="shared" si="4"/>
        <v>1.5252012516488403E-2</v>
      </c>
      <c r="J35" s="87" t="str">
        <f t="shared" si="5"/>
        <v>VE</v>
      </c>
      <c r="K35" s="70">
        <f t="shared" si="6"/>
        <v>4586.2299203935108</v>
      </c>
      <c r="L35" s="70">
        <f t="shared" si="7"/>
        <v>5568.5182527518164</v>
      </c>
      <c r="M35" s="70">
        <f t="shared" si="8"/>
        <v>4174.8112252380333</v>
      </c>
    </row>
    <row r="36" spans="8:13" ht="12.75" customHeight="1">
      <c r="H36" s="87" t="str">
        <f t="shared" si="3"/>
        <v>PVE</v>
      </c>
      <c r="I36" s="88">
        <f t="shared" si="4"/>
        <v>0.40546308151941957</v>
      </c>
      <c r="J36" s="87" t="str">
        <f t="shared" si="5"/>
        <v>PVE</v>
      </c>
      <c r="K36" s="70">
        <f t="shared" si="6"/>
        <v>34777.65</v>
      </c>
      <c r="L36" s="70">
        <f t="shared" si="7"/>
        <v>32359.88</v>
      </c>
      <c r="M36" s="70">
        <f t="shared" si="8"/>
        <v>41378.839999999997</v>
      </c>
    </row>
    <row r="37" spans="8:13" ht="12.75" customHeight="1">
      <c r="H37" s="87" t="str">
        <f t="shared" si="3"/>
        <v>VTE</v>
      </c>
      <c r="I37" s="88">
        <f t="shared" si="4"/>
        <v>3.2782153759127498E-2</v>
      </c>
      <c r="J37" s="87" t="str">
        <f t="shared" si="5"/>
        <v>VTE</v>
      </c>
      <c r="K37" s="70">
        <f t="shared" si="6"/>
        <v>2255.3677723044329</v>
      </c>
      <c r="L37" s="70">
        <f t="shared" si="7"/>
        <v>1631.4882141916557</v>
      </c>
      <c r="M37" s="70">
        <f t="shared" si="8"/>
        <v>1578.1317761586529</v>
      </c>
    </row>
    <row r="38" spans="8:13" ht="12.75" customHeight="1">
      <c r="H38" s="87" t="str">
        <f t="shared" si="3"/>
        <v>FVE</v>
      </c>
      <c r="I38" s="88">
        <f t="shared" si="4"/>
        <v>5.2290044446941207E-2</v>
      </c>
      <c r="J38" s="87" t="str">
        <f t="shared" si="5"/>
        <v>FVE</v>
      </c>
      <c r="K38" s="70">
        <f t="shared" si="6"/>
        <v>4663.1269686761316</v>
      </c>
      <c r="L38" s="70">
        <f t="shared" si="7"/>
        <v>12139.770203193864</v>
      </c>
      <c r="M38" s="70">
        <f t="shared" si="8"/>
        <v>21063.414898036106</v>
      </c>
    </row>
    <row r="39" spans="8:13" ht="12.75" customHeight="1"/>
  </sheetData>
  <mergeCells count="21">
    <mergeCell ref="B18:G18"/>
    <mergeCell ref="B19:G19"/>
    <mergeCell ref="B20:C20"/>
    <mergeCell ref="D20:E20"/>
    <mergeCell ref="F20:G20"/>
    <mergeCell ref="A28:E29"/>
    <mergeCell ref="B3:G3"/>
    <mergeCell ref="H3:M3"/>
    <mergeCell ref="B4:G4"/>
    <mergeCell ref="H4:M4"/>
    <mergeCell ref="B5:C5"/>
    <mergeCell ref="D5:E5"/>
    <mergeCell ref="F5:G5"/>
    <mergeCell ref="H5:I5"/>
    <mergeCell ref="J5:K5"/>
    <mergeCell ref="L5:M5"/>
    <mergeCell ref="A22:A23"/>
    <mergeCell ref="B22:G22"/>
    <mergeCell ref="A7:A8"/>
    <mergeCell ref="B7:G7"/>
    <mergeCell ref="H7:M7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List18"/>
  <dimension ref="A1:U38"/>
  <sheetViews>
    <sheetView showGridLines="0" zoomScaleNormal="100" zoomScaleSheetLayoutView="100" workbookViewId="0"/>
  </sheetViews>
  <sheetFormatPr defaultColWidth="9.140625" defaultRowHeight="12"/>
  <cols>
    <col min="1" max="1" width="9.42578125" style="9" customWidth="1"/>
    <col min="2" max="2" width="13.42578125" style="9" customWidth="1"/>
    <col min="3" max="3" width="9" style="9" customWidth="1"/>
    <col min="4" max="4" width="13.42578125" style="9" customWidth="1"/>
    <col min="5" max="5" width="9" style="9" customWidth="1"/>
    <col min="6" max="6" width="13.42578125" style="9" customWidth="1"/>
    <col min="7" max="7" width="9" style="9" customWidth="1"/>
    <col min="8" max="8" width="13.42578125" style="9" customWidth="1"/>
    <col min="9" max="9" width="9" style="9" customWidth="1"/>
    <col min="10" max="10" width="13.42578125" style="9" customWidth="1"/>
    <col min="11" max="11" width="9" style="9" customWidth="1"/>
    <col min="12" max="12" width="13.42578125" style="9" customWidth="1"/>
    <col min="13" max="13" width="9" style="9" customWidth="1"/>
    <col min="14" max="26" width="9.140625" style="9" customWidth="1"/>
    <col min="27" max="16384" width="9.140625" style="9"/>
  </cols>
  <sheetData>
    <row r="1" spans="1:21" ht="18">
      <c r="A1" s="231" t="s">
        <v>394</v>
      </c>
      <c r="M1" s="348" t="str">
        <f>'3.1'!N1</f>
        <v>I. čtvrtletí 2025</v>
      </c>
      <c r="N1" s="68"/>
      <c r="O1" s="68"/>
    </row>
    <row r="2" spans="1:21" ht="6" customHeight="1">
      <c r="A2" s="350"/>
      <c r="B2" s="68"/>
      <c r="C2" s="68"/>
      <c r="D2" s="68"/>
      <c r="E2" s="68"/>
      <c r="F2" s="68"/>
      <c r="G2" s="68"/>
      <c r="H2" s="68"/>
      <c r="I2" s="68"/>
      <c r="J2" s="68"/>
      <c r="K2" s="68"/>
      <c r="L2" s="68"/>
      <c r="M2" s="68"/>
      <c r="N2" s="68"/>
      <c r="O2" s="68"/>
    </row>
    <row r="3" spans="1:21">
      <c r="A3" s="433" t="str">
        <f>'3.1'!A4</f>
        <v>2025</v>
      </c>
      <c r="B3" s="579" t="s">
        <v>186</v>
      </c>
      <c r="C3" s="579"/>
      <c r="D3" s="579"/>
      <c r="E3" s="579"/>
      <c r="F3" s="579"/>
      <c r="G3" s="580"/>
      <c r="H3" s="594" t="s">
        <v>19</v>
      </c>
      <c r="I3" s="579"/>
      <c r="J3" s="579"/>
      <c r="K3" s="579"/>
      <c r="L3" s="579"/>
      <c r="M3" s="579"/>
      <c r="N3" s="24"/>
    </row>
    <row r="4" spans="1:21" ht="13.5" customHeight="1">
      <c r="A4" s="22"/>
      <c r="B4" s="596" t="s">
        <v>168</v>
      </c>
      <c r="C4" s="596"/>
      <c r="D4" s="596"/>
      <c r="E4" s="596"/>
      <c r="F4" s="596"/>
      <c r="G4" s="598"/>
      <c r="H4" s="595" t="s">
        <v>5</v>
      </c>
      <c r="I4" s="596"/>
      <c r="J4" s="596"/>
      <c r="K4" s="596"/>
      <c r="L4" s="596"/>
      <c r="M4" s="596"/>
      <c r="N4" s="72"/>
    </row>
    <row r="5" spans="1:21">
      <c r="A5" s="22"/>
      <c r="B5" s="578" t="s">
        <v>60</v>
      </c>
      <c r="C5" s="578"/>
      <c r="D5" s="578" t="s">
        <v>61</v>
      </c>
      <c r="E5" s="578"/>
      <c r="F5" s="578" t="s">
        <v>62</v>
      </c>
      <c r="G5" s="583"/>
      <c r="H5" s="584" t="s">
        <v>60</v>
      </c>
      <c r="I5" s="578"/>
      <c r="J5" s="578" t="s">
        <v>61</v>
      </c>
      <c r="K5" s="578"/>
      <c r="L5" s="578" t="s">
        <v>62</v>
      </c>
      <c r="M5" s="578"/>
      <c r="N5" s="84"/>
    </row>
    <row r="6" spans="1:21">
      <c r="A6" s="367"/>
      <c r="B6" s="364" t="s">
        <v>208</v>
      </c>
      <c r="C6" s="364" t="s">
        <v>207</v>
      </c>
      <c r="D6" s="364" t="s">
        <v>208</v>
      </c>
      <c r="E6" s="364" t="s">
        <v>207</v>
      </c>
      <c r="F6" s="364" t="s">
        <v>208</v>
      </c>
      <c r="G6" s="365" t="s">
        <v>207</v>
      </c>
      <c r="H6" s="357" t="s">
        <v>208</v>
      </c>
      <c r="I6" s="357" t="s">
        <v>207</v>
      </c>
      <c r="J6" s="357" t="s">
        <v>208</v>
      </c>
      <c r="K6" s="357" t="s">
        <v>207</v>
      </c>
      <c r="L6" s="357" t="s">
        <v>208</v>
      </c>
      <c r="M6" s="357" t="s">
        <v>207</v>
      </c>
      <c r="N6" s="84"/>
    </row>
    <row r="7" spans="1:21">
      <c r="A7" s="592" t="s">
        <v>53</v>
      </c>
      <c r="B7" s="597">
        <f>F8</f>
        <v>516.97857699999349</v>
      </c>
      <c r="C7" s="587"/>
      <c r="D7" s="587"/>
      <c r="E7" s="587"/>
      <c r="F7" s="587"/>
      <c r="G7" s="599"/>
      <c r="H7" s="597">
        <f>SUM(H8,J8,L8)</f>
        <v>340312.82000892056</v>
      </c>
      <c r="I7" s="587"/>
      <c r="J7" s="587"/>
      <c r="K7" s="587"/>
      <c r="L7" s="587"/>
      <c r="M7" s="587"/>
      <c r="N7" s="73"/>
    </row>
    <row r="8" spans="1:21">
      <c r="A8" s="593"/>
      <c r="B8" s="358">
        <f>SUM(B9:B16)</f>
        <v>510.56564199999247</v>
      </c>
      <c r="C8" s="353">
        <v>2.2164279207196637E-2</v>
      </c>
      <c r="D8" s="318">
        <f>SUM(D9:D16)</f>
        <v>515.30476199999305</v>
      </c>
      <c r="E8" s="353">
        <v>2.232422371286923E-2</v>
      </c>
      <c r="F8" s="318">
        <f>SUM(F9:F16)</f>
        <v>516.97857699999349</v>
      </c>
      <c r="G8" s="359">
        <v>2.2597188019487034E-2</v>
      </c>
      <c r="H8" s="318">
        <f>SUM(H9:H16)</f>
        <v>108567.06193079849</v>
      </c>
      <c r="I8" s="353">
        <v>1.4184363532453236E-2</v>
      </c>
      <c r="J8" s="318">
        <f>SUM(J9:J16)</f>
        <v>110098.22545804908</v>
      </c>
      <c r="K8" s="353">
        <v>1.5246410859554785E-2</v>
      </c>
      <c r="L8" s="318">
        <f>SUM(L9:L16)</f>
        <v>121647.53262007302</v>
      </c>
      <c r="M8" s="353">
        <v>1.6691353608768823E-2</v>
      </c>
      <c r="N8" s="10"/>
    </row>
    <row r="9" spans="1:21">
      <c r="A9" s="56" t="s">
        <v>7</v>
      </c>
      <c r="B9" s="247">
        <v>0</v>
      </c>
      <c r="C9" s="352">
        <v>0</v>
      </c>
      <c r="D9" s="23">
        <v>0</v>
      </c>
      <c r="E9" s="352">
        <v>0</v>
      </c>
      <c r="F9" s="23">
        <v>0</v>
      </c>
      <c r="G9" s="360">
        <v>0</v>
      </c>
      <c r="H9" s="23">
        <v>0</v>
      </c>
      <c r="I9" s="352">
        <v>0</v>
      </c>
      <c r="J9" s="23">
        <v>0</v>
      </c>
      <c r="K9" s="352">
        <v>0</v>
      </c>
      <c r="L9" s="23">
        <v>0</v>
      </c>
      <c r="M9" s="352">
        <v>0</v>
      </c>
      <c r="N9" s="76"/>
      <c r="O9" s="85"/>
    </row>
    <row r="10" spans="1:21">
      <c r="A10" s="56" t="s">
        <v>20</v>
      </c>
      <c r="B10" s="247">
        <v>182.64700000000002</v>
      </c>
      <c r="C10" s="352">
        <v>1.9326351367452022E-2</v>
      </c>
      <c r="D10" s="23">
        <v>182.64700000000002</v>
      </c>
      <c r="E10" s="352">
        <v>1.9326351367452022E-2</v>
      </c>
      <c r="F10" s="23">
        <v>182.64700000000002</v>
      </c>
      <c r="G10" s="360">
        <v>1.9804882970032193E-2</v>
      </c>
      <c r="H10" s="23">
        <v>57843.445</v>
      </c>
      <c r="I10" s="352">
        <v>1.5163194549323989E-2</v>
      </c>
      <c r="J10" s="23">
        <v>58364.967999999993</v>
      </c>
      <c r="K10" s="352">
        <v>1.6279035480645729E-2</v>
      </c>
      <c r="L10" s="23">
        <v>57000.372000000003</v>
      </c>
      <c r="M10" s="352">
        <v>1.7605379868511947E-2</v>
      </c>
      <c r="N10" s="76"/>
      <c r="O10" s="85"/>
    </row>
    <row r="11" spans="1:21">
      <c r="A11" s="56" t="s">
        <v>21</v>
      </c>
      <c r="B11" s="247">
        <v>0</v>
      </c>
      <c r="C11" s="352">
        <v>0</v>
      </c>
      <c r="D11" s="23">
        <v>0</v>
      </c>
      <c r="E11" s="352">
        <v>0</v>
      </c>
      <c r="F11" s="23">
        <v>0</v>
      </c>
      <c r="G11" s="360">
        <v>0</v>
      </c>
      <c r="H11" s="23">
        <v>0</v>
      </c>
      <c r="I11" s="352">
        <v>0</v>
      </c>
      <c r="J11" s="23">
        <v>0</v>
      </c>
      <c r="K11" s="352">
        <v>0</v>
      </c>
      <c r="L11" s="23">
        <v>0</v>
      </c>
      <c r="M11" s="352">
        <v>0</v>
      </c>
      <c r="N11" s="76"/>
      <c r="O11" s="85"/>
    </row>
    <row r="12" spans="1:21">
      <c r="A12" s="56" t="s">
        <v>22</v>
      </c>
      <c r="B12" s="247">
        <v>70.02940000000001</v>
      </c>
      <c r="C12" s="352">
        <v>5.6009689639356701E-2</v>
      </c>
      <c r="D12" s="23">
        <v>71.52940000000001</v>
      </c>
      <c r="E12" s="352">
        <v>5.6838344274415677E-2</v>
      </c>
      <c r="F12" s="23">
        <v>71.809400000000011</v>
      </c>
      <c r="G12" s="360">
        <v>5.6813128247804059E-2</v>
      </c>
      <c r="H12" s="23">
        <v>33165.826999999997</v>
      </c>
      <c r="I12" s="352">
        <v>8.5718565794322854E-2</v>
      </c>
      <c r="J12" s="23">
        <v>31236.639999999985</v>
      </c>
      <c r="K12" s="352">
        <v>8.8378261848877052E-2</v>
      </c>
      <c r="L12" s="23">
        <v>31607.627</v>
      </c>
      <c r="M12" s="352">
        <v>8.7662153705202972E-2</v>
      </c>
      <c r="N12" s="76"/>
      <c r="O12" s="85"/>
    </row>
    <row r="13" spans="1:21">
      <c r="A13" s="56" t="s">
        <v>43</v>
      </c>
      <c r="B13" s="247">
        <v>30.737399999999973</v>
      </c>
      <c r="C13" s="352">
        <v>2.7544278798778559E-2</v>
      </c>
      <c r="D13" s="23">
        <v>30.632399999999972</v>
      </c>
      <c r="E13" s="352">
        <v>2.7459623397509552E-2</v>
      </c>
      <c r="F13" s="23">
        <v>30.357399999999974</v>
      </c>
      <c r="G13" s="360">
        <v>2.7230200943802782E-2</v>
      </c>
      <c r="H13" s="23">
        <v>10952.156426335327</v>
      </c>
      <c r="I13" s="352">
        <v>5.4050508226756652E-2</v>
      </c>
      <c r="J13" s="23">
        <v>7494.0602754431848</v>
      </c>
      <c r="K13" s="352">
        <v>4.7655606668589139E-2</v>
      </c>
      <c r="L13" s="23">
        <v>8707.6466594013145</v>
      </c>
      <c r="M13" s="352">
        <v>5.5055897774102414E-2</v>
      </c>
      <c r="N13" s="76"/>
      <c r="O13" s="85"/>
    </row>
    <row r="14" spans="1:21">
      <c r="A14" s="56" t="s">
        <v>44</v>
      </c>
      <c r="B14" s="247">
        <v>0</v>
      </c>
      <c r="C14" s="352">
        <v>0</v>
      </c>
      <c r="D14" s="23">
        <v>0</v>
      </c>
      <c r="E14" s="352">
        <v>0</v>
      </c>
      <c r="F14" s="23">
        <v>0</v>
      </c>
      <c r="G14" s="360">
        <v>0</v>
      </c>
      <c r="H14" s="23">
        <v>0</v>
      </c>
      <c r="I14" s="352">
        <v>0</v>
      </c>
      <c r="J14" s="23">
        <v>0</v>
      </c>
      <c r="K14" s="352">
        <v>0</v>
      </c>
      <c r="L14" s="23">
        <v>0</v>
      </c>
      <c r="M14" s="352">
        <v>0</v>
      </c>
      <c r="N14" s="76"/>
      <c r="O14" s="85"/>
      <c r="P14" s="56"/>
      <c r="Q14" s="71"/>
      <c r="R14" s="48"/>
      <c r="S14" s="48"/>
      <c r="T14" s="48"/>
      <c r="U14" s="48"/>
    </row>
    <row r="15" spans="1:21">
      <c r="A15" s="56" t="s">
        <v>45</v>
      </c>
      <c r="B15" s="247">
        <v>10.243500000000001</v>
      </c>
      <c r="C15" s="352">
        <v>2.8207943834482444E-2</v>
      </c>
      <c r="D15" s="23">
        <v>10.243500000000001</v>
      </c>
      <c r="E15" s="74">
        <v>2.8207555453001541E-2</v>
      </c>
      <c r="F15" s="23">
        <v>10.243500000000001</v>
      </c>
      <c r="G15" s="361">
        <v>2.8218822859800222E-2</v>
      </c>
      <c r="H15" s="23">
        <v>2242.3215882859354</v>
      </c>
      <c r="I15" s="352">
        <v>2.5099180147706301E-2</v>
      </c>
      <c r="J15" s="23">
        <v>1241.0051864985332</v>
      </c>
      <c r="K15" s="74">
        <v>2.8762282446066705E-2</v>
      </c>
      <c r="L15" s="23">
        <v>1579.3041027729562</v>
      </c>
      <c r="M15" s="74">
        <v>3.2402334493636602E-2</v>
      </c>
      <c r="N15" s="76"/>
      <c r="O15" s="85"/>
      <c r="P15" s="56"/>
      <c r="Q15" s="71"/>
      <c r="R15" s="48"/>
      <c r="S15" s="48"/>
      <c r="T15" s="48"/>
      <c r="U15" s="48"/>
    </row>
    <row r="16" spans="1:21">
      <c r="A16" s="276" t="s">
        <v>46</v>
      </c>
      <c r="B16" s="248">
        <v>216.9083419999925</v>
      </c>
      <c r="C16" s="353">
        <v>5.4192293570627659E-2</v>
      </c>
      <c r="D16" s="242">
        <v>220.25246199999305</v>
      </c>
      <c r="E16" s="354">
        <v>5.4679950190410907E-2</v>
      </c>
      <c r="F16" s="242">
        <v>221.92127699999344</v>
      </c>
      <c r="G16" s="362">
        <v>5.4836267828593001E-2</v>
      </c>
      <c r="H16" s="242">
        <v>4363.3119161772329</v>
      </c>
      <c r="I16" s="353">
        <v>4.5188533305783124E-2</v>
      </c>
      <c r="J16" s="242">
        <v>11761.551996107393</v>
      </c>
      <c r="K16" s="354">
        <v>5.2001263087757522E-2</v>
      </c>
      <c r="L16" s="242">
        <v>22752.582857898731</v>
      </c>
      <c r="M16" s="354">
        <v>5.6630461372882676E-2</v>
      </c>
      <c r="N16" s="76"/>
      <c r="O16" s="85"/>
      <c r="P16" s="56"/>
      <c r="Q16" s="71"/>
      <c r="R16" s="48"/>
      <c r="S16" s="48"/>
      <c r="T16" s="48"/>
      <c r="U16" s="48"/>
    </row>
    <row r="17" spans="1:20">
      <c r="A17" s="214"/>
      <c r="B17" s="68"/>
      <c r="C17" s="68"/>
      <c r="D17" s="68"/>
      <c r="E17" s="68"/>
      <c r="F17" s="68"/>
      <c r="G17" s="68"/>
      <c r="H17" s="68"/>
      <c r="I17" s="68"/>
      <c r="J17" s="68"/>
      <c r="K17" s="68"/>
      <c r="L17" s="69"/>
      <c r="M17" s="77" t="s">
        <v>296</v>
      </c>
      <c r="N17" s="77"/>
      <c r="O17" s="69"/>
    </row>
    <row r="18" spans="1:20">
      <c r="A18" s="433" t="str">
        <f>'3.1'!A4</f>
        <v>2025</v>
      </c>
      <c r="B18" s="579" t="s">
        <v>231</v>
      </c>
      <c r="C18" s="579"/>
      <c r="D18" s="579"/>
      <c r="E18" s="579"/>
      <c r="F18" s="579"/>
      <c r="G18" s="579"/>
      <c r="H18" s="68"/>
      <c r="I18" s="68"/>
      <c r="J18" s="68"/>
      <c r="K18" s="68"/>
      <c r="L18" s="68"/>
      <c r="M18" s="68"/>
      <c r="N18" s="78"/>
      <c r="O18" s="68"/>
      <c r="P18" s="89"/>
      <c r="Q18" s="71"/>
      <c r="R18" s="23"/>
      <c r="S18" s="23"/>
      <c r="T18" s="23"/>
    </row>
    <row r="19" spans="1:20">
      <c r="A19" s="355"/>
      <c r="B19" s="581" t="s">
        <v>5</v>
      </c>
      <c r="C19" s="581"/>
      <c r="D19" s="581"/>
      <c r="E19" s="581"/>
      <c r="F19" s="581"/>
      <c r="G19" s="581"/>
      <c r="H19" s="78" t="str">
        <f>A24</f>
        <v>VO z vvn</v>
      </c>
      <c r="I19" s="86">
        <f>(B24+D24+F24)/'6.1, 6.2'!B25</f>
        <v>7.7069470071683618E-2</v>
      </c>
      <c r="J19" s="87" t="str">
        <f>A9</f>
        <v>JE</v>
      </c>
      <c r="K19" s="76">
        <f t="shared" ref="K19:K26" si="0">H9+J9+L9</f>
        <v>0</v>
      </c>
      <c r="L19" s="87" t="str">
        <f>A9</f>
        <v>JE</v>
      </c>
      <c r="M19" s="85">
        <f>K19/'6.1, 6.2'!B5</f>
        <v>0</v>
      </c>
      <c r="N19" s="78"/>
      <c r="O19" s="68"/>
      <c r="P19" s="89"/>
      <c r="Q19" s="71"/>
      <c r="R19" s="23"/>
      <c r="S19" s="23"/>
      <c r="T19" s="23"/>
    </row>
    <row r="20" spans="1:20">
      <c r="A20" s="351"/>
      <c r="B20" s="578" t="s">
        <v>60</v>
      </c>
      <c r="C20" s="578"/>
      <c r="D20" s="578" t="s">
        <v>61</v>
      </c>
      <c r="E20" s="578"/>
      <c r="F20" s="578" t="s">
        <v>62</v>
      </c>
      <c r="G20" s="578"/>
      <c r="H20" s="78" t="str">
        <f>A25</f>
        <v>VO z vn</v>
      </c>
      <c r="I20" s="86">
        <f>(B25+D25+F25)/'6.1, 6.2'!C25</f>
        <v>5.5957503523953518E-2</v>
      </c>
      <c r="J20" s="87" t="str">
        <f t="shared" ref="J20:J26" si="1">A10</f>
        <v>PE</v>
      </c>
      <c r="K20" s="76">
        <f t="shared" si="0"/>
        <v>173208.785</v>
      </c>
      <c r="L20" s="87" t="str">
        <f t="shared" ref="L20:L26" si="2">A10</f>
        <v>PE</v>
      </c>
      <c r="M20" s="85">
        <f>K20/'6.1, 6.2'!C5</f>
        <v>1.6282573303226102E-2</v>
      </c>
      <c r="N20" s="78"/>
      <c r="O20" s="68"/>
      <c r="P20" s="89"/>
      <c r="Q20" s="71"/>
      <c r="R20" s="75"/>
      <c r="S20" s="75"/>
      <c r="T20" s="75"/>
    </row>
    <row r="21" spans="1:20">
      <c r="A21" s="351"/>
      <c r="B21" s="366" t="s">
        <v>208</v>
      </c>
      <c r="C21" s="366" t="s">
        <v>207</v>
      </c>
      <c r="D21" s="366" t="s">
        <v>208</v>
      </c>
      <c r="E21" s="366" t="s">
        <v>207</v>
      </c>
      <c r="F21" s="366" t="s">
        <v>208</v>
      </c>
      <c r="G21" s="366" t="s">
        <v>207</v>
      </c>
      <c r="H21" s="78" t="str">
        <f>A26</f>
        <v>MOP</v>
      </c>
      <c r="I21" s="86">
        <f>(B26+D26+F26)/'6.1, 6.2'!D25</f>
        <v>6.1513366159712687E-2</v>
      </c>
      <c r="J21" s="87" t="str">
        <f t="shared" si="1"/>
        <v>PPE</v>
      </c>
      <c r="K21" s="76">
        <f t="shared" si="0"/>
        <v>0</v>
      </c>
      <c r="L21" s="87" t="str">
        <f t="shared" si="2"/>
        <v>PPE</v>
      </c>
      <c r="M21" s="85">
        <f>K21/'6.1, 6.2'!D5</f>
        <v>0</v>
      </c>
      <c r="N21" s="78"/>
      <c r="O21" s="68"/>
      <c r="P21" s="89"/>
      <c r="Q21" s="71"/>
      <c r="R21" s="23"/>
      <c r="S21" s="23"/>
      <c r="T21" s="23"/>
    </row>
    <row r="22" spans="1:20">
      <c r="A22" s="585" t="s">
        <v>53</v>
      </c>
      <c r="B22" s="587">
        <f>SUM(B23,D23,F23)</f>
        <v>914203.7564189207</v>
      </c>
      <c r="C22" s="587"/>
      <c r="D22" s="587"/>
      <c r="E22" s="587"/>
      <c r="F22" s="587"/>
      <c r="G22" s="587"/>
      <c r="H22" s="78" t="str">
        <f>A27</f>
        <v>MOO</v>
      </c>
      <c r="I22" s="86">
        <f>(B27+D27+F27)/'6.1, 6.2'!E25</f>
        <v>6.1132268340983897E-2</v>
      </c>
      <c r="J22" s="87" t="str">
        <f t="shared" si="1"/>
        <v>PSE</v>
      </c>
      <c r="K22" s="76">
        <f t="shared" si="0"/>
        <v>96010.093999999983</v>
      </c>
      <c r="L22" s="87" t="str">
        <f t="shared" si="2"/>
        <v>PSE</v>
      </c>
      <c r="M22" s="85">
        <f>K22/'6.1, 6.2'!E5</f>
        <v>8.7208986379391187E-2</v>
      </c>
      <c r="N22" s="78"/>
      <c r="O22" s="68"/>
      <c r="P22" s="89"/>
      <c r="Q22" s="71"/>
      <c r="R22" s="23"/>
      <c r="S22" s="23"/>
      <c r="T22" s="23"/>
    </row>
    <row r="23" spans="1:20">
      <c r="A23" s="586"/>
      <c r="B23" s="318">
        <f>SUM(B24:B27)</f>
        <v>325301.15827079851</v>
      </c>
      <c r="C23" s="363">
        <v>6.1361903906707045E-2</v>
      </c>
      <c r="D23" s="318">
        <f>SUM(D24:D27)</f>
        <v>298332.0191580492</v>
      </c>
      <c r="E23" s="363">
        <v>6.1455885465196675E-2</v>
      </c>
      <c r="F23" s="318">
        <f>SUM(F24:F27)</f>
        <v>290570.57899007306</v>
      </c>
      <c r="G23" s="363">
        <v>6.0569977612345817E-2</v>
      </c>
      <c r="H23" s="68"/>
      <c r="I23" s="68"/>
      <c r="J23" s="87" t="str">
        <f t="shared" si="1"/>
        <v>VE</v>
      </c>
      <c r="K23" s="76">
        <f t="shared" si="0"/>
        <v>27153.863361179825</v>
      </c>
      <c r="L23" s="87" t="str">
        <f t="shared" si="2"/>
        <v>VE</v>
      </c>
      <c r="M23" s="85">
        <f>K23/'6.1, 6.2'!F5</f>
        <v>5.2416251927876266E-2</v>
      </c>
      <c r="N23" s="78"/>
      <c r="O23" s="68"/>
      <c r="P23" s="89"/>
      <c r="Q23" s="71"/>
      <c r="R23" s="74"/>
      <c r="S23" s="75"/>
      <c r="T23" s="75"/>
    </row>
    <row r="24" spans="1:20">
      <c r="A24" s="18" t="s">
        <v>8</v>
      </c>
      <c r="B24" s="23">
        <v>47830.610999999997</v>
      </c>
      <c r="C24" s="352">
        <v>7.661705890007009E-2</v>
      </c>
      <c r="D24" s="23">
        <v>43981.317999999999</v>
      </c>
      <c r="E24" s="352">
        <v>8.075558003325789E-2</v>
      </c>
      <c r="F24" s="23">
        <v>48622.773999999998</v>
      </c>
      <c r="G24" s="352">
        <v>7.4428781246760986E-2</v>
      </c>
      <c r="H24" s="68"/>
      <c r="I24" s="68"/>
      <c r="J24" s="87" t="str">
        <f t="shared" si="1"/>
        <v>PVE</v>
      </c>
      <c r="K24" s="76">
        <f t="shared" si="0"/>
        <v>0</v>
      </c>
      <c r="L24" s="87" t="str">
        <f t="shared" si="2"/>
        <v>PVE</v>
      </c>
      <c r="M24" s="85">
        <f>K24/'6.1, 6.2'!G5</f>
        <v>0</v>
      </c>
      <c r="N24" s="78"/>
      <c r="O24" s="86"/>
      <c r="T24" s="69"/>
    </row>
    <row r="25" spans="1:20">
      <c r="A25" s="18" t="s">
        <v>9</v>
      </c>
      <c r="B25" s="23">
        <v>112148.879</v>
      </c>
      <c r="C25" s="352">
        <v>5.6722226154463054E-2</v>
      </c>
      <c r="D25" s="23">
        <v>103498.349</v>
      </c>
      <c r="E25" s="352">
        <v>5.5651600757637809E-2</v>
      </c>
      <c r="F25" s="23">
        <v>106604.917</v>
      </c>
      <c r="G25" s="352">
        <v>5.5466819501612169E-2</v>
      </c>
      <c r="H25" s="68"/>
      <c r="I25" s="68"/>
      <c r="J25" s="87" t="str">
        <f t="shared" si="1"/>
        <v>VTE</v>
      </c>
      <c r="K25" s="76">
        <f t="shared" si="0"/>
        <v>5062.6308775574244</v>
      </c>
      <c r="L25" s="87" t="str">
        <f t="shared" si="2"/>
        <v>VTE</v>
      </c>
      <c r="M25" s="85">
        <f>K25/'6.1, 6.2'!H5</f>
        <v>2.7935479311093758E-2</v>
      </c>
      <c r="N25" s="78"/>
      <c r="O25" s="86"/>
    </row>
    <row r="26" spans="1:20">
      <c r="A26" s="18" t="s">
        <v>132</v>
      </c>
      <c r="B26" s="23">
        <v>49889.195652788352</v>
      </c>
      <c r="C26" s="352">
        <v>6.1916947979398632E-2</v>
      </c>
      <c r="D26" s="23">
        <v>45361.594501245112</v>
      </c>
      <c r="E26" s="352">
        <v>6.2068997765205844E-2</v>
      </c>
      <c r="F26" s="23">
        <v>42141.842132712656</v>
      </c>
      <c r="G26" s="352">
        <v>6.0464180316589247E-2</v>
      </c>
      <c r="H26" s="68"/>
      <c r="I26" s="68"/>
      <c r="J26" s="87" t="str">
        <f t="shared" si="1"/>
        <v>FVE</v>
      </c>
      <c r="K26" s="76">
        <f t="shared" si="0"/>
        <v>38877.446770183356</v>
      </c>
      <c r="L26" s="87" t="str">
        <f t="shared" si="2"/>
        <v>FVE</v>
      </c>
      <c r="M26" s="85">
        <f>K26/'6.1, 6.2'!I5</f>
        <v>5.3660404745650765E-2</v>
      </c>
      <c r="N26" s="78"/>
      <c r="O26" s="86"/>
    </row>
    <row r="27" spans="1:20">
      <c r="A27" s="427" t="s">
        <v>130</v>
      </c>
      <c r="B27" s="242">
        <v>115432.47261801014</v>
      </c>
      <c r="C27" s="353">
        <v>6.0940953178570394E-2</v>
      </c>
      <c r="D27" s="242">
        <v>105490.75765680404</v>
      </c>
      <c r="E27" s="353">
        <v>6.1360154870767132E-2</v>
      </c>
      <c r="F27" s="242">
        <v>93201.045857360397</v>
      </c>
      <c r="G27" s="353">
        <v>6.1112989995643137E-2</v>
      </c>
      <c r="H27" s="68"/>
      <c r="I27" s="68"/>
      <c r="J27" s="68"/>
      <c r="K27" s="68"/>
      <c r="L27" s="68"/>
      <c r="M27" s="68"/>
      <c r="N27" s="78"/>
      <c r="O27" s="86"/>
    </row>
    <row r="28" spans="1:20">
      <c r="A28" s="590"/>
      <c r="B28" s="590"/>
      <c r="C28" s="590"/>
      <c r="D28" s="590"/>
      <c r="E28" s="590"/>
      <c r="F28" s="48"/>
      <c r="G28" s="77" t="s">
        <v>297</v>
      </c>
      <c r="H28" s="68"/>
      <c r="I28" s="68"/>
      <c r="J28" s="68"/>
      <c r="K28" s="68"/>
      <c r="L28" s="68"/>
      <c r="M28" s="68"/>
    </row>
    <row r="29" spans="1:20">
      <c r="A29" s="591"/>
      <c r="B29" s="591"/>
      <c r="C29" s="591"/>
      <c r="D29" s="591"/>
      <c r="E29" s="591"/>
      <c r="F29" s="48"/>
      <c r="G29" s="69"/>
      <c r="H29" s="68"/>
      <c r="I29" s="68"/>
      <c r="J29" s="68"/>
      <c r="K29" s="68"/>
      <c r="L29" s="68"/>
      <c r="M29" s="68"/>
    </row>
    <row r="30" spans="1:20">
      <c r="J30" s="87"/>
      <c r="K30" s="87" t="str">
        <f>H5</f>
        <v>Leden</v>
      </c>
      <c r="L30" s="87" t="str">
        <f>J5</f>
        <v>Únor</v>
      </c>
      <c r="M30" s="87" t="str">
        <f>L5</f>
        <v>Březen</v>
      </c>
    </row>
    <row r="31" spans="1:20">
      <c r="H31" s="87" t="str">
        <f t="shared" ref="H31:H38" si="3">A9</f>
        <v>JE</v>
      </c>
      <c r="I31" s="88">
        <f t="shared" ref="I31:I38" si="4">G9</f>
        <v>0</v>
      </c>
      <c r="J31" s="87" t="str">
        <f t="shared" ref="J31:J38" si="5">A9</f>
        <v>JE</v>
      </c>
      <c r="K31" s="70">
        <f t="shared" ref="K31:K38" si="6">H9</f>
        <v>0</v>
      </c>
      <c r="L31" s="70">
        <f t="shared" ref="L31:L38" si="7">J9</f>
        <v>0</v>
      </c>
      <c r="M31" s="70">
        <f t="shared" ref="M31:M38" si="8">L9</f>
        <v>0</v>
      </c>
    </row>
    <row r="32" spans="1:20" ht="12.75" customHeight="1">
      <c r="H32" s="87" t="str">
        <f t="shared" si="3"/>
        <v>PE</v>
      </c>
      <c r="I32" s="88">
        <f t="shared" si="4"/>
        <v>1.9804882970032193E-2</v>
      </c>
      <c r="J32" s="87" t="str">
        <f t="shared" si="5"/>
        <v>PE</v>
      </c>
      <c r="K32" s="70">
        <f t="shared" si="6"/>
        <v>57843.445</v>
      </c>
      <c r="L32" s="70">
        <f t="shared" si="7"/>
        <v>58364.967999999993</v>
      </c>
      <c r="M32" s="70">
        <f t="shared" si="8"/>
        <v>57000.372000000003</v>
      </c>
    </row>
    <row r="33" spans="8:13">
      <c r="H33" s="87" t="str">
        <f t="shared" si="3"/>
        <v>PPE</v>
      </c>
      <c r="I33" s="88">
        <f t="shared" si="4"/>
        <v>0</v>
      </c>
      <c r="J33" s="87" t="str">
        <f t="shared" si="5"/>
        <v>PPE</v>
      </c>
      <c r="K33" s="70">
        <f t="shared" si="6"/>
        <v>0</v>
      </c>
      <c r="L33" s="70">
        <f t="shared" si="7"/>
        <v>0</v>
      </c>
      <c r="M33" s="70">
        <f t="shared" si="8"/>
        <v>0</v>
      </c>
    </row>
    <row r="34" spans="8:13" ht="13.5" customHeight="1">
      <c r="H34" s="87" t="str">
        <f t="shared" si="3"/>
        <v>PSE</v>
      </c>
      <c r="I34" s="88">
        <f t="shared" si="4"/>
        <v>5.6813128247804059E-2</v>
      </c>
      <c r="J34" s="87" t="str">
        <f t="shared" si="5"/>
        <v>PSE</v>
      </c>
      <c r="K34" s="70">
        <f t="shared" si="6"/>
        <v>33165.826999999997</v>
      </c>
      <c r="L34" s="70">
        <f t="shared" si="7"/>
        <v>31236.639999999985</v>
      </c>
      <c r="M34" s="70">
        <f t="shared" si="8"/>
        <v>31607.627</v>
      </c>
    </row>
    <row r="35" spans="8:13" ht="12.75" customHeight="1">
      <c r="H35" s="87" t="str">
        <f t="shared" si="3"/>
        <v>VE</v>
      </c>
      <c r="I35" s="88">
        <f t="shared" si="4"/>
        <v>2.7230200943802782E-2</v>
      </c>
      <c r="J35" s="87" t="str">
        <f t="shared" si="5"/>
        <v>VE</v>
      </c>
      <c r="K35" s="70">
        <f t="shared" si="6"/>
        <v>10952.156426335327</v>
      </c>
      <c r="L35" s="70">
        <f t="shared" si="7"/>
        <v>7494.0602754431848</v>
      </c>
      <c r="M35" s="70">
        <f t="shared" si="8"/>
        <v>8707.6466594013145</v>
      </c>
    </row>
    <row r="36" spans="8:13" ht="12.75" customHeight="1">
      <c r="H36" s="87" t="str">
        <f t="shared" si="3"/>
        <v>PVE</v>
      </c>
      <c r="I36" s="88">
        <f t="shared" si="4"/>
        <v>0</v>
      </c>
      <c r="J36" s="87" t="str">
        <f t="shared" si="5"/>
        <v>PVE</v>
      </c>
      <c r="K36" s="70">
        <f t="shared" si="6"/>
        <v>0</v>
      </c>
      <c r="L36" s="70">
        <f t="shared" si="7"/>
        <v>0</v>
      </c>
      <c r="M36" s="70">
        <f t="shared" si="8"/>
        <v>0</v>
      </c>
    </row>
    <row r="37" spans="8:13" ht="12.75" customHeight="1">
      <c r="H37" s="87" t="str">
        <f t="shared" si="3"/>
        <v>VTE</v>
      </c>
      <c r="I37" s="88">
        <f t="shared" si="4"/>
        <v>2.8218822859800222E-2</v>
      </c>
      <c r="J37" s="87" t="str">
        <f t="shared" si="5"/>
        <v>VTE</v>
      </c>
      <c r="K37" s="70">
        <f t="shared" si="6"/>
        <v>2242.3215882859354</v>
      </c>
      <c r="L37" s="70">
        <f t="shared" si="7"/>
        <v>1241.0051864985332</v>
      </c>
      <c r="M37" s="70">
        <f t="shared" si="8"/>
        <v>1579.3041027729562</v>
      </c>
    </row>
    <row r="38" spans="8:13" ht="12.75" customHeight="1">
      <c r="H38" s="87" t="str">
        <f t="shared" si="3"/>
        <v>FVE</v>
      </c>
      <c r="I38" s="88">
        <f t="shared" si="4"/>
        <v>5.4836267828593001E-2</v>
      </c>
      <c r="J38" s="87" t="str">
        <f t="shared" si="5"/>
        <v>FVE</v>
      </c>
      <c r="K38" s="70">
        <f t="shared" si="6"/>
        <v>4363.3119161772329</v>
      </c>
      <c r="L38" s="70">
        <f t="shared" si="7"/>
        <v>11761.551996107393</v>
      </c>
      <c r="M38" s="70">
        <f t="shared" si="8"/>
        <v>22752.582857898731</v>
      </c>
    </row>
  </sheetData>
  <mergeCells count="21">
    <mergeCell ref="B18:G18"/>
    <mergeCell ref="B19:G19"/>
    <mergeCell ref="B20:C20"/>
    <mergeCell ref="D20:E20"/>
    <mergeCell ref="F20:G20"/>
    <mergeCell ref="A28:E29"/>
    <mergeCell ref="L5:M5"/>
    <mergeCell ref="B3:G3"/>
    <mergeCell ref="H3:M3"/>
    <mergeCell ref="B4:G4"/>
    <mergeCell ref="H4:M4"/>
    <mergeCell ref="B5:C5"/>
    <mergeCell ref="D5:E5"/>
    <mergeCell ref="F5:G5"/>
    <mergeCell ref="H5:I5"/>
    <mergeCell ref="J5:K5"/>
    <mergeCell ref="A22:A23"/>
    <mergeCell ref="B22:G22"/>
    <mergeCell ref="A7:A8"/>
    <mergeCell ref="B7:G7"/>
    <mergeCell ref="H7:M7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List19"/>
  <dimension ref="A1:X39"/>
  <sheetViews>
    <sheetView showGridLines="0" zoomScaleNormal="100" workbookViewId="0"/>
  </sheetViews>
  <sheetFormatPr defaultColWidth="9.140625" defaultRowHeight="12"/>
  <cols>
    <col min="1" max="1" width="9.42578125" style="9" customWidth="1"/>
    <col min="2" max="2" width="13.42578125" style="9" customWidth="1"/>
    <col min="3" max="3" width="9" style="9" customWidth="1"/>
    <col min="4" max="4" width="13.42578125" style="9" customWidth="1"/>
    <col min="5" max="5" width="9" style="9" customWidth="1"/>
    <col min="6" max="6" width="13.42578125" style="9" customWidth="1"/>
    <col min="7" max="7" width="9" style="9" customWidth="1"/>
    <col min="8" max="8" width="13.42578125" style="9" customWidth="1"/>
    <col min="9" max="9" width="9" style="9" customWidth="1"/>
    <col min="10" max="10" width="13.42578125" style="9" customWidth="1"/>
    <col min="11" max="11" width="9" style="9" customWidth="1"/>
    <col min="12" max="12" width="13.42578125" style="9" customWidth="1"/>
    <col min="13" max="13" width="9" style="9" customWidth="1"/>
    <col min="14" max="26" width="9.140625" style="9" customWidth="1"/>
    <col min="27" max="16384" width="9.140625" style="9"/>
  </cols>
  <sheetData>
    <row r="1" spans="1:24" ht="18">
      <c r="A1" s="231" t="s">
        <v>395</v>
      </c>
      <c r="M1" s="348" t="str">
        <f>'3.1'!N1</f>
        <v>I. čtvrtletí 2025</v>
      </c>
    </row>
    <row r="2" spans="1:24" ht="6" customHeight="1">
      <c r="A2" s="350"/>
      <c r="B2" s="68"/>
      <c r="C2" s="68"/>
      <c r="D2" s="68"/>
      <c r="E2" s="68"/>
      <c r="F2" s="68"/>
      <c r="G2" s="68"/>
      <c r="H2" s="68"/>
      <c r="I2" s="68"/>
      <c r="J2" s="68"/>
      <c r="K2" s="68"/>
      <c r="L2" s="68"/>
      <c r="M2" s="68"/>
    </row>
    <row r="3" spans="1:24">
      <c r="A3" s="433" t="str">
        <f>'3.1'!A4</f>
        <v>2025</v>
      </c>
      <c r="B3" s="579" t="s">
        <v>186</v>
      </c>
      <c r="C3" s="579"/>
      <c r="D3" s="579"/>
      <c r="E3" s="579"/>
      <c r="F3" s="579"/>
      <c r="G3" s="580"/>
      <c r="H3" s="594" t="s">
        <v>19</v>
      </c>
      <c r="I3" s="579"/>
      <c r="J3" s="579"/>
      <c r="K3" s="579"/>
      <c r="L3" s="579"/>
      <c r="M3" s="579"/>
      <c r="N3" s="24"/>
    </row>
    <row r="4" spans="1:24" ht="13.5">
      <c r="A4" s="22"/>
      <c r="B4" s="596" t="s">
        <v>168</v>
      </c>
      <c r="C4" s="596"/>
      <c r="D4" s="596"/>
      <c r="E4" s="596"/>
      <c r="F4" s="596"/>
      <c r="G4" s="598"/>
      <c r="H4" s="595" t="s">
        <v>5</v>
      </c>
      <c r="I4" s="596"/>
      <c r="J4" s="596"/>
      <c r="K4" s="596"/>
      <c r="L4" s="596"/>
      <c r="M4" s="596"/>
      <c r="N4" s="72"/>
    </row>
    <row r="5" spans="1:24">
      <c r="A5" s="22"/>
      <c r="B5" s="578" t="s">
        <v>60</v>
      </c>
      <c r="C5" s="578"/>
      <c r="D5" s="578" t="s">
        <v>61</v>
      </c>
      <c r="E5" s="578"/>
      <c r="F5" s="578" t="s">
        <v>62</v>
      </c>
      <c r="G5" s="583"/>
      <c r="H5" s="584" t="s">
        <v>60</v>
      </c>
      <c r="I5" s="578"/>
      <c r="J5" s="578" t="s">
        <v>61</v>
      </c>
      <c r="K5" s="578"/>
      <c r="L5" s="578" t="s">
        <v>62</v>
      </c>
      <c r="M5" s="578"/>
      <c r="N5" s="67"/>
    </row>
    <row r="6" spans="1:24">
      <c r="A6" s="367"/>
      <c r="B6" s="364" t="s">
        <v>208</v>
      </c>
      <c r="C6" s="364" t="s">
        <v>207</v>
      </c>
      <c r="D6" s="364" t="s">
        <v>208</v>
      </c>
      <c r="E6" s="364" t="s">
        <v>207</v>
      </c>
      <c r="F6" s="364" t="s">
        <v>208</v>
      </c>
      <c r="G6" s="365" t="s">
        <v>207</v>
      </c>
      <c r="H6" s="357" t="s">
        <v>208</v>
      </c>
      <c r="I6" s="357" t="s">
        <v>207</v>
      </c>
      <c r="J6" s="357" t="s">
        <v>208</v>
      </c>
      <c r="K6" s="357" t="s">
        <v>207</v>
      </c>
      <c r="L6" s="357" t="s">
        <v>208</v>
      </c>
      <c r="M6" s="357" t="s">
        <v>207</v>
      </c>
      <c r="N6" s="67"/>
    </row>
    <row r="7" spans="1:24">
      <c r="A7" s="592" t="s">
        <v>53</v>
      </c>
      <c r="B7" s="597">
        <f>F8</f>
        <v>305.88209599999766</v>
      </c>
      <c r="C7" s="587"/>
      <c r="D7" s="587"/>
      <c r="E7" s="587"/>
      <c r="F7" s="587"/>
      <c r="G7" s="599"/>
      <c r="H7" s="597">
        <f>SUM(H8,J8,L8)</f>
        <v>131447.25712581017</v>
      </c>
      <c r="I7" s="587"/>
      <c r="J7" s="587"/>
      <c r="K7" s="587"/>
      <c r="L7" s="587"/>
      <c r="M7" s="587"/>
      <c r="N7" s="73"/>
    </row>
    <row r="8" spans="1:24">
      <c r="A8" s="593"/>
      <c r="B8" s="358">
        <f>SUM(B9:B16)</f>
        <v>304.04300099999796</v>
      </c>
      <c r="C8" s="353">
        <v>1.3198878676520934E-2</v>
      </c>
      <c r="D8" s="318">
        <f>SUM(D9:D16)</f>
        <v>305.95260099999786</v>
      </c>
      <c r="E8" s="353">
        <v>1.3254591872485476E-2</v>
      </c>
      <c r="F8" s="318">
        <f>SUM(F9:F16)</f>
        <v>305.88209599999766</v>
      </c>
      <c r="G8" s="359">
        <v>1.3370138614286946E-2</v>
      </c>
      <c r="H8" s="318">
        <f>SUM(H9:H16)</f>
        <v>46968.473227820781</v>
      </c>
      <c r="I8" s="353">
        <v>6.1364642920185113E-3</v>
      </c>
      <c r="J8" s="318">
        <f>SUM(J9:J16)</f>
        <v>37432.110053742937</v>
      </c>
      <c r="K8" s="353">
        <v>5.1836015235040547E-3</v>
      </c>
      <c r="L8" s="318">
        <f>SUM(L9:L16)</f>
        <v>47046.673844246463</v>
      </c>
      <c r="M8" s="353">
        <v>6.4553111134878485E-3</v>
      </c>
      <c r="N8" s="10"/>
    </row>
    <row r="9" spans="1:24">
      <c r="A9" s="56" t="s">
        <v>7</v>
      </c>
      <c r="B9" s="247">
        <v>0</v>
      </c>
      <c r="C9" s="352">
        <v>0</v>
      </c>
      <c r="D9" s="23">
        <v>0</v>
      </c>
      <c r="E9" s="352">
        <v>0</v>
      </c>
      <c r="F9" s="23">
        <v>0</v>
      </c>
      <c r="G9" s="360">
        <v>0</v>
      </c>
      <c r="H9" s="23">
        <v>0</v>
      </c>
      <c r="I9" s="352">
        <v>0</v>
      </c>
      <c r="J9" s="23">
        <v>0</v>
      </c>
      <c r="K9" s="352">
        <v>0</v>
      </c>
      <c r="L9" s="23">
        <v>0</v>
      </c>
      <c r="M9" s="352">
        <v>0</v>
      </c>
      <c r="N9" s="76"/>
      <c r="O9" s="85"/>
      <c r="X9" s="70"/>
    </row>
    <row r="10" spans="1:24">
      <c r="A10" s="56" t="s">
        <v>20</v>
      </c>
      <c r="B10" s="247">
        <v>4.835</v>
      </c>
      <c r="C10" s="352">
        <v>5.1160385257699556E-4</v>
      </c>
      <c r="D10" s="23">
        <v>4.835</v>
      </c>
      <c r="E10" s="352">
        <v>5.1160385257699556E-4</v>
      </c>
      <c r="F10" s="23">
        <v>4.835</v>
      </c>
      <c r="G10" s="360">
        <v>5.2427145893502571E-4</v>
      </c>
      <c r="H10" s="23">
        <v>2213.8669999999997</v>
      </c>
      <c r="I10" s="352">
        <v>5.8034745384422115E-4</v>
      </c>
      <c r="J10" s="23">
        <v>1982.538</v>
      </c>
      <c r="K10" s="352">
        <v>5.5296537545824445E-4</v>
      </c>
      <c r="L10" s="23">
        <v>2352.2339999999999</v>
      </c>
      <c r="M10" s="352">
        <v>7.2652110252244186E-4</v>
      </c>
      <c r="N10" s="76"/>
      <c r="O10" s="85"/>
      <c r="X10" s="70"/>
    </row>
    <row r="11" spans="1:24">
      <c r="A11" s="56" t="s">
        <v>21</v>
      </c>
      <c r="B11" s="247">
        <v>0</v>
      </c>
      <c r="C11" s="352">
        <v>0</v>
      </c>
      <c r="D11" s="23">
        <v>0</v>
      </c>
      <c r="E11" s="352">
        <v>0</v>
      </c>
      <c r="F11" s="23">
        <v>0</v>
      </c>
      <c r="G11" s="360">
        <v>0</v>
      </c>
      <c r="H11" s="23">
        <v>0</v>
      </c>
      <c r="I11" s="352">
        <v>0</v>
      </c>
      <c r="J11" s="23">
        <v>0</v>
      </c>
      <c r="K11" s="352">
        <v>0</v>
      </c>
      <c r="L11" s="23">
        <v>0</v>
      </c>
      <c r="M11" s="352">
        <v>0</v>
      </c>
      <c r="N11" s="76"/>
      <c r="O11" s="85"/>
      <c r="X11" s="70"/>
    </row>
    <row r="12" spans="1:24">
      <c r="A12" s="56" t="s">
        <v>22</v>
      </c>
      <c r="B12" s="247">
        <v>47.497000000000021</v>
      </c>
      <c r="C12" s="352">
        <v>3.7988219644899519E-2</v>
      </c>
      <c r="D12" s="23">
        <v>48.496000000000024</v>
      </c>
      <c r="E12" s="352">
        <v>3.8535655883204165E-2</v>
      </c>
      <c r="F12" s="23">
        <v>48.496000000000024</v>
      </c>
      <c r="G12" s="360">
        <v>3.8368367755551594E-2</v>
      </c>
      <c r="H12" s="23">
        <v>15438.963000000002</v>
      </c>
      <c r="I12" s="352">
        <v>3.9902691578039544E-2</v>
      </c>
      <c r="J12" s="23">
        <v>13847.030999999994</v>
      </c>
      <c r="K12" s="352">
        <v>3.9177598216310006E-2</v>
      </c>
      <c r="L12" s="23">
        <v>13072.313000000002</v>
      </c>
      <c r="M12" s="352">
        <v>3.6255398467228278E-2</v>
      </c>
      <c r="N12" s="76"/>
      <c r="O12" s="85"/>
      <c r="X12" s="70"/>
    </row>
    <row r="13" spans="1:24">
      <c r="A13" s="56" t="s">
        <v>43</v>
      </c>
      <c r="B13" s="247">
        <v>24.250149999999984</v>
      </c>
      <c r="C13" s="352">
        <v>2.173094967408434E-2</v>
      </c>
      <c r="D13" s="23">
        <v>24.250149999999984</v>
      </c>
      <c r="E13" s="352">
        <v>2.1738420310949077E-2</v>
      </c>
      <c r="F13" s="23">
        <v>24.25014999999998</v>
      </c>
      <c r="G13" s="360">
        <v>2.1752075520873299E-2</v>
      </c>
      <c r="H13" s="23">
        <v>7332.5346962969716</v>
      </c>
      <c r="I13" s="352">
        <v>3.6187140823900024E-2</v>
      </c>
      <c r="J13" s="23">
        <v>5123.225012034829</v>
      </c>
      <c r="K13" s="352">
        <v>3.257918765989256E-2</v>
      </c>
      <c r="L13" s="23">
        <v>6908.4421680814266</v>
      </c>
      <c r="M13" s="352">
        <v>4.3680055089688273E-2</v>
      </c>
      <c r="N13" s="76"/>
      <c r="O13" s="85"/>
      <c r="X13" s="70"/>
    </row>
    <row r="14" spans="1:24">
      <c r="A14" s="56" t="s">
        <v>44</v>
      </c>
      <c r="B14" s="247">
        <v>0</v>
      </c>
      <c r="C14" s="352">
        <v>0</v>
      </c>
      <c r="D14" s="23">
        <v>0</v>
      </c>
      <c r="E14" s="352">
        <v>0</v>
      </c>
      <c r="F14" s="23">
        <v>0</v>
      </c>
      <c r="G14" s="360">
        <v>0</v>
      </c>
      <c r="H14" s="23">
        <v>0</v>
      </c>
      <c r="I14" s="352">
        <v>0</v>
      </c>
      <c r="J14" s="23">
        <v>0</v>
      </c>
      <c r="K14" s="352">
        <v>0</v>
      </c>
      <c r="L14" s="23">
        <v>0</v>
      </c>
      <c r="M14" s="352">
        <v>0</v>
      </c>
      <c r="N14" s="76"/>
      <c r="O14" s="85"/>
      <c r="P14" s="56"/>
      <c r="Q14" s="71"/>
      <c r="R14" s="48"/>
      <c r="S14" s="48"/>
      <c r="T14" s="48"/>
      <c r="U14" s="48"/>
      <c r="X14" s="70"/>
    </row>
    <row r="15" spans="1:24">
      <c r="A15" s="56" t="s">
        <v>45</v>
      </c>
      <c r="B15" s="247">
        <v>48.835979999999992</v>
      </c>
      <c r="C15" s="352">
        <v>0.13448163039409455</v>
      </c>
      <c r="D15" s="23">
        <v>48.835979999999992</v>
      </c>
      <c r="E15" s="74">
        <v>0.13447977878182982</v>
      </c>
      <c r="F15" s="23">
        <v>48.840979999999995</v>
      </c>
      <c r="G15" s="361">
        <v>0.13454727026104799</v>
      </c>
      <c r="H15" s="23">
        <v>19011.631828419086</v>
      </c>
      <c r="I15" s="352">
        <v>0.21280461047878435</v>
      </c>
      <c r="J15" s="23">
        <v>8375.9775213697831</v>
      </c>
      <c r="K15" s="74">
        <v>0.19412669169519878</v>
      </c>
      <c r="L15" s="23">
        <v>6341.1631881105723</v>
      </c>
      <c r="M15" s="74">
        <v>0.13010065024154022</v>
      </c>
      <c r="N15" s="76"/>
      <c r="O15" s="85"/>
      <c r="P15" s="56"/>
      <c r="Q15" s="71"/>
      <c r="R15" s="48"/>
      <c r="S15" s="48"/>
      <c r="T15" s="48"/>
      <c r="U15" s="48"/>
      <c r="X15" s="70"/>
    </row>
    <row r="16" spans="1:24">
      <c r="A16" s="276" t="s">
        <v>46</v>
      </c>
      <c r="B16" s="248">
        <v>178.62487099999794</v>
      </c>
      <c r="C16" s="353">
        <v>4.4627566459604945E-2</v>
      </c>
      <c r="D16" s="242">
        <v>179.53547099999787</v>
      </c>
      <c r="E16" s="354">
        <v>4.4571536329487911E-2</v>
      </c>
      <c r="F16" s="242">
        <v>179.45996599999768</v>
      </c>
      <c r="G16" s="362">
        <v>4.4344169667365228E-2</v>
      </c>
      <c r="H16" s="242">
        <v>2971.4767031047213</v>
      </c>
      <c r="I16" s="353">
        <v>3.0774025910860908E-2</v>
      </c>
      <c r="J16" s="242">
        <v>8103.338520338335</v>
      </c>
      <c r="K16" s="354">
        <v>3.5827230830143407E-2</v>
      </c>
      <c r="L16" s="242">
        <v>18372.521488054463</v>
      </c>
      <c r="M16" s="354">
        <v>4.5728626721186827E-2</v>
      </c>
      <c r="N16" s="76"/>
      <c r="O16" s="85"/>
      <c r="P16" s="56"/>
      <c r="Q16" s="71"/>
      <c r="R16" s="48"/>
      <c r="S16" s="48"/>
      <c r="T16" s="48"/>
      <c r="U16" s="48"/>
      <c r="X16" s="70"/>
    </row>
    <row r="17" spans="1:15">
      <c r="A17" s="214"/>
      <c r="B17" s="68"/>
      <c r="C17" s="68"/>
      <c r="D17" s="68"/>
      <c r="E17" s="68"/>
      <c r="F17" s="68"/>
      <c r="G17" s="68"/>
      <c r="H17" s="68"/>
      <c r="I17" s="68"/>
      <c r="J17" s="68"/>
      <c r="K17" s="68"/>
      <c r="L17" s="69"/>
      <c r="M17" s="77" t="s">
        <v>296</v>
      </c>
      <c r="N17" s="77"/>
      <c r="O17" s="69"/>
    </row>
    <row r="18" spans="1:15">
      <c r="A18" s="433" t="str">
        <f>'3.1'!A4</f>
        <v>2025</v>
      </c>
      <c r="B18" s="579" t="s">
        <v>231</v>
      </c>
      <c r="C18" s="579"/>
      <c r="D18" s="579"/>
      <c r="E18" s="579"/>
      <c r="F18" s="579"/>
      <c r="G18" s="579"/>
      <c r="H18" s="68"/>
      <c r="I18" s="68"/>
      <c r="J18" s="68"/>
      <c r="K18" s="68"/>
      <c r="L18" s="68"/>
      <c r="M18" s="68"/>
      <c r="N18" s="78"/>
      <c r="O18" s="68"/>
    </row>
    <row r="19" spans="1:15">
      <c r="A19" s="355"/>
      <c r="B19" s="581" t="s">
        <v>5</v>
      </c>
      <c r="C19" s="581"/>
      <c r="D19" s="581"/>
      <c r="E19" s="581"/>
      <c r="F19" s="581"/>
      <c r="G19" s="581"/>
      <c r="H19" s="78" t="str">
        <f>A24</f>
        <v>VO z vvn</v>
      </c>
      <c r="I19" s="86">
        <f>(B24+D24+F24)/'6.1, 6.2'!B25</f>
        <v>7.6717484081988557E-3</v>
      </c>
      <c r="J19" s="87" t="str">
        <f>A9</f>
        <v>JE</v>
      </c>
      <c r="K19" s="76">
        <f t="shared" ref="K19:K26" si="0">H9+J9+L9</f>
        <v>0</v>
      </c>
      <c r="L19" s="87" t="str">
        <f>A9</f>
        <v>JE</v>
      </c>
      <c r="M19" s="85">
        <f>K19/'6.1, 6.2'!B5</f>
        <v>0</v>
      </c>
      <c r="N19" s="78"/>
      <c r="O19" s="68"/>
    </row>
    <row r="20" spans="1:15">
      <c r="A20" s="351"/>
      <c r="B20" s="578" t="s">
        <v>60</v>
      </c>
      <c r="C20" s="578"/>
      <c r="D20" s="578" t="s">
        <v>61</v>
      </c>
      <c r="E20" s="578"/>
      <c r="F20" s="578" t="s">
        <v>62</v>
      </c>
      <c r="G20" s="578"/>
      <c r="H20" s="78" t="str">
        <f>A25</f>
        <v>VO z vn</v>
      </c>
      <c r="I20" s="86">
        <f>(B25+D25+F25)/'6.1, 6.2'!C25</f>
        <v>5.6350922006820514E-2</v>
      </c>
      <c r="J20" s="87" t="str">
        <f t="shared" ref="J20:J26" si="1">A10</f>
        <v>PE</v>
      </c>
      <c r="K20" s="76">
        <f t="shared" si="0"/>
        <v>6548.6389999999992</v>
      </c>
      <c r="L20" s="87" t="str">
        <f t="shared" ref="L20:L26" si="2">A10</f>
        <v>PE</v>
      </c>
      <c r="M20" s="85">
        <f>K20/'6.1, 6.2'!C5</f>
        <v>6.1560788936811301E-4</v>
      </c>
      <c r="N20" s="78"/>
      <c r="O20" s="68"/>
    </row>
    <row r="21" spans="1:15">
      <c r="A21" s="351"/>
      <c r="B21" s="366" t="s">
        <v>208</v>
      </c>
      <c r="C21" s="366" t="s">
        <v>207</v>
      </c>
      <c r="D21" s="366" t="s">
        <v>208</v>
      </c>
      <c r="E21" s="366" t="s">
        <v>207</v>
      </c>
      <c r="F21" s="366" t="s">
        <v>208</v>
      </c>
      <c r="G21" s="366" t="s">
        <v>207</v>
      </c>
      <c r="H21" s="78" t="str">
        <f>A26</f>
        <v>MOP</v>
      </c>
      <c r="I21" s="86">
        <f>(B26+D26+F26)/'6.1, 6.2'!D25</f>
        <v>4.2917026558527055E-2</v>
      </c>
      <c r="J21" s="87" t="str">
        <f t="shared" si="1"/>
        <v>PPE</v>
      </c>
      <c r="K21" s="76">
        <f t="shared" si="0"/>
        <v>0</v>
      </c>
      <c r="L21" s="87" t="str">
        <f t="shared" si="2"/>
        <v>PPE</v>
      </c>
      <c r="M21" s="85">
        <f>K21/'6.1, 6.2'!D5</f>
        <v>0</v>
      </c>
      <c r="N21" s="78"/>
      <c r="O21" s="68"/>
    </row>
    <row r="22" spans="1:15">
      <c r="A22" s="585" t="s">
        <v>53</v>
      </c>
      <c r="B22" s="587">
        <f>SUM(B23,D23,F23)</f>
        <v>679088.68863581028</v>
      </c>
      <c r="C22" s="587"/>
      <c r="D22" s="587"/>
      <c r="E22" s="587"/>
      <c r="F22" s="587"/>
      <c r="G22" s="587"/>
      <c r="H22" s="78" t="str">
        <f>A27</f>
        <v>MOO</v>
      </c>
      <c r="I22" s="86">
        <f>(B27+D27+F27)/'6.1, 6.2'!E25</f>
        <v>4.7628227691899949E-2</v>
      </c>
      <c r="J22" s="87" t="str">
        <f t="shared" si="1"/>
        <v>PSE</v>
      </c>
      <c r="K22" s="76">
        <f t="shared" si="0"/>
        <v>42358.307000000001</v>
      </c>
      <c r="L22" s="87" t="str">
        <f t="shared" si="2"/>
        <v>PSE</v>
      </c>
      <c r="M22" s="85">
        <f>K22/'6.1, 6.2'!E5</f>
        <v>3.8475381747017881E-2</v>
      </c>
      <c r="N22" s="78"/>
      <c r="O22" s="68"/>
    </row>
    <row r="23" spans="1:15">
      <c r="A23" s="586"/>
      <c r="B23" s="318">
        <f>SUM(B24:B27)</f>
        <v>241978.86649782077</v>
      </c>
      <c r="C23" s="363">
        <v>4.564473127738649E-2</v>
      </c>
      <c r="D23" s="318">
        <f>SUM(D24:D27)</f>
        <v>223248.87537374295</v>
      </c>
      <c r="E23" s="363">
        <v>4.5988886321766911E-2</v>
      </c>
      <c r="F23" s="318">
        <f>SUM(F24:F27)</f>
        <v>213860.9467642465</v>
      </c>
      <c r="G23" s="363">
        <v>4.4579712105360915E-2</v>
      </c>
      <c r="H23" s="68"/>
      <c r="I23" s="68"/>
      <c r="J23" s="87" t="str">
        <f t="shared" si="1"/>
        <v>VE</v>
      </c>
      <c r="K23" s="76">
        <f t="shared" si="0"/>
        <v>19364.201876413226</v>
      </c>
      <c r="L23" s="87" t="str">
        <f t="shared" si="2"/>
        <v>VE</v>
      </c>
      <c r="M23" s="85">
        <f>K23/'6.1, 6.2'!F5</f>
        <v>3.7379538610605598E-2</v>
      </c>
      <c r="N23" s="78"/>
      <c r="O23" s="68"/>
    </row>
    <row r="24" spans="1:15">
      <c r="A24" s="18" t="s">
        <v>8</v>
      </c>
      <c r="B24" s="23">
        <v>5488.0020000000004</v>
      </c>
      <c r="C24" s="352">
        <v>8.7909094968011692E-3</v>
      </c>
      <c r="D24" s="23">
        <v>4450.1760000000004</v>
      </c>
      <c r="E24" s="352">
        <v>8.1711181126969297E-3</v>
      </c>
      <c r="F24" s="23">
        <v>4041.154</v>
      </c>
      <c r="G24" s="352">
        <v>6.1859524314773397E-3</v>
      </c>
      <c r="H24" s="68"/>
      <c r="I24" s="68"/>
      <c r="J24" s="87" t="str">
        <f t="shared" si="1"/>
        <v>PVE</v>
      </c>
      <c r="K24" s="76">
        <f t="shared" si="0"/>
        <v>0</v>
      </c>
      <c r="L24" s="87" t="str">
        <f t="shared" si="2"/>
        <v>PVE</v>
      </c>
      <c r="M24" s="85">
        <f>K24/'6.1, 6.2'!G5</f>
        <v>0</v>
      </c>
      <c r="N24" s="78"/>
      <c r="O24" s="86"/>
    </row>
    <row r="25" spans="1:15">
      <c r="A25" s="18" t="s">
        <v>9</v>
      </c>
      <c r="B25" s="23">
        <v>111217.22</v>
      </c>
      <c r="C25" s="352">
        <v>5.6251015269717243E-2</v>
      </c>
      <c r="D25" s="23">
        <v>105104.72500000001</v>
      </c>
      <c r="E25" s="352">
        <v>5.6515357490787739E-2</v>
      </c>
      <c r="F25" s="23">
        <v>108195.84699999999</v>
      </c>
      <c r="G25" s="352">
        <v>5.6294584576929471E-2</v>
      </c>
      <c r="H25" s="68"/>
      <c r="I25" s="68"/>
      <c r="J25" s="87" t="str">
        <f t="shared" si="1"/>
        <v>VTE</v>
      </c>
      <c r="K25" s="76">
        <f t="shared" si="0"/>
        <v>33728.772537899444</v>
      </c>
      <c r="L25" s="87" t="str">
        <f t="shared" si="2"/>
        <v>VTE</v>
      </c>
      <c r="M25" s="85">
        <f>K25/'6.1, 6.2'!H5</f>
        <v>0.18611458157022029</v>
      </c>
      <c r="N25" s="78"/>
      <c r="O25" s="86"/>
    </row>
    <row r="26" spans="1:15">
      <c r="A26" s="18" t="s">
        <v>132</v>
      </c>
      <c r="B26" s="23">
        <v>34883.924920864636</v>
      </c>
      <c r="C26" s="352">
        <v>4.3294066708844683E-2</v>
      </c>
      <c r="D26" s="23">
        <v>31612.568510485351</v>
      </c>
      <c r="E26" s="352">
        <v>4.3255984843651681E-2</v>
      </c>
      <c r="F26" s="23">
        <v>29360.449813905929</v>
      </c>
      <c r="G26" s="352">
        <v>4.2125722129886037E-2</v>
      </c>
      <c r="H26" s="68"/>
      <c r="I26" s="68"/>
      <c r="J26" s="87" t="str">
        <f t="shared" si="1"/>
        <v>FVE</v>
      </c>
      <c r="K26" s="76">
        <f t="shared" si="0"/>
        <v>29447.336711497519</v>
      </c>
      <c r="L26" s="87" t="str">
        <f t="shared" si="2"/>
        <v>FVE</v>
      </c>
      <c r="M26" s="85">
        <f>K26/'6.1, 6.2'!I5</f>
        <v>4.0644541704634295E-2</v>
      </c>
      <c r="N26" s="78"/>
      <c r="O26" s="86"/>
    </row>
    <row r="27" spans="1:15">
      <c r="A27" s="427" t="s">
        <v>130</v>
      </c>
      <c r="B27" s="242">
        <v>90389.719576956137</v>
      </c>
      <c r="C27" s="353">
        <v>4.7719983325592803E-2</v>
      </c>
      <c r="D27" s="242">
        <v>82081.405863257605</v>
      </c>
      <c r="E27" s="353">
        <v>4.7743782371582291E-2</v>
      </c>
      <c r="F27" s="242">
        <v>72263.495950340584</v>
      </c>
      <c r="G27" s="353">
        <v>4.738399944376373E-2</v>
      </c>
      <c r="H27" s="68"/>
      <c r="I27" s="68"/>
      <c r="J27" s="68"/>
      <c r="K27" s="68"/>
      <c r="L27" s="68"/>
      <c r="M27" s="68"/>
      <c r="N27" s="78"/>
      <c r="O27" s="86"/>
    </row>
    <row r="28" spans="1:15">
      <c r="A28" s="590"/>
      <c r="B28" s="590"/>
      <c r="C28" s="590"/>
      <c r="D28" s="590"/>
      <c r="E28" s="590"/>
      <c r="F28" s="48"/>
      <c r="G28" s="77" t="s">
        <v>297</v>
      </c>
      <c r="H28" s="68"/>
      <c r="I28" s="68"/>
      <c r="J28" s="68"/>
      <c r="K28" s="68"/>
      <c r="L28" s="68"/>
      <c r="M28" s="68"/>
      <c r="N28" s="68"/>
      <c r="O28" s="68"/>
    </row>
    <row r="29" spans="1:15">
      <c r="A29" s="591"/>
      <c r="B29" s="591"/>
      <c r="C29" s="591"/>
      <c r="D29" s="591"/>
      <c r="E29" s="591"/>
      <c r="F29" s="48"/>
      <c r="G29" s="69"/>
      <c r="H29" s="68"/>
      <c r="I29" s="68"/>
      <c r="J29" s="68"/>
      <c r="K29" s="68"/>
      <c r="L29" s="68"/>
      <c r="M29" s="68"/>
      <c r="N29" s="68"/>
      <c r="O29" s="68"/>
    </row>
    <row r="30" spans="1:15">
      <c r="J30" s="87"/>
      <c r="K30" s="87" t="str">
        <f>H5</f>
        <v>Leden</v>
      </c>
      <c r="L30" s="87" t="str">
        <f>J5</f>
        <v>Únor</v>
      </c>
      <c r="M30" s="87" t="str">
        <f>L5</f>
        <v>Březen</v>
      </c>
    </row>
    <row r="31" spans="1:15">
      <c r="H31" s="87" t="str">
        <f t="shared" ref="H31:H38" si="3">A9</f>
        <v>JE</v>
      </c>
      <c r="I31" s="88">
        <f t="shared" ref="I31:I38" si="4">G9</f>
        <v>0</v>
      </c>
      <c r="J31" s="87" t="str">
        <f t="shared" ref="J31:J38" si="5">A9</f>
        <v>JE</v>
      </c>
      <c r="K31" s="70">
        <f t="shared" ref="K31:K38" si="6">H9</f>
        <v>0</v>
      </c>
      <c r="L31" s="70">
        <f t="shared" ref="L31:L38" si="7">J9</f>
        <v>0</v>
      </c>
      <c r="M31" s="70">
        <f t="shared" ref="M31:M38" si="8">L9</f>
        <v>0</v>
      </c>
    </row>
    <row r="32" spans="1:15">
      <c r="H32" s="87" t="str">
        <f t="shared" si="3"/>
        <v>PE</v>
      </c>
      <c r="I32" s="88">
        <f t="shared" si="4"/>
        <v>5.2427145893502571E-4</v>
      </c>
      <c r="J32" s="87" t="str">
        <f t="shared" si="5"/>
        <v>PE</v>
      </c>
      <c r="K32" s="70">
        <f t="shared" si="6"/>
        <v>2213.8669999999997</v>
      </c>
      <c r="L32" s="70">
        <f t="shared" si="7"/>
        <v>1982.538</v>
      </c>
      <c r="M32" s="70">
        <f t="shared" si="8"/>
        <v>2352.2339999999999</v>
      </c>
    </row>
    <row r="33" spans="8:13" ht="12.75" customHeight="1">
      <c r="H33" s="87" t="str">
        <f t="shared" si="3"/>
        <v>PPE</v>
      </c>
      <c r="I33" s="88">
        <f t="shared" si="4"/>
        <v>0</v>
      </c>
      <c r="J33" s="87" t="str">
        <f t="shared" si="5"/>
        <v>PPE</v>
      </c>
      <c r="K33" s="70">
        <f t="shared" si="6"/>
        <v>0</v>
      </c>
      <c r="L33" s="70">
        <f t="shared" si="7"/>
        <v>0</v>
      </c>
      <c r="M33" s="70">
        <f t="shared" si="8"/>
        <v>0</v>
      </c>
    </row>
    <row r="34" spans="8:13">
      <c r="H34" s="87" t="str">
        <f t="shared" si="3"/>
        <v>PSE</v>
      </c>
      <c r="I34" s="88">
        <f t="shared" si="4"/>
        <v>3.8368367755551594E-2</v>
      </c>
      <c r="J34" s="87" t="str">
        <f t="shared" si="5"/>
        <v>PSE</v>
      </c>
      <c r="K34" s="70">
        <f t="shared" si="6"/>
        <v>15438.963000000002</v>
      </c>
      <c r="L34" s="70">
        <f t="shared" si="7"/>
        <v>13847.030999999994</v>
      </c>
      <c r="M34" s="70">
        <f t="shared" si="8"/>
        <v>13072.313000000002</v>
      </c>
    </row>
    <row r="35" spans="8:13" ht="13.5" customHeight="1">
      <c r="H35" s="87" t="str">
        <f t="shared" si="3"/>
        <v>VE</v>
      </c>
      <c r="I35" s="88">
        <f t="shared" si="4"/>
        <v>2.1752075520873299E-2</v>
      </c>
      <c r="J35" s="87" t="str">
        <f t="shared" si="5"/>
        <v>VE</v>
      </c>
      <c r="K35" s="70">
        <f t="shared" si="6"/>
        <v>7332.5346962969716</v>
      </c>
      <c r="L35" s="70">
        <f t="shared" si="7"/>
        <v>5123.225012034829</v>
      </c>
      <c r="M35" s="70">
        <f t="shared" si="8"/>
        <v>6908.4421680814266</v>
      </c>
    </row>
    <row r="36" spans="8:13" ht="12.75" customHeight="1">
      <c r="H36" s="87" t="str">
        <f t="shared" si="3"/>
        <v>PVE</v>
      </c>
      <c r="I36" s="88">
        <f t="shared" si="4"/>
        <v>0</v>
      </c>
      <c r="J36" s="87" t="str">
        <f t="shared" si="5"/>
        <v>PVE</v>
      </c>
      <c r="K36" s="70">
        <f t="shared" si="6"/>
        <v>0</v>
      </c>
      <c r="L36" s="70">
        <f t="shared" si="7"/>
        <v>0</v>
      </c>
      <c r="M36" s="70">
        <f t="shared" si="8"/>
        <v>0</v>
      </c>
    </row>
    <row r="37" spans="8:13" ht="12.75" customHeight="1">
      <c r="H37" s="87" t="str">
        <f t="shared" si="3"/>
        <v>VTE</v>
      </c>
      <c r="I37" s="88">
        <f t="shared" si="4"/>
        <v>0.13454727026104799</v>
      </c>
      <c r="J37" s="87" t="str">
        <f t="shared" si="5"/>
        <v>VTE</v>
      </c>
      <c r="K37" s="70">
        <f t="shared" si="6"/>
        <v>19011.631828419086</v>
      </c>
      <c r="L37" s="70">
        <f t="shared" si="7"/>
        <v>8375.9775213697831</v>
      </c>
      <c r="M37" s="70">
        <f t="shared" si="8"/>
        <v>6341.1631881105723</v>
      </c>
    </row>
    <row r="38" spans="8:13" ht="12.75" customHeight="1">
      <c r="H38" s="87" t="str">
        <f t="shared" si="3"/>
        <v>FVE</v>
      </c>
      <c r="I38" s="88">
        <f t="shared" si="4"/>
        <v>4.4344169667365228E-2</v>
      </c>
      <c r="J38" s="87" t="str">
        <f t="shared" si="5"/>
        <v>FVE</v>
      </c>
      <c r="K38" s="70">
        <f t="shared" si="6"/>
        <v>2971.4767031047213</v>
      </c>
      <c r="L38" s="70">
        <f t="shared" si="7"/>
        <v>8103.338520338335</v>
      </c>
      <c r="M38" s="70">
        <f t="shared" si="8"/>
        <v>18372.521488054463</v>
      </c>
    </row>
    <row r="39" spans="8:13" ht="12.75" customHeight="1"/>
  </sheetData>
  <mergeCells count="21">
    <mergeCell ref="B18:G18"/>
    <mergeCell ref="B19:G19"/>
    <mergeCell ref="B20:C20"/>
    <mergeCell ref="D20:E20"/>
    <mergeCell ref="F20:G20"/>
    <mergeCell ref="A28:E29"/>
    <mergeCell ref="B3:G3"/>
    <mergeCell ref="H3:M3"/>
    <mergeCell ref="B4:G4"/>
    <mergeCell ref="H4:M4"/>
    <mergeCell ref="B5:C5"/>
    <mergeCell ref="D5:E5"/>
    <mergeCell ref="F5:G5"/>
    <mergeCell ref="H5:I5"/>
    <mergeCell ref="J5:K5"/>
    <mergeCell ref="L5:M5"/>
    <mergeCell ref="A22:A23"/>
    <mergeCell ref="B22:G22"/>
    <mergeCell ref="A7:A8"/>
    <mergeCell ref="B7:G7"/>
    <mergeCell ref="H7:M7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List22"/>
  <dimension ref="A1:U38"/>
  <sheetViews>
    <sheetView showGridLines="0" zoomScaleNormal="100" zoomScaleSheetLayoutView="100" workbookViewId="0"/>
  </sheetViews>
  <sheetFormatPr defaultColWidth="9.140625" defaultRowHeight="12"/>
  <cols>
    <col min="1" max="1" width="9.42578125" style="9" customWidth="1"/>
    <col min="2" max="2" width="13.42578125" style="9" customWidth="1"/>
    <col min="3" max="3" width="9" style="9" customWidth="1"/>
    <col min="4" max="4" width="13.42578125" style="9" customWidth="1"/>
    <col min="5" max="5" width="9" style="9" customWidth="1"/>
    <col min="6" max="6" width="13.42578125" style="9" customWidth="1"/>
    <col min="7" max="7" width="9" style="9" customWidth="1"/>
    <col min="8" max="8" width="13.42578125" style="9" customWidth="1"/>
    <col min="9" max="9" width="9" style="9" customWidth="1"/>
    <col min="10" max="10" width="13.42578125" style="9" customWidth="1"/>
    <col min="11" max="11" width="9" style="9" customWidth="1"/>
    <col min="12" max="12" width="13.42578125" style="9" customWidth="1"/>
    <col min="13" max="13" width="9" style="9" customWidth="1"/>
    <col min="14" max="26" width="9.140625" style="9" customWidth="1"/>
    <col min="27" max="16384" width="9.140625" style="9"/>
  </cols>
  <sheetData>
    <row r="1" spans="1:21" ht="18">
      <c r="A1" s="231" t="s">
        <v>396</v>
      </c>
      <c r="M1" s="348" t="str">
        <f>'3.1'!N1</f>
        <v>I. čtvrtletí 2025</v>
      </c>
      <c r="N1" s="68"/>
      <c r="O1" s="68"/>
    </row>
    <row r="2" spans="1:21" ht="6" customHeight="1">
      <c r="A2" s="350"/>
      <c r="B2" s="68"/>
      <c r="C2" s="68"/>
      <c r="D2" s="68"/>
      <c r="E2" s="68"/>
      <c r="F2" s="68"/>
      <c r="G2" s="68"/>
      <c r="H2" s="68"/>
      <c r="I2" s="68"/>
      <c r="J2" s="68"/>
      <c r="K2" s="68"/>
      <c r="L2" s="68"/>
      <c r="M2" s="68"/>
      <c r="N2" s="68"/>
      <c r="O2" s="68"/>
    </row>
    <row r="3" spans="1:21">
      <c r="A3" s="433" t="str">
        <f>'3.1'!A4</f>
        <v>2025</v>
      </c>
      <c r="B3" s="579" t="s">
        <v>186</v>
      </c>
      <c r="C3" s="579"/>
      <c r="D3" s="579"/>
      <c r="E3" s="579"/>
      <c r="F3" s="579"/>
      <c r="G3" s="580"/>
      <c r="H3" s="594" t="s">
        <v>19</v>
      </c>
      <c r="I3" s="579"/>
      <c r="J3" s="579"/>
      <c r="K3" s="579"/>
      <c r="L3" s="579"/>
      <c r="M3" s="579"/>
      <c r="N3" s="24"/>
    </row>
    <row r="4" spans="1:21" ht="13.5" customHeight="1">
      <c r="A4" s="22"/>
      <c r="B4" s="596" t="s">
        <v>168</v>
      </c>
      <c r="C4" s="596"/>
      <c r="D4" s="596"/>
      <c r="E4" s="596"/>
      <c r="F4" s="596"/>
      <c r="G4" s="598"/>
      <c r="H4" s="595" t="s">
        <v>5</v>
      </c>
      <c r="I4" s="596"/>
      <c r="J4" s="596"/>
      <c r="K4" s="596"/>
      <c r="L4" s="596"/>
      <c r="M4" s="596"/>
      <c r="N4" s="72"/>
    </row>
    <row r="5" spans="1:21">
      <c r="A5" s="22"/>
      <c r="B5" s="578" t="s">
        <v>60</v>
      </c>
      <c r="C5" s="578"/>
      <c r="D5" s="578" t="s">
        <v>61</v>
      </c>
      <c r="E5" s="578"/>
      <c r="F5" s="578" t="s">
        <v>62</v>
      </c>
      <c r="G5" s="583"/>
      <c r="H5" s="584" t="s">
        <v>60</v>
      </c>
      <c r="I5" s="578"/>
      <c r="J5" s="578" t="s">
        <v>61</v>
      </c>
      <c r="K5" s="578"/>
      <c r="L5" s="578" t="s">
        <v>62</v>
      </c>
      <c r="M5" s="578"/>
      <c r="N5" s="84"/>
    </row>
    <row r="6" spans="1:21">
      <c r="A6" s="367"/>
      <c r="B6" s="364" t="s">
        <v>208</v>
      </c>
      <c r="C6" s="364" t="s">
        <v>207</v>
      </c>
      <c r="D6" s="364" t="s">
        <v>208</v>
      </c>
      <c r="E6" s="364" t="s">
        <v>207</v>
      </c>
      <c r="F6" s="364" t="s">
        <v>208</v>
      </c>
      <c r="G6" s="365" t="s">
        <v>207</v>
      </c>
      <c r="H6" s="357" t="s">
        <v>208</v>
      </c>
      <c r="I6" s="357" t="s">
        <v>207</v>
      </c>
      <c r="J6" s="357" t="s">
        <v>208</v>
      </c>
      <c r="K6" s="357" t="s">
        <v>207</v>
      </c>
      <c r="L6" s="357" t="s">
        <v>208</v>
      </c>
      <c r="M6" s="357" t="s">
        <v>207</v>
      </c>
      <c r="N6" s="84"/>
    </row>
    <row r="7" spans="1:21">
      <c r="A7" s="592" t="s">
        <v>53</v>
      </c>
      <c r="B7" s="597">
        <f>F8</f>
        <v>1504.8934520000209</v>
      </c>
      <c r="C7" s="587"/>
      <c r="D7" s="587"/>
      <c r="E7" s="587"/>
      <c r="F7" s="587"/>
      <c r="G7" s="599"/>
      <c r="H7" s="597">
        <f>SUM(H8,J8,L8)</f>
        <v>1059917.2972846809</v>
      </c>
      <c r="I7" s="587"/>
      <c r="J7" s="587"/>
      <c r="K7" s="587"/>
      <c r="L7" s="587"/>
      <c r="M7" s="587"/>
      <c r="N7" s="73"/>
    </row>
    <row r="8" spans="1:21">
      <c r="A8" s="593"/>
      <c r="B8" s="358">
        <f>SUM(B9:B16)</f>
        <v>1723.6410610000196</v>
      </c>
      <c r="C8" s="353">
        <v>7.482536736969396E-2</v>
      </c>
      <c r="D8" s="318">
        <f>SUM(D9:D16)</f>
        <v>1726.5120620000198</v>
      </c>
      <c r="E8" s="353">
        <v>7.4796594864489363E-2</v>
      </c>
      <c r="F8" s="318">
        <f>SUM(F9:F16)</f>
        <v>1504.8934520000209</v>
      </c>
      <c r="G8" s="359">
        <v>6.577905119681543E-2</v>
      </c>
      <c r="H8" s="318">
        <f>SUM(H9:H16)</f>
        <v>380406.1823738619</v>
      </c>
      <c r="I8" s="353">
        <v>4.9700337144822984E-2</v>
      </c>
      <c r="J8" s="318">
        <f>SUM(J9:J16)</f>
        <v>388771.67409171734</v>
      </c>
      <c r="K8" s="353">
        <v>5.3837131789356313E-2</v>
      </c>
      <c r="L8" s="318">
        <f>SUM(L9:L16)</f>
        <v>290739.44081910164</v>
      </c>
      <c r="M8" s="353">
        <v>3.9892587298779099E-2</v>
      </c>
      <c r="N8" s="10"/>
    </row>
    <row r="9" spans="1:21">
      <c r="A9" s="56" t="s">
        <v>7</v>
      </c>
      <c r="B9" s="247">
        <v>0</v>
      </c>
      <c r="C9" s="352">
        <v>0</v>
      </c>
      <c r="D9" s="23">
        <v>0</v>
      </c>
      <c r="E9" s="352">
        <v>0</v>
      </c>
      <c r="F9" s="23">
        <v>0</v>
      </c>
      <c r="G9" s="360">
        <v>0</v>
      </c>
      <c r="H9" s="23">
        <v>0</v>
      </c>
      <c r="I9" s="352">
        <v>0</v>
      </c>
      <c r="J9" s="23">
        <v>0</v>
      </c>
      <c r="K9" s="352">
        <v>0</v>
      </c>
      <c r="L9" s="23">
        <v>0</v>
      </c>
      <c r="M9" s="352">
        <v>0</v>
      </c>
      <c r="N9" s="76"/>
      <c r="O9" s="85"/>
    </row>
    <row r="10" spans="1:21">
      <c r="A10" s="56" t="s">
        <v>20</v>
      </c>
      <c r="B10" s="247">
        <v>1296.172</v>
      </c>
      <c r="C10" s="352">
        <v>0.1371513110242874</v>
      </c>
      <c r="D10" s="23">
        <v>1296.172</v>
      </c>
      <c r="E10" s="352">
        <v>0.1371513110242874</v>
      </c>
      <c r="F10" s="23">
        <v>1067.1720000000003</v>
      </c>
      <c r="G10" s="360">
        <v>0.11571619883652727</v>
      </c>
      <c r="H10" s="23">
        <v>308102.3</v>
      </c>
      <c r="I10" s="352">
        <v>8.0766543486374021E-2</v>
      </c>
      <c r="J10" s="23">
        <v>322193.64800000004</v>
      </c>
      <c r="K10" s="352">
        <v>8.9865582166183691E-2</v>
      </c>
      <c r="L10" s="23">
        <v>211308.29199999999</v>
      </c>
      <c r="M10" s="352">
        <v>6.5265587214526313E-2</v>
      </c>
      <c r="N10" s="76"/>
      <c r="O10" s="85"/>
    </row>
    <row r="11" spans="1:21">
      <c r="A11" s="56" t="s">
        <v>21</v>
      </c>
      <c r="B11" s="247">
        <v>0</v>
      </c>
      <c r="C11" s="352">
        <v>0</v>
      </c>
      <c r="D11" s="23">
        <v>0</v>
      </c>
      <c r="E11" s="352">
        <v>0</v>
      </c>
      <c r="F11" s="23">
        <v>0</v>
      </c>
      <c r="G11" s="360">
        <v>0</v>
      </c>
      <c r="H11" s="23">
        <v>0</v>
      </c>
      <c r="I11" s="352">
        <v>0</v>
      </c>
      <c r="J11" s="23">
        <v>0</v>
      </c>
      <c r="K11" s="352">
        <v>0</v>
      </c>
      <c r="L11" s="23">
        <v>0</v>
      </c>
      <c r="M11" s="352">
        <v>0</v>
      </c>
      <c r="N11" s="76"/>
      <c r="O11" s="85"/>
    </row>
    <row r="12" spans="1:21">
      <c r="A12" s="56" t="s">
        <v>22</v>
      </c>
      <c r="B12" s="247">
        <v>128.47890000000001</v>
      </c>
      <c r="C12" s="352">
        <v>0.10275774623523756</v>
      </c>
      <c r="D12" s="23">
        <v>128.47890000000001</v>
      </c>
      <c r="E12" s="352">
        <v>0.10209127925298163</v>
      </c>
      <c r="F12" s="23">
        <v>130.4589</v>
      </c>
      <c r="G12" s="360">
        <v>0.10321459609420834</v>
      </c>
      <c r="H12" s="23">
        <v>47901.784999999982</v>
      </c>
      <c r="I12" s="352">
        <v>0.12380430945346264</v>
      </c>
      <c r="J12" s="23">
        <v>43367.964000000014</v>
      </c>
      <c r="K12" s="352">
        <v>0.12270158628599864</v>
      </c>
      <c r="L12" s="23">
        <v>44671.750999999982</v>
      </c>
      <c r="M12" s="352">
        <v>0.12389484039540688</v>
      </c>
      <c r="N12" s="76"/>
      <c r="O12" s="85"/>
    </row>
    <row r="13" spans="1:21">
      <c r="A13" s="56" t="s">
        <v>43</v>
      </c>
      <c r="B13" s="247">
        <v>17.986999999999991</v>
      </c>
      <c r="C13" s="352">
        <v>1.6118440165844544E-2</v>
      </c>
      <c r="D13" s="23">
        <v>17.986999999999991</v>
      </c>
      <c r="E13" s="352">
        <v>1.6123981341684118E-2</v>
      </c>
      <c r="F13" s="23">
        <v>17.986999999999991</v>
      </c>
      <c r="G13" s="360">
        <v>1.6134109784638369E-2</v>
      </c>
      <c r="H13" s="23">
        <v>5726.6044838668158</v>
      </c>
      <c r="I13" s="352">
        <v>2.8261638230654321E-2</v>
      </c>
      <c r="J13" s="23">
        <v>5306.3505553273644</v>
      </c>
      <c r="K13" s="352">
        <v>3.3743704429355655E-2</v>
      </c>
      <c r="L13" s="23">
        <v>4804.1455856575258</v>
      </c>
      <c r="M13" s="352">
        <v>3.0375204530181443E-2</v>
      </c>
      <c r="N13" s="76"/>
      <c r="O13" s="85"/>
    </row>
    <row r="14" spans="1:21">
      <c r="A14" s="56" t="s">
        <v>44</v>
      </c>
      <c r="B14" s="247">
        <v>0</v>
      </c>
      <c r="C14" s="352">
        <v>0</v>
      </c>
      <c r="D14" s="23">
        <v>0</v>
      </c>
      <c r="E14" s="352">
        <v>0</v>
      </c>
      <c r="F14" s="23">
        <v>0</v>
      </c>
      <c r="G14" s="360">
        <v>0</v>
      </c>
      <c r="H14" s="23">
        <v>0</v>
      </c>
      <c r="I14" s="352">
        <v>0</v>
      </c>
      <c r="J14" s="23">
        <v>0</v>
      </c>
      <c r="K14" s="352">
        <v>0</v>
      </c>
      <c r="L14" s="23">
        <v>0</v>
      </c>
      <c r="M14" s="352">
        <v>0</v>
      </c>
      <c r="N14" s="76"/>
      <c r="O14" s="85"/>
      <c r="P14" s="56"/>
      <c r="Q14" s="71"/>
      <c r="R14" s="48"/>
      <c r="S14" s="48"/>
      <c r="T14" s="48"/>
      <c r="U14" s="48"/>
    </row>
    <row r="15" spans="1:21">
      <c r="A15" s="56" t="s">
        <v>45</v>
      </c>
      <c r="B15" s="247">
        <v>37.484199999999987</v>
      </c>
      <c r="C15" s="352">
        <v>0.10322177071123213</v>
      </c>
      <c r="D15" s="23">
        <v>37.484199999999987</v>
      </c>
      <c r="E15" s="74">
        <v>0.10322034950079562</v>
      </c>
      <c r="F15" s="23">
        <v>37.484199999999987</v>
      </c>
      <c r="G15" s="361">
        <v>0.10326158049898208</v>
      </c>
      <c r="H15" s="23">
        <v>11894.342240497881</v>
      </c>
      <c r="I15" s="352">
        <v>0.13313801204622752</v>
      </c>
      <c r="J15" s="23">
        <v>5400.4051170958273</v>
      </c>
      <c r="K15" s="74">
        <v>0.12516303637646214</v>
      </c>
      <c r="L15" s="23">
        <v>8033.7242820031233</v>
      </c>
      <c r="M15" s="74">
        <v>0.16482666065266255</v>
      </c>
      <c r="N15" s="76"/>
      <c r="O15" s="85"/>
      <c r="P15" s="56"/>
      <c r="Q15" s="71"/>
      <c r="R15" s="48"/>
      <c r="S15" s="48"/>
      <c r="T15" s="48"/>
      <c r="U15" s="48"/>
    </row>
    <row r="16" spans="1:21">
      <c r="A16" s="276" t="s">
        <v>46</v>
      </c>
      <c r="B16" s="248">
        <v>243.51896100001952</v>
      </c>
      <c r="C16" s="353">
        <v>6.0840679998041484E-2</v>
      </c>
      <c r="D16" s="242">
        <v>246.38996200001964</v>
      </c>
      <c r="E16" s="354">
        <v>6.1168854718993942E-2</v>
      </c>
      <c r="F16" s="242">
        <v>251.7913520000204</v>
      </c>
      <c r="G16" s="362">
        <v>6.2217098792185947E-2</v>
      </c>
      <c r="H16" s="242">
        <v>6781.1506494972327</v>
      </c>
      <c r="I16" s="353">
        <v>7.022882110266529E-2</v>
      </c>
      <c r="J16" s="242">
        <v>12503.306419294007</v>
      </c>
      <c r="K16" s="354">
        <v>5.5280776447848165E-2</v>
      </c>
      <c r="L16" s="242">
        <v>21921.527951440992</v>
      </c>
      <c r="M16" s="354">
        <v>5.4561991912829205E-2</v>
      </c>
      <c r="N16" s="76"/>
      <c r="O16" s="85"/>
      <c r="P16" s="56"/>
      <c r="Q16" s="71"/>
      <c r="R16" s="48"/>
      <c r="S16" s="48"/>
      <c r="T16" s="48"/>
      <c r="U16" s="48"/>
    </row>
    <row r="17" spans="1:20">
      <c r="A17" s="214"/>
      <c r="B17" s="68"/>
      <c r="C17" s="68"/>
      <c r="D17" s="68"/>
      <c r="E17" s="68"/>
      <c r="F17" s="68"/>
      <c r="G17" s="68"/>
      <c r="H17" s="68"/>
      <c r="I17" s="68"/>
      <c r="J17" s="68"/>
      <c r="K17" s="68"/>
      <c r="L17" s="69"/>
      <c r="M17" s="77" t="s">
        <v>296</v>
      </c>
      <c r="N17" s="77"/>
      <c r="O17" s="69"/>
    </row>
    <row r="18" spans="1:20">
      <c r="A18" s="433" t="str">
        <f>'3.1'!A4</f>
        <v>2025</v>
      </c>
      <c r="B18" s="579" t="s">
        <v>231</v>
      </c>
      <c r="C18" s="579"/>
      <c r="D18" s="579"/>
      <c r="E18" s="579"/>
      <c r="F18" s="579"/>
      <c r="G18" s="579"/>
      <c r="H18" s="68"/>
      <c r="I18" s="68"/>
      <c r="J18" s="68"/>
      <c r="K18" s="68"/>
      <c r="L18" s="68"/>
      <c r="M18" s="68"/>
      <c r="N18" s="78"/>
      <c r="O18" s="68"/>
      <c r="P18" s="89"/>
      <c r="Q18" s="71"/>
      <c r="R18" s="23"/>
      <c r="S18" s="23"/>
      <c r="T18" s="23"/>
    </row>
    <row r="19" spans="1:20">
      <c r="A19" s="355"/>
      <c r="B19" s="581" t="s">
        <v>5</v>
      </c>
      <c r="C19" s="581"/>
      <c r="D19" s="581"/>
      <c r="E19" s="581"/>
      <c r="F19" s="581"/>
      <c r="G19" s="581"/>
      <c r="H19" s="78" t="str">
        <f>A24</f>
        <v>VO z vvn</v>
      </c>
      <c r="I19" s="86">
        <f>(B24+D24+F24)/'6.1, 6.2'!B25</f>
        <v>0.18678596049624038</v>
      </c>
      <c r="J19" s="87" t="str">
        <f>A9</f>
        <v>JE</v>
      </c>
      <c r="K19" s="76">
        <f t="shared" ref="K19:K26" si="0">H9+J9+L9</f>
        <v>0</v>
      </c>
      <c r="L19" s="87" t="str">
        <f>A9</f>
        <v>JE</v>
      </c>
      <c r="M19" s="85">
        <f>K19/'6.1, 6.2'!B5</f>
        <v>0</v>
      </c>
      <c r="N19" s="78"/>
      <c r="O19" s="68"/>
      <c r="P19" s="89"/>
      <c r="Q19" s="71"/>
      <c r="R19" s="23"/>
      <c r="S19" s="23"/>
      <c r="T19" s="23"/>
    </row>
    <row r="20" spans="1:20">
      <c r="A20" s="351"/>
      <c r="B20" s="578" t="s">
        <v>60</v>
      </c>
      <c r="C20" s="578"/>
      <c r="D20" s="578" t="s">
        <v>61</v>
      </c>
      <c r="E20" s="578"/>
      <c r="F20" s="578" t="s">
        <v>62</v>
      </c>
      <c r="G20" s="578"/>
      <c r="H20" s="78" t="str">
        <f>A25</f>
        <v>VO z vn</v>
      </c>
      <c r="I20" s="86">
        <f>(B25+D25+F25)/'6.1, 6.2'!C25</f>
        <v>0.10667701359891127</v>
      </c>
      <c r="J20" s="87" t="str">
        <f t="shared" ref="J20:J26" si="1">A10</f>
        <v>PE</v>
      </c>
      <c r="K20" s="76">
        <f t="shared" si="0"/>
        <v>841604.24000000011</v>
      </c>
      <c r="L20" s="87" t="str">
        <f t="shared" ref="L20:L26" si="2">A10</f>
        <v>PE</v>
      </c>
      <c r="M20" s="85">
        <f>K20/'6.1, 6.2'!C5</f>
        <v>7.911540243242221E-2</v>
      </c>
      <c r="N20" s="78"/>
      <c r="O20" s="68"/>
      <c r="P20" s="89"/>
      <c r="Q20" s="71"/>
      <c r="R20" s="75"/>
      <c r="S20" s="75"/>
      <c r="T20" s="75"/>
    </row>
    <row r="21" spans="1:20">
      <c r="A21" s="351"/>
      <c r="B21" s="366" t="s">
        <v>208</v>
      </c>
      <c r="C21" s="366" t="s">
        <v>207</v>
      </c>
      <c r="D21" s="366" t="s">
        <v>208</v>
      </c>
      <c r="E21" s="366" t="s">
        <v>207</v>
      </c>
      <c r="F21" s="366" t="s">
        <v>208</v>
      </c>
      <c r="G21" s="366" t="s">
        <v>207</v>
      </c>
      <c r="H21" s="78" t="str">
        <f>A26</f>
        <v>MOP</v>
      </c>
      <c r="I21" s="86">
        <f>(B26+D26+F26)/'6.1, 6.2'!D25</f>
        <v>8.5013469448314838E-2</v>
      </c>
      <c r="J21" s="87" t="str">
        <f t="shared" si="1"/>
        <v>PPE</v>
      </c>
      <c r="K21" s="76">
        <f t="shared" si="0"/>
        <v>0</v>
      </c>
      <c r="L21" s="87" t="str">
        <f t="shared" si="2"/>
        <v>PPE</v>
      </c>
      <c r="M21" s="85">
        <f>K21/'6.1, 6.2'!D5</f>
        <v>0</v>
      </c>
      <c r="N21" s="78"/>
      <c r="O21" s="68"/>
      <c r="P21" s="89"/>
      <c r="Q21" s="71"/>
      <c r="R21" s="23"/>
      <c r="S21" s="23"/>
      <c r="T21" s="23"/>
    </row>
    <row r="22" spans="1:20">
      <c r="A22" s="585" t="s">
        <v>53</v>
      </c>
      <c r="B22" s="587">
        <f>SUM(B23,D23,F23)</f>
        <v>1610262.1696146806</v>
      </c>
      <c r="C22" s="587"/>
      <c r="D22" s="587"/>
      <c r="E22" s="587"/>
      <c r="F22" s="587"/>
      <c r="G22" s="587"/>
      <c r="H22" s="78" t="str">
        <f>A27</f>
        <v>MOO</v>
      </c>
      <c r="I22" s="86">
        <f>(B27+D27+F27)/'6.1, 6.2'!E25</f>
        <v>9.0627466291199249E-2</v>
      </c>
      <c r="J22" s="87" t="str">
        <f t="shared" si="1"/>
        <v>PSE</v>
      </c>
      <c r="K22" s="76">
        <f t="shared" si="0"/>
        <v>135941.49999999997</v>
      </c>
      <c r="L22" s="87" t="str">
        <f t="shared" si="2"/>
        <v>PSE</v>
      </c>
      <c r="M22" s="85">
        <f>K22/'6.1, 6.2'!E5</f>
        <v>0.12347993766045065</v>
      </c>
      <c r="N22" s="78"/>
      <c r="O22" s="68"/>
      <c r="P22" s="89"/>
      <c r="Q22" s="71"/>
      <c r="R22" s="23"/>
      <c r="S22" s="23"/>
      <c r="T22" s="23"/>
    </row>
    <row r="23" spans="1:20">
      <c r="A23" s="586"/>
      <c r="B23" s="318">
        <f>SUM(B24:B27)</f>
        <v>571054.33524386189</v>
      </c>
      <c r="C23" s="363">
        <v>0.10771858738840484</v>
      </c>
      <c r="D23" s="318">
        <f>SUM(D24:D27)</f>
        <v>504532.74354171718</v>
      </c>
      <c r="E23" s="363">
        <v>0.10393288185441037</v>
      </c>
      <c r="F23" s="318">
        <f>SUM(F24:F27)</f>
        <v>534675.09082910139</v>
      </c>
      <c r="G23" s="363">
        <v>0.11145401710647393</v>
      </c>
      <c r="H23" s="68"/>
      <c r="I23" s="68"/>
      <c r="J23" s="87" t="str">
        <f t="shared" si="1"/>
        <v>VE</v>
      </c>
      <c r="K23" s="76">
        <f t="shared" si="0"/>
        <v>15837.100624851708</v>
      </c>
      <c r="L23" s="87" t="str">
        <f t="shared" si="2"/>
        <v>VE</v>
      </c>
      <c r="M23" s="85">
        <f>K23/'6.1, 6.2'!F5</f>
        <v>3.057102575488858E-2</v>
      </c>
      <c r="N23" s="78"/>
      <c r="O23" s="68"/>
      <c r="P23" s="89"/>
      <c r="Q23" s="71"/>
      <c r="R23" s="74"/>
      <c r="S23" s="75"/>
      <c r="T23" s="75"/>
    </row>
    <row r="24" spans="1:20">
      <c r="A24" s="18" t="s">
        <v>8</v>
      </c>
      <c r="B24" s="23">
        <v>122441.47199999999</v>
      </c>
      <c r="C24" s="352">
        <v>0.196131834319141</v>
      </c>
      <c r="D24" s="23">
        <v>86618.990999999995</v>
      </c>
      <c r="E24" s="352">
        <v>0.1590440482047524</v>
      </c>
      <c r="F24" s="23">
        <v>131297.799</v>
      </c>
      <c r="G24" s="352">
        <v>0.20098267449636242</v>
      </c>
      <c r="H24" s="68"/>
      <c r="I24" s="68"/>
      <c r="J24" s="87" t="str">
        <f t="shared" si="1"/>
        <v>PVE</v>
      </c>
      <c r="K24" s="76">
        <f t="shared" si="0"/>
        <v>0</v>
      </c>
      <c r="L24" s="87" t="str">
        <f t="shared" si="2"/>
        <v>PVE</v>
      </c>
      <c r="M24" s="85">
        <f>K24/'6.1, 6.2'!G5</f>
        <v>0</v>
      </c>
      <c r="N24" s="78"/>
      <c r="O24" s="86"/>
      <c r="T24" s="69"/>
    </row>
    <row r="25" spans="1:20">
      <c r="A25" s="18" t="s">
        <v>9</v>
      </c>
      <c r="B25" s="23">
        <v>208215.36499999999</v>
      </c>
      <c r="C25" s="352">
        <v>0.105310361794736</v>
      </c>
      <c r="D25" s="23">
        <v>198864.42</v>
      </c>
      <c r="E25" s="352">
        <v>0.10693043332255671</v>
      </c>
      <c r="F25" s="23">
        <v>207259.56700000001</v>
      </c>
      <c r="G25" s="352">
        <v>0.10783769938839964</v>
      </c>
      <c r="H25" s="68"/>
      <c r="I25" s="68"/>
      <c r="J25" s="87" t="str">
        <f t="shared" si="1"/>
        <v>VTE</v>
      </c>
      <c r="K25" s="76">
        <f t="shared" si="0"/>
        <v>25328.471639596832</v>
      </c>
      <c r="L25" s="87" t="str">
        <f t="shared" si="2"/>
        <v>VTE</v>
      </c>
      <c r="M25" s="85">
        <f>K25/'6.1, 6.2'!H5</f>
        <v>0.13976191679432914</v>
      </c>
      <c r="N25" s="78"/>
      <c r="O25" s="86"/>
    </row>
    <row r="26" spans="1:20">
      <c r="A26" s="18" t="s">
        <v>132</v>
      </c>
      <c r="B26" s="23">
        <v>69032.581152066836</v>
      </c>
      <c r="C26" s="352">
        <v>8.567559929856762E-2</v>
      </c>
      <c r="D26" s="23">
        <v>62692.998689586821</v>
      </c>
      <c r="E26" s="352">
        <v>8.578383626817189E-2</v>
      </c>
      <c r="F26" s="23">
        <v>58155.499288472776</v>
      </c>
      <c r="G26" s="352">
        <v>8.3440220394398565E-2</v>
      </c>
      <c r="H26" s="68"/>
      <c r="I26" s="68"/>
      <c r="J26" s="87" t="str">
        <f t="shared" si="1"/>
        <v>FVE</v>
      </c>
      <c r="K26" s="76">
        <f t="shared" si="0"/>
        <v>41205.985020232234</v>
      </c>
      <c r="L26" s="87" t="str">
        <f t="shared" si="2"/>
        <v>FVE</v>
      </c>
      <c r="M26" s="85">
        <f>K26/'6.1, 6.2'!I5</f>
        <v>5.6874358215948648E-2</v>
      </c>
      <c r="N26" s="78"/>
      <c r="O26" s="86"/>
    </row>
    <row r="27" spans="1:20">
      <c r="A27" s="427" t="s">
        <v>130</v>
      </c>
      <c r="B27" s="242">
        <v>171364.91709179501</v>
      </c>
      <c r="C27" s="353">
        <v>9.0469701913942241E-2</v>
      </c>
      <c r="D27" s="242">
        <v>156356.33385213034</v>
      </c>
      <c r="E27" s="353">
        <v>9.0946819164998971E-2</v>
      </c>
      <c r="F27" s="242">
        <v>137962.2255406286</v>
      </c>
      <c r="G27" s="353">
        <v>9.0463406624693488E-2</v>
      </c>
      <c r="H27" s="68"/>
      <c r="I27" s="68"/>
      <c r="J27" s="68"/>
      <c r="K27" s="68"/>
      <c r="L27" s="68"/>
      <c r="M27" s="68"/>
      <c r="N27" s="78"/>
      <c r="O27" s="86"/>
    </row>
    <row r="28" spans="1:20">
      <c r="A28" s="590"/>
      <c r="B28" s="590"/>
      <c r="C28" s="590"/>
      <c r="D28" s="590"/>
      <c r="E28" s="590"/>
      <c r="F28" s="48"/>
      <c r="G28" s="77" t="s">
        <v>297</v>
      </c>
      <c r="H28" s="68"/>
      <c r="I28" s="68"/>
      <c r="J28" s="68"/>
      <c r="K28" s="68"/>
      <c r="L28" s="68"/>
      <c r="M28" s="68"/>
    </row>
    <row r="29" spans="1:20">
      <c r="A29" s="591"/>
      <c r="B29" s="591"/>
      <c r="C29" s="591"/>
      <c r="D29" s="591"/>
      <c r="E29" s="591"/>
      <c r="F29" s="48"/>
      <c r="G29" s="69"/>
      <c r="H29" s="68"/>
      <c r="I29" s="68"/>
      <c r="J29" s="68"/>
      <c r="K29" s="68"/>
      <c r="L29" s="68"/>
      <c r="M29" s="68"/>
    </row>
    <row r="30" spans="1:20">
      <c r="J30" s="87"/>
      <c r="K30" s="87" t="str">
        <f>H5</f>
        <v>Leden</v>
      </c>
      <c r="L30" s="87" t="str">
        <f>J5</f>
        <v>Únor</v>
      </c>
      <c r="M30" s="87" t="str">
        <f>L5</f>
        <v>Březen</v>
      </c>
    </row>
    <row r="31" spans="1:20">
      <c r="H31" s="87" t="str">
        <f t="shared" ref="H31:H38" si="3">A9</f>
        <v>JE</v>
      </c>
      <c r="I31" s="88">
        <f t="shared" ref="I31:I38" si="4">G9</f>
        <v>0</v>
      </c>
      <c r="J31" s="87" t="str">
        <f t="shared" ref="J31:J38" si="5">A9</f>
        <v>JE</v>
      </c>
      <c r="K31" s="70">
        <f t="shared" ref="K31:K38" si="6">H9</f>
        <v>0</v>
      </c>
      <c r="L31" s="70">
        <f t="shared" ref="L31:L38" si="7">J9</f>
        <v>0</v>
      </c>
      <c r="M31" s="70">
        <f t="shared" ref="M31:M38" si="8">L9</f>
        <v>0</v>
      </c>
    </row>
    <row r="32" spans="1:20" ht="12.75" customHeight="1">
      <c r="H32" s="87" t="str">
        <f t="shared" si="3"/>
        <v>PE</v>
      </c>
      <c r="I32" s="88">
        <f t="shared" si="4"/>
        <v>0.11571619883652727</v>
      </c>
      <c r="J32" s="87" t="str">
        <f t="shared" si="5"/>
        <v>PE</v>
      </c>
      <c r="K32" s="70">
        <f t="shared" si="6"/>
        <v>308102.3</v>
      </c>
      <c r="L32" s="70">
        <f t="shared" si="7"/>
        <v>322193.64800000004</v>
      </c>
      <c r="M32" s="70">
        <f t="shared" si="8"/>
        <v>211308.29199999999</v>
      </c>
    </row>
    <row r="33" spans="8:13">
      <c r="H33" s="87" t="str">
        <f t="shared" si="3"/>
        <v>PPE</v>
      </c>
      <c r="I33" s="88">
        <f t="shared" si="4"/>
        <v>0</v>
      </c>
      <c r="J33" s="87" t="str">
        <f t="shared" si="5"/>
        <v>PPE</v>
      </c>
      <c r="K33" s="70">
        <f t="shared" si="6"/>
        <v>0</v>
      </c>
      <c r="L33" s="70">
        <f t="shared" si="7"/>
        <v>0</v>
      </c>
      <c r="M33" s="70">
        <f t="shared" si="8"/>
        <v>0</v>
      </c>
    </row>
    <row r="34" spans="8:13" ht="13.5" customHeight="1">
      <c r="H34" s="87" t="str">
        <f t="shared" si="3"/>
        <v>PSE</v>
      </c>
      <c r="I34" s="88">
        <f t="shared" si="4"/>
        <v>0.10321459609420834</v>
      </c>
      <c r="J34" s="87" t="str">
        <f t="shared" si="5"/>
        <v>PSE</v>
      </c>
      <c r="K34" s="70">
        <f t="shared" si="6"/>
        <v>47901.784999999982</v>
      </c>
      <c r="L34" s="70">
        <f t="shared" si="7"/>
        <v>43367.964000000014</v>
      </c>
      <c r="M34" s="70">
        <f t="shared" si="8"/>
        <v>44671.750999999982</v>
      </c>
    </row>
    <row r="35" spans="8:13" ht="12.75" customHeight="1">
      <c r="H35" s="87" t="str">
        <f t="shared" si="3"/>
        <v>VE</v>
      </c>
      <c r="I35" s="88">
        <f t="shared" si="4"/>
        <v>1.6134109784638369E-2</v>
      </c>
      <c r="J35" s="87" t="str">
        <f t="shared" si="5"/>
        <v>VE</v>
      </c>
      <c r="K35" s="70">
        <f t="shared" si="6"/>
        <v>5726.6044838668158</v>
      </c>
      <c r="L35" s="70">
        <f t="shared" si="7"/>
        <v>5306.3505553273644</v>
      </c>
      <c r="M35" s="70">
        <f t="shared" si="8"/>
        <v>4804.1455856575258</v>
      </c>
    </row>
    <row r="36" spans="8:13" ht="12.75" customHeight="1">
      <c r="H36" s="87" t="str">
        <f t="shared" si="3"/>
        <v>PVE</v>
      </c>
      <c r="I36" s="88">
        <f t="shared" si="4"/>
        <v>0</v>
      </c>
      <c r="J36" s="87" t="str">
        <f t="shared" si="5"/>
        <v>PVE</v>
      </c>
      <c r="K36" s="70">
        <f t="shared" si="6"/>
        <v>0</v>
      </c>
      <c r="L36" s="70">
        <f t="shared" si="7"/>
        <v>0</v>
      </c>
      <c r="M36" s="70">
        <f t="shared" si="8"/>
        <v>0</v>
      </c>
    </row>
    <row r="37" spans="8:13" ht="12.75" customHeight="1">
      <c r="H37" s="87" t="str">
        <f t="shared" si="3"/>
        <v>VTE</v>
      </c>
      <c r="I37" s="88">
        <f t="shared" si="4"/>
        <v>0.10326158049898208</v>
      </c>
      <c r="J37" s="87" t="str">
        <f t="shared" si="5"/>
        <v>VTE</v>
      </c>
      <c r="K37" s="70">
        <f t="shared" si="6"/>
        <v>11894.342240497881</v>
      </c>
      <c r="L37" s="70">
        <f t="shared" si="7"/>
        <v>5400.4051170958273</v>
      </c>
      <c r="M37" s="70">
        <f t="shared" si="8"/>
        <v>8033.7242820031233</v>
      </c>
    </row>
    <row r="38" spans="8:13" ht="12.75" customHeight="1">
      <c r="H38" s="87" t="str">
        <f t="shared" si="3"/>
        <v>FVE</v>
      </c>
      <c r="I38" s="88">
        <f t="shared" si="4"/>
        <v>6.2217098792185947E-2</v>
      </c>
      <c r="J38" s="87" t="str">
        <f t="shared" si="5"/>
        <v>FVE</v>
      </c>
      <c r="K38" s="70">
        <f t="shared" si="6"/>
        <v>6781.1506494972327</v>
      </c>
      <c r="L38" s="70">
        <f t="shared" si="7"/>
        <v>12503.306419294007</v>
      </c>
      <c r="M38" s="70">
        <f t="shared" si="8"/>
        <v>21921.527951440992</v>
      </c>
    </row>
  </sheetData>
  <mergeCells count="21">
    <mergeCell ref="B18:G18"/>
    <mergeCell ref="B19:G19"/>
    <mergeCell ref="B20:C20"/>
    <mergeCell ref="D20:E20"/>
    <mergeCell ref="F20:G20"/>
    <mergeCell ref="A28:E29"/>
    <mergeCell ref="L5:M5"/>
    <mergeCell ref="B3:G3"/>
    <mergeCell ref="H3:M3"/>
    <mergeCell ref="B4:G4"/>
    <mergeCell ref="H4:M4"/>
    <mergeCell ref="B5:C5"/>
    <mergeCell ref="D5:E5"/>
    <mergeCell ref="F5:G5"/>
    <mergeCell ref="H5:I5"/>
    <mergeCell ref="J5:K5"/>
    <mergeCell ref="A22:A23"/>
    <mergeCell ref="B22:G22"/>
    <mergeCell ref="A7:A8"/>
    <mergeCell ref="B7:G7"/>
    <mergeCell ref="H7:M7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List25"/>
  <dimension ref="A1:X39"/>
  <sheetViews>
    <sheetView showGridLines="0" zoomScaleNormal="100" zoomScaleSheetLayoutView="100" workbookViewId="0"/>
  </sheetViews>
  <sheetFormatPr defaultColWidth="9.140625" defaultRowHeight="12"/>
  <cols>
    <col min="1" max="1" width="9.42578125" style="9" customWidth="1"/>
    <col min="2" max="2" width="13.42578125" style="9" customWidth="1"/>
    <col min="3" max="3" width="9" style="9" customWidth="1"/>
    <col min="4" max="4" width="13.42578125" style="9" customWidth="1"/>
    <col min="5" max="5" width="9" style="9" customWidth="1"/>
    <col min="6" max="6" width="13.42578125" style="9" customWidth="1"/>
    <col min="7" max="7" width="9" style="9" customWidth="1"/>
    <col min="8" max="8" width="13.42578125" style="9" customWidth="1"/>
    <col min="9" max="9" width="9" style="9" customWidth="1"/>
    <col min="10" max="10" width="13.42578125" style="9" customWidth="1"/>
    <col min="11" max="11" width="9" style="9" customWidth="1"/>
    <col min="12" max="12" width="13.42578125" style="9" customWidth="1"/>
    <col min="13" max="13" width="9" style="9" customWidth="1"/>
    <col min="14" max="26" width="9.140625" style="9" customWidth="1"/>
    <col min="27" max="16384" width="9.140625" style="9"/>
  </cols>
  <sheetData>
    <row r="1" spans="1:24" ht="18">
      <c r="A1" s="231" t="s">
        <v>397</v>
      </c>
      <c r="M1" s="348" t="str">
        <f>'3.1'!N1</f>
        <v>I. čtvrtletí 2025</v>
      </c>
    </row>
    <row r="2" spans="1:24" ht="6" customHeight="1">
      <c r="A2" s="350"/>
      <c r="B2" s="68"/>
      <c r="C2" s="68"/>
      <c r="D2" s="68"/>
      <c r="E2" s="68"/>
      <c r="F2" s="68"/>
      <c r="G2" s="68"/>
      <c r="H2" s="68"/>
      <c r="I2" s="68"/>
      <c r="J2" s="68"/>
      <c r="K2" s="68"/>
      <c r="L2" s="68"/>
      <c r="M2" s="68"/>
    </row>
    <row r="3" spans="1:24">
      <c r="A3" s="433" t="str">
        <f>'3.1'!A4</f>
        <v>2025</v>
      </c>
      <c r="B3" s="579" t="s">
        <v>186</v>
      </c>
      <c r="C3" s="579"/>
      <c r="D3" s="579"/>
      <c r="E3" s="579"/>
      <c r="F3" s="579"/>
      <c r="G3" s="580"/>
      <c r="H3" s="594" t="s">
        <v>19</v>
      </c>
      <c r="I3" s="579"/>
      <c r="J3" s="579"/>
      <c r="K3" s="579"/>
      <c r="L3" s="579"/>
      <c r="M3" s="579"/>
      <c r="N3" s="24"/>
    </row>
    <row r="4" spans="1:24" ht="13.5">
      <c r="A4" s="22"/>
      <c r="B4" s="596" t="s">
        <v>168</v>
      </c>
      <c r="C4" s="596"/>
      <c r="D4" s="596"/>
      <c r="E4" s="596"/>
      <c r="F4" s="596"/>
      <c r="G4" s="598"/>
      <c r="H4" s="595" t="s">
        <v>5</v>
      </c>
      <c r="I4" s="596"/>
      <c r="J4" s="596"/>
      <c r="K4" s="596"/>
      <c r="L4" s="596"/>
      <c r="M4" s="596"/>
      <c r="N4" s="72"/>
    </row>
    <row r="5" spans="1:24">
      <c r="A5" s="22"/>
      <c r="B5" s="578" t="s">
        <v>60</v>
      </c>
      <c r="C5" s="578"/>
      <c r="D5" s="578" t="s">
        <v>61</v>
      </c>
      <c r="E5" s="578"/>
      <c r="F5" s="578" t="s">
        <v>62</v>
      </c>
      <c r="G5" s="583"/>
      <c r="H5" s="584" t="s">
        <v>60</v>
      </c>
      <c r="I5" s="578"/>
      <c r="J5" s="578" t="s">
        <v>61</v>
      </c>
      <c r="K5" s="578"/>
      <c r="L5" s="578" t="s">
        <v>62</v>
      </c>
      <c r="M5" s="578"/>
      <c r="N5" s="67"/>
    </row>
    <row r="6" spans="1:24">
      <c r="A6" s="367"/>
      <c r="B6" s="364" t="s">
        <v>208</v>
      </c>
      <c r="C6" s="364" t="s">
        <v>207</v>
      </c>
      <c r="D6" s="364" t="s">
        <v>208</v>
      </c>
      <c r="E6" s="364" t="s">
        <v>207</v>
      </c>
      <c r="F6" s="364" t="s">
        <v>208</v>
      </c>
      <c r="G6" s="365" t="s">
        <v>207</v>
      </c>
      <c r="H6" s="357" t="s">
        <v>208</v>
      </c>
      <c r="I6" s="357" t="s">
        <v>207</v>
      </c>
      <c r="J6" s="357" t="s">
        <v>208</v>
      </c>
      <c r="K6" s="357" t="s">
        <v>207</v>
      </c>
      <c r="L6" s="357" t="s">
        <v>208</v>
      </c>
      <c r="M6" s="357" t="s">
        <v>207</v>
      </c>
      <c r="N6" s="67"/>
    </row>
    <row r="7" spans="1:24">
      <c r="A7" s="592" t="s">
        <v>53</v>
      </c>
      <c r="B7" s="597">
        <f>F8</f>
        <v>1148.8652489999943</v>
      </c>
      <c r="C7" s="587"/>
      <c r="D7" s="587"/>
      <c r="E7" s="587"/>
      <c r="F7" s="587"/>
      <c r="G7" s="599"/>
      <c r="H7" s="597">
        <f>SUM(H8,J8,L8)</f>
        <v>379823.81565728952</v>
      </c>
      <c r="I7" s="587"/>
      <c r="J7" s="587"/>
      <c r="K7" s="587"/>
      <c r="L7" s="587"/>
      <c r="M7" s="587"/>
      <c r="N7" s="73"/>
    </row>
    <row r="8" spans="1:24">
      <c r="A8" s="593"/>
      <c r="B8" s="358">
        <f>SUM(B9:B16)</f>
        <v>1145.5884389999928</v>
      </c>
      <c r="C8" s="353">
        <v>4.9731395788933187E-2</v>
      </c>
      <c r="D8" s="318">
        <f>SUM(D9:D16)</f>
        <v>1147.7987539999931</v>
      </c>
      <c r="E8" s="353">
        <v>4.9725362642095566E-2</v>
      </c>
      <c r="F8" s="318">
        <f>SUM(F9:F16)</f>
        <v>1148.8652489999943</v>
      </c>
      <c r="G8" s="359">
        <v>5.0217020967017724E-2</v>
      </c>
      <c r="H8" s="318">
        <f>SUM(H9:H16)</f>
        <v>123412.98180829789</v>
      </c>
      <c r="I8" s="353">
        <v>1.6123993478876126E-2</v>
      </c>
      <c r="J8" s="318">
        <f>SUM(J9:J16)</f>
        <v>127668.37661549331</v>
      </c>
      <c r="K8" s="353">
        <v>1.7679526763979131E-2</v>
      </c>
      <c r="L8" s="318">
        <f>SUM(L9:L16)</f>
        <v>128742.45723349834</v>
      </c>
      <c r="M8" s="353">
        <v>1.7664853794096037E-2</v>
      </c>
      <c r="N8" s="10"/>
    </row>
    <row r="9" spans="1:24">
      <c r="A9" s="56" t="s">
        <v>7</v>
      </c>
      <c r="B9" s="247">
        <v>0</v>
      </c>
      <c r="C9" s="352">
        <v>0</v>
      </c>
      <c r="D9" s="23">
        <v>0</v>
      </c>
      <c r="E9" s="352">
        <v>0</v>
      </c>
      <c r="F9" s="23">
        <v>0</v>
      </c>
      <c r="G9" s="360">
        <v>0</v>
      </c>
      <c r="H9" s="23">
        <v>0</v>
      </c>
      <c r="I9" s="352">
        <v>0</v>
      </c>
      <c r="J9" s="23">
        <v>0</v>
      </c>
      <c r="K9" s="352">
        <v>0</v>
      </c>
      <c r="L9" s="23">
        <v>0</v>
      </c>
      <c r="M9" s="352">
        <v>0</v>
      </c>
      <c r="N9" s="76"/>
      <c r="O9" s="85"/>
      <c r="X9" s="70"/>
    </row>
    <row r="10" spans="1:24">
      <c r="A10" s="56" t="s">
        <v>20</v>
      </c>
      <c r="B10" s="247">
        <v>70.628200000000007</v>
      </c>
      <c r="C10" s="352">
        <v>7.4733524758176968E-3</v>
      </c>
      <c r="D10" s="23">
        <v>70.628200000000007</v>
      </c>
      <c r="E10" s="352">
        <v>7.4733524758176968E-3</v>
      </c>
      <c r="F10" s="23">
        <v>70.628200000000007</v>
      </c>
      <c r="G10" s="360">
        <v>7.658396991924464E-3</v>
      </c>
      <c r="H10" s="23">
        <v>27621.513999999996</v>
      </c>
      <c r="I10" s="352">
        <v>7.2407580587372719E-3</v>
      </c>
      <c r="J10" s="23">
        <v>24696.175999999999</v>
      </c>
      <c r="K10" s="352">
        <v>6.8882060440823255E-3</v>
      </c>
      <c r="L10" s="23">
        <v>19333.581999999995</v>
      </c>
      <c r="M10" s="352">
        <v>5.9714532271653393E-3</v>
      </c>
      <c r="N10" s="76"/>
      <c r="O10" s="85"/>
      <c r="X10" s="70"/>
    </row>
    <row r="11" spans="1:24">
      <c r="A11" s="56" t="s">
        <v>21</v>
      </c>
      <c r="B11" s="247">
        <v>0</v>
      </c>
      <c r="C11" s="352">
        <v>0</v>
      </c>
      <c r="D11" s="23">
        <v>0</v>
      </c>
      <c r="E11" s="352">
        <v>0</v>
      </c>
      <c r="F11" s="23">
        <v>0</v>
      </c>
      <c r="G11" s="360">
        <v>0</v>
      </c>
      <c r="H11" s="23">
        <v>0</v>
      </c>
      <c r="I11" s="352">
        <v>0</v>
      </c>
      <c r="J11" s="23">
        <v>0</v>
      </c>
      <c r="K11" s="352">
        <v>0</v>
      </c>
      <c r="L11" s="23">
        <v>0</v>
      </c>
      <c r="M11" s="352">
        <v>0</v>
      </c>
      <c r="N11" s="76"/>
      <c r="O11" s="85"/>
      <c r="X11" s="70"/>
    </row>
    <row r="12" spans="1:24">
      <c r="A12" s="56" t="s">
        <v>22</v>
      </c>
      <c r="B12" s="247">
        <v>130.02479999999991</v>
      </c>
      <c r="C12" s="352">
        <v>0.10399416092982978</v>
      </c>
      <c r="D12" s="23">
        <v>130.7949999999999</v>
      </c>
      <c r="E12" s="352">
        <v>0.10393168738130325</v>
      </c>
      <c r="F12" s="23">
        <v>130.7949999999999</v>
      </c>
      <c r="G12" s="360">
        <v>0.10348050685803704</v>
      </c>
      <c r="H12" s="23">
        <v>31077.445</v>
      </c>
      <c r="I12" s="352">
        <v>8.0321048950534241E-2</v>
      </c>
      <c r="J12" s="23">
        <v>28918.379999999983</v>
      </c>
      <c r="K12" s="352">
        <v>8.1819176450646708E-2</v>
      </c>
      <c r="L12" s="23">
        <v>28160.331999999995</v>
      </c>
      <c r="M12" s="352">
        <v>7.8101255503095671E-2</v>
      </c>
      <c r="N12" s="76"/>
      <c r="O12" s="85"/>
      <c r="X12" s="70"/>
    </row>
    <row r="13" spans="1:24">
      <c r="A13" s="56" t="s">
        <v>43</v>
      </c>
      <c r="B13" s="247">
        <v>12.957239999999988</v>
      </c>
      <c r="C13" s="352">
        <v>1.1611191285622253E-2</v>
      </c>
      <c r="D13" s="23">
        <v>12.743739999999988</v>
      </c>
      <c r="E13" s="352">
        <v>1.1423796407587339E-2</v>
      </c>
      <c r="F13" s="23">
        <v>12.583739999999992</v>
      </c>
      <c r="G13" s="360">
        <v>1.1287454420489531E-2</v>
      </c>
      <c r="H13" s="23">
        <v>4173.2947951501201</v>
      </c>
      <c r="I13" s="352">
        <v>2.0595825687400201E-2</v>
      </c>
      <c r="J13" s="23">
        <v>3065.7484784889461</v>
      </c>
      <c r="K13" s="352">
        <v>1.949545350128035E-2</v>
      </c>
      <c r="L13" s="23">
        <v>3592.9268184217176</v>
      </c>
      <c r="M13" s="352">
        <v>2.2717023251200397E-2</v>
      </c>
      <c r="N13" s="76"/>
      <c r="O13" s="85"/>
      <c r="X13" s="70"/>
    </row>
    <row r="14" spans="1:24">
      <c r="A14" s="56" t="s">
        <v>44</v>
      </c>
      <c r="B14" s="247">
        <v>650</v>
      </c>
      <c r="C14" s="352">
        <v>0.55484421681604779</v>
      </c>
      <c r="D14" s="23">
        <v>650</v>
      </c>
      <c r="E14" s="352">
        <v>0.55484421681604779</v>
      </c>
      <c r="F14" s="23">
        <v>650</v>
      </c>
      <c r="G14" s="360">
        <v>0.55484421681604779</v>
      </c>
      <c r="H14" s="23">
        <v>45053.94</v>
      </c>
      <c r="I14" s="352">
        <v>0.53731777963215377</v>
      </c>
      <c r="J14" s="23">
        <v>52201.81</v>
      </c>
      <c r="K14" s="352">
        <v>0.59158782219027906</v>
      </c>
      <c r="L14" s="23">
        <v>44371.63</v>
      </c>
      <c r="M14" s="352">
        <v>0.48291141899346984</v>
      </c>
      <c r="N14" s="76"/>
      <c r="O14" s="85"/>
      <c r="P14" s="56"/>
      <c r="Q14" s="71"/>
      <c r="R14" s="48"/>
      <c r="S14" s="48"/>
      <c r="T14" s="48"/>
      <c r="U14" s="48"/>
      <c r="X14" s="70"/>
    </row>
    <row r="15" spans="1:24">
      <c r="A15" s="56" t="s">
        <v>45</v>
      </c>
      <c r="B15" s="247">
        <v>57.189999999999984</v>
      </c>
      <c r="C15" s="352">
        <v>0.15748643607107438</v>
      </c>
      <c r="D15" s="23">
        <v>57.189999999999984</v>
      </c>
      <c r="E15" s="74">
        <v>0.1574842677168114</v>
      </c>
      <c r="F15" s="23">
        <v>57.189999999999984</v>
      </c>
      <c r="G15" s="361">
        <v>0.15754717424239509</v>
      </c>
      <c r="H15" s="23">
        <v>10291.7204</v>
      </c>
      <c r="I15" s="352">
        <v>0.115199240688256</v>
      </c>
      <c r="J15" s="23">
        <v>5763.4687100000001</v>
      </c>
      <c r="K15" s="74">
        <v>0.13357761652375144</v>
      </c>
      <c r="L15" s="23">
        <v>10400.267669999999</v>
      </c>
      <c r="M15" s="74">
        <v>0.21338066004830822</v>
      </c>
      <c r="N15" s="76"/>
      <c r="O15" s="85"/>
      <c r="P15" s="56"/>
      <c r="Q15" s="71"/>
      <c r="R15" s="48"/>
      <c r="S15" s="48"/>
      <c r="T15" s="48"/>
      <c r="U15" s="48"/>
      <c r="X15" s="70"/>
    </row>
    <row r="16" spans="1:24">
      <c r="A16" s="276" t="s">
        <v>46</v>
      </c>
      <c r="B16" s="248">
        <v>224.78819899999314</v>
      </c>
      <c r="C16" s="353">
        <v>5.6160993897693065E-2</v>
      </c>
      <c r="D16" s="242">
        <v>226.44181399999337</v>
      </c>
      <c r="E16" s="354">
        <v>5.6216520796695202E-2</v>
      </c>
      <c r="F16" s="242">
        <v>227.66830899999445</v>
      </c>
      <c r="G16" s="362">
        <v>5.6256347012670328E-2</v>
      </c>
      <c r="H16" s="242">
        <v>5195.0676131477649</v>
      </c>
      <c r="I16" s="353">
        <v>5.3802590869597461E-2</v>
      </c>
      <c r="J16" s="242">
        <v>13022.793427004395</v>
      </c>
      <c r="K16" s="354">
        <v>5.757758052332735E-2</v>
      </c>
      <c r="L16" s="242">
        <v>22883.718745076636</v>
      </c>
      <c r="M16" s="354">
        <v>5.6956854461518276E-2</v>
      </c>
      <c r="N16" s="76"/>
      <c r="O16" s="85"/>
      <c r="P16" s="56"/>
      <c r="Q16" s="71"/>
      <c r="R16" s="48"/>
      <c r="S16" s="48"/>
      <c r="T16" s="48"/>
      <c r="U16" s="48"/>
      <c r="X16" s="70"/>
    </row>
    <row r="17" spans="1:15">
      <c r="A17" s="214"/>
      <c r="B17" s="68"/>
      <c r="C17" s="68"/>
      <c r="D17" s="68"/>
      <c r="E17" s="68"/>
      <c r="F17" s="68"/>
      <c r="G17" s="68"/>
      <c r="H17" s="68"/>
      <c r="I17" s="68"/>
      <c r="J17" s="68"/>
      <c r="K17" s="68"/>
      <c r="L17" s="69"/>
      <c r="M17" s="77" t="s">
        <v>296</v>
      </c>
      <c r="N17" s="77"/>
      <c r="O17" s="69"/>
    </row>
    <row r="18" spans="1:15">
      <c r="A18" s="433" t="str">
        <f>'3.1'!A4</f>
        <v>2025</v>
      </c>
      <c r="B18" s="579" t="s">
        <v>231</v>
      </c>
      <c r="C18" s="579"/>
      <c r="D18" s="579"/>
      <c r="E18" s="579"/>
      <c r="F18" s="579"/>
      <c r="G18" s="579"/>
      <c r="H18" s="68"/>
      <c r="I18" s="68"/>
      <c r="J18" s="68"/>
      <c r="K18" s="68"/>
      <c r="L18" s="68"/>
      <c r="M18" s="68"/>
      <c r="N18" s="78"/>
      <c r="O18" s="68"/>
    </row>
    <row r="19" spans="1:15">
      <c r="A19" s="355"/>
      <c r="B19" s="581" t="s">
        <v>5</v>
      </c>
      <c r="C19" s="581"/>
      <c r="D19" s="581"/>
      <c r="E19" s="581"/>
      <c r="F19" s="581"/>
      <c r="G19" s="581"/>
      <c r="H19" s="78" t="str">
        <f>A24</f>
        <v>VO z vvn</v>
      </c>
      <c r="I19" s="86">
        <f>(B24+D24+F24)/'6.1, 6.2'!B25</f>
        <v>4.5781929289329767E-2</v>
      </c>
      <c r="J19" s="87" t="str">
        <f>A9</f>
        <v>JE</v>
      </c>
      <c r="K19" s="76">
        <f t="shared" ref="K19:K26" si="0">H9+J9+L9</f>
        <v>0</v>
      </c>
      <c r="L19" s="87" t="str">
        <f>A9</f>
        <v>JE</v>
      </c>
      <c r="M19" s="85">
        <f>K19/'6.1, 6.2'!B5</f>
        <v>0</v>
      </c>
      <c r="N19" s="78"/>
      <c r="O19" s="68"/>
    </row>
    <row r="20" spans="1:15">
      <c r="A20" s="351"/>
      <c r="B20" s="578" t="s">
        <v>60</v>
      </c>
      <c r="C20" s="578"/>
      <c r="D20" s="578" t="s">
        <v>61</v>
      </c>
      <c r="E20" s="578"/>
      <c r="F20" s="578" t="s">
        <v>62</v>
      </c>
      <c r="G20" s="578"/>
      <c r="H20" s="78" t="str">
        <f>A25</f>
        <v>VO z vn</v>
      </c>
      <c r="I20" s="86">
        <f>(B25+D25+F25)/'6.1, 6.2'!C25</f>
        <v>6.6501766804087092E-2</v>
      </c>
      <c r="J20" s="87" t="str">
        <f t="shared" ref="J20:J26" si="1">A10</f>
        <v>PE</v>
      </c>
      <c r="K20" s="76">
        <f t="shared" si="0"/>
        <v>71651.271999999997</v>
      </c>
      <c r="L20" s="87" t="str">
        <f t="shared" ref="L20:L26" si="2">A10</f>
        <v>PE</v>
      </c>
      <c r="M20" s="85">
        <f>K20/'6.1, 6.2'!C5</f>
        <v>6.7356115257629218E-3</v>
      </c>
      <c r="N20" s="78"/>
      <c r="O20" s="68"/>
    </row>
    <row r="21" spans="1:15">
      <c r="A21" s="351"/>
      <c r="B21" s="366" t="s">
        <v>208</v>
      </c>
      <c r="C21" s="366" t="s">
        <v>207</v>
      </c>
      <c r="D21" s="366" t="s">
        <v>208</v>
      </c>
      <c r="E21" s="366" t="s">
        <v>207</v>
      </c>
      <c r="F21" s="366" t="s">
        <v>208</v>
      </c>
      <c r="G21" s="366" t="s">
        <v>207</v>
      </c>
      <c r="H21" s="78" t="str">
        <f>A26</f>
        <v>MOP</v>
      </c>
      <c r="I21" s="86">
        <f>(B26+D26+F26)/'6.1, 6.2'!D25</f>
        <v>5.1672611656505801E-2</v>
      </c>
      <c r="J21" s="87" t="str">
        <f t="shared" si="1"/>
        <v>PPE</v>
      </c>
      <c r="K21" s="76">
        <f t="shared" si="0"/>
        <v>0</v>
      </c>
      <c r="L21" s="87" t="str">
        <f t="shared" si="2"/>
        <v>PPE</v>
      </c>
      <c r="M21" s="85">
        <f>K21/'6.1, 6.2'!D5</f>
        <v>0</v>
      </c>
      <c r="N21" s="78"/>
      <c r="O21" s="68"/>
    </row>
    <row r="22" spans="1:15">
      <c r="A22" s="585" t="s">
        <v>53</v>
      </c>
      <c r="B22" s="587">
        <f>SUM(B23,D23,F23)</f>
        <v>853847.05240690755</v>
      </c>
      <c r="C22" s="587"/>
      <c r="D22" s="587"/>
      <c r="E22" s="587"/>
      <c r="F22" s="587"/>
      <c r="G22" s="587"/>
      <c r="H22" s="78" t="str">
        <f>A27</f>
        <v>MOO</v>
      </c>
      <c r="I22" s="86">
        <f>(B27+D27+F27)/'6.1, 6.2'!E25</f>
        <v>5.2941370072349531E-2</v>
      </c>
      <c r="J22" s="87" t="str">
        <f t="shared" si="1"/>
        <v>PSE</v>
      </c>
      <c r="K22" s="76">
        <f t="shared" si="0"/>
        <v>88156.156999999977</v>
      </c>
      <c r="L22" s="87" t="str">
        <f t="shared" si="2"/>
        <v>PSE</v>
      </c>
      <c r="M22" s="85">
        <f>K22/'6.1, 6.2'!E5</f>
        <v>8.0075008520171534E-2</v>
      </c>
      <c r="N22" s="78"/>
      <c r="O22" s="68"/>
    </row>
    <row r="23" spans="1:15">
      <c r="A23" s="586"/>
      <c r="B23" s="318">
        <f>SUM(B24:B27)</f>
        <v>299970.41562726093</v>
      </c>
      <c r="C23" s="363">
        <v>5.6583738946457011E-2</v>
      </c>
      <c r="D23" s="318">
        <f>SUM(D24:D27)</f>
        <v>279491.69375345134</v>
      </c>
      <c r="E23" s="363">
        <v>5.7574810669874084E-2</v>
      </c>
      <c r="F23" s="318">
        <f>SUM(F24:F27)</f>
        <v>274384.94302619534</v>
      </c>
      <c r="G23" s="363">
        <v>5.7196051692587964E-2</v>
      </c>
      <c r="H23" s="68"/>
      <c r="I23" s="68"/>
      <c r="J23" s="87" t="str">
        <f t="shared" si="1"/>
        <v>VE</v>
      </c>
      <c r="K23" s="76">
        <f t="shared" si="0"/>
        <v>10831.970092060785</v>
      </c>
      <c r="L23" s="87" t="str">
        <f t="shared" si="2"/>
        <v>VE</v>
      </c>
      <c r="M23" s="85">
        <f>K23/'6.1, 6.2'!F5</f>
        <v>2.0909410409436845E-2</v>
      </c>
      <c r="N23" s="78"/>
      <c r="O23" s="68"/>
    </row>
    <row r="24" spans="1:15">
      <c r="A24" s="18" t="s">
        <v>8</v>
      </c>
      <c r="B24" s="23">
        <v>25659.528999999999</v>
      </c>
      <c r="C24" s="352">
        <v>4.1102499082461157E-2</v>
      </c>
      <c r="D24" s="23">
        <v>26938.167999999998</v>
      </c>
      <c r="E24" s="352">
        <v>4.9462078009425418E-2</v>
      </c>
      <c r="F24" s="23">
        <v>30825.371000000003</v>
      </c>
      <c r="G24" s="352">
        <v>4.7185600620179555E-2</v>
      </c>
      <c r="H24" s="68"/>
      <c r="I24" s="68"/>
      <c r="J24" s="87" t="str">
        <f t="shared" si="1"/>
        <v>PVE</v>
      </c>
      <c r="K24" s="76">
        <f t="shared" si="0"/>
        <v>141627.38</v>
      </c>
      <c r="L24" s="87" t="str">
        <f t="shared" si="2"/>
        <v>PVE</v>
      </c>
      <c r="M24" s="85">
        <f>K24/'6.1, 6.2'!G5</f>
        <v>0.53652128513222497</v>
      </c>
      <c r="N24" s="78"/>
      <c r="O24" s="86"/>
    </row>
    <row r="25" spans="1:15">
      <c r="A25" s="18" t="s">
        <v>9</v>
      </c>
      <c r="B25" s="23">
        <v>132525.269</v>
      </c>
      <c r="C25" s="352">
        <v>6.7028117859288208E-2</v>
      </c>
      <c r="D25" s="23">
        <v>123163.508</v>
      </c>
      <c r="E25" s="352">
        <v>6.6225659069461387E-2</v>
      </c>
      <c r="F25" s="23">
        <v>127286.439</v>
      </c>
      <c r="G25" s="352">
        <v>6.6227469948838921E-2</v>
      </c>
      <c r="H25" s="68"/>
      <c r="I25" s="68"/>
      <c r="J25" s="87" t="str">
        <f t="shared" si="1"/>
        <v>VTE</v>
      </c>
      <c r="K25" s="76">
        <f t="shared" si="0"/>
        <v>26455.45678</v>
      </c>
      <c r="L25" s="87" t="str">
        <f t="shared" si="2"/>
        <v>VTE</v>
      </c>
      <c r="M25" s="85">
        <f>K25/'6.1, 6.2'!H5</f>
        <v>0.1459805945599166</v>
      </c>
      <c r="N25" s="78"/>
      <c r="O25" s="86"/>
    </row>
    <row r="26" spans="1:15">
      <c r="A26" s="18" t="s">
        <v>132</v>
      </c>
      <c r="B26" s="23">
        <v>41721.54539439729</v>
      </c>
      <c r="C26" s="352">
        <v>5.1780164462535971E-2</v>
      </c>
      <c r="D26" s="23">
        <v>38183.804914312939</v>
      </c>
      <c r="E26" s="352">
        <v>5.224751307691558E-2</v>
      </c>
      <c r="F26" s="23">
        <v>35507.55221698196</v>
      </c>
      <c r="G26" s="352">
        <v>5.0945448304969672E-2</v>
      </c>
      <c r="H26" s="68"/>
      <c r="I26" s="68"/>
      <c r="J26" s="87" t="str">
        <f t="shared" si="1"/>
        <v>FVE</v>
      </c>
      <c r="K26" s="76">
        <f t="shared" si="0"/>
        <v>41101.579785228794</v>
      </c>
      <c r="L26" s="87" t="str">
        <f t="shared" si="2"/>
        <v>FVE</v>
      </c>
      <c r="M26" s="85">
        <f>K26/'6.1, 6.2'!I5</f>
        <v>5.6730253403691637E-2</v>
      </c>
      <c r="N26" s="78"/>
      <c r="O26" s="86"/>
    </row>
    <row r="27" spans="1:15">
      <c r="A27" s="427" t="s">
        <v>130</v>
      </c>
      <c r="B27" s="242">
        <v>100064.07223286362</v>
      </c>
      <c r="C27" s="353">
        <v>5.2827421976652682E-2</v>
      </c>
      <c r="D27" s="242">
        <v>91206.212839138432</v>
      </c>
      <c r="E27" s="353">
        <v>5.3051352263415286E-2</v>
      </c>
      <c r="F27" s="242">
        <v>80765.58080921341</v>
      </c>
      <c r="G27" s="353">
        <v>5.2958913567770528E-2</v>
      </c>
      <c r="H27" s="68"/>
      <c r="I27" s="68"/>
      <c r="J27" s="68"/>
      <c r="K27" s="68"/>
      <c r="L27" s="68"/>
      <c r="M27" s="68"/>
      <c r="N27" s="78"/>
      <c r="O27" s="86"/>
    </row>
    <row r="28" spans="1:15">
      <c r="A28" s="590"/>
      <c r="B28" s="590"/>
      <c r="C28" s="590"/>
      <c r="D28" s="590"/>
      <c r="E28" s="590"/>
      <c r="F28" s="48"/>
      <c r="G28" s="77" t="s">
        <v>297</v>
      </c>
      <c r="H28" s="68"/>
      <c r="I28" s="68"/>
      <c r="J28" s="68"/>
      <c r="K28" s="68"/>
      <c r="L28" s="68"/>
      <c r="M28" s="68"/>
      <c r="N28" s="68"/>
      <c r="O28" s="68"/>
    </row>
    <row r="29" spans="1:15">
      <c r="A29" s="591"/>
      <c r="B29" s="591"/>
      <c r="C29" s="591"/>
      <c r="D29" s="591"/>
      <c r="E29" s="591"/>
      <c r="F29" s="48"/>
      <c r="G29" s="69"/>
      <c r="H29" s="68"/>
      <c r="I29" s="68"/>
      <c r="J29" s="68"/>
      <c r="K29" s="68"/>
      <c r="L29" s="68"/>
      <c r="M29" s="68"/>
      <c r="N29" s="68"/>
      <c r="O29" s="68"/>
    </row>
    <row r="30" spans="1:15">
      <c r="J30" s="87"/>
      <c r="K30" s="87" t="str">
        <f>H5</f>
        <v>Leden</v>
      </c>
      <c r="L30" s="87" t="str">
        <f>J5</f>
        <v>Únor</v>
      </c>
      <c r="M30" s="87" t="str">
        <f>L5</f>
        <v>Březen</v>
      </c>
    </row>
    <row r="31" spans="1:15">
      <c r="H31" s="87" t="str">
        <f t="shared" ref="H31:H38" si="3">A9</f>
        <v>JE</v>
      </c>
      <c r="I31" s="88">
        <f t="shared" ref="I31:I38" si="4">G9</f>
        <v>0</v>
      </c>
      <c r="J31" s="87" t="str">
        <f t="shared" ref="J31:J38" si="5">A9</f>
        <v>JE</v>
      </c>
      <c r="K31" s="70">
        <f t="shared" ref="K31:K38" si="6">H9</f>
        <v>0</v>
      </c>
      <c r="L31" s="70">
        <f t="shared" ref="L31:L38" si="7">J9</f>
        <v>0</v>
      </c>
      <c r="M31" s="70">
        <f t="shared" ref="M31:M38" si="8">L9</f>
        <v>0</v>
      </c>
    </row>
    <row r="32" spans="1:15">
      <c r="H32" s="87" t="str">
        <f t="shared" si="3"/>
        <v>PE</v>
      </c>
      <c r="I32" s="88">
        <f t="shared" si="4"/>
        <v>7.658396991924464E-3</v>
      </c>
      <c r="J32" s="87" t="str">
        <f t="shared" si="5"/>
        <v>PE</v>
      </c>
      <c r="K32" s="70">
        <f t="shared" si="6"/>
        <v>27621.513999999996</v>
      </c>
      <c r="L32" s="70">
        <f t="shared" si="7"/>
        <v>24696.175999999999</v>
      </c>
      <c r="M32" s="70">
        <f t="shared" si="8"/>
        <v>19333.581999999995</v>
      </c>
    </row>
    <row r="33" spans="8:13" ht="12.75" customHeight="1">
      <c r="H33" s="87" t="str">
        <f t="shared" si="3"/>
        <v>PPE</v>
      </c>
      <c r="I33" s="88">
        <f t="shared" si="4"/>
        <v>0</v>
      </c>
      <c r="J33" s="87" t="str">
        <f t="shared" si="5"/>
        <v>PPE</v>
      </c>
      <c r="K33" s="70">
        <f t="shared" si="6"/>
        <v>0</v>
      </c>
      <c r="L33" s="70">
        <f t="shared" si="7"/>
        <v>0</v>
      </c>
      <c r="M33" s="70">
        <f t="shared" si="8"/>
        <v>0</v>
      </c>
    </row>
    <row r="34" spans="8:13">
      <c r="H34" s="87" t="str">
        <f t="shared" si="3"/>
        <v>PSE</v>
      </c>
      <c r="I34" s="88">
        <f t="shared" si="4"/>
        <v>0.10348050685803704</v>
      </c>
      <c r="J34" s="87" t="str">
        <f t="shared" si="5"/>
        <v>PSE</v>
      </c>
      <c r="K34" s="70">
        <f t="shared" si="6"/>
        <v>31077.445</v>
      </c>
      <c r="L34" s="70">
        <f t="shared" si="7"/>
        <v>28918.379999999983</v>
      </c>
      <c r="M34" s="70">
        <f t="shared" si="8"/>
        <v>28160.331999999995</v>
      </c>
    </row>
    <row r="35" spans="8:13" ht="13.5" customHeight="1">
      <c r="H35" s="87" t="str">
        <f t="shared" si="3"/>
        <v>VE</v>
      </c>
      <c r="I35" s="88">
        <f t="shared" si="4"/>
        <v>1.1287454420489531E-2</v>
      </c>
      <c r="J35" s="87" t="str">
        <f t="shared" si="5"/>
        <v>VE</v>
      </c>
      <c r="K35" s="70">
        <f t="shared" si="6"/>
        <v>4173.2947951501201</v>
      </c>
      <c r="L35" s="70">
        <f t="shared" si="7"/>
        <v>3065.7484784889461</v>
      </c>
      <c r="M35" s="70">
        <f t="shared" si="8"/>
        <v>3592.9268184217176</v>
      </c>
    </row>
    <row r="36" spans="8:13" ht="12.75" customHeight="1">
      <c r="H36" s="87" t="str">
        <f t="shared" si="3"/>
        <v>PVE</v>
      </c>
      <c r="I36" s="88">
        <f t="shared" si="4"/>
        <v>0.55484421681604779</v>
      </c>
      <c r="J36" s="87" t="str">
        <f t="shared" si="5"/>
        <v>PVE</v>
      </c>
      <c r="K36" s="70">
        <f t="shared" si="6"/>
        <v>45053.94</v>
      </c>
      <c r="L36" s="70">
        <f t="shared" si="7"/>
        <v>52201.81</v>
      </c>
      <c r="M36" s="70">
        <f t="shared" si="8"/>
        <v>44371.63</v>
      </c>
    </row>
    <row r="37" spans="8:13" ht="12.75" customHeight="1">
      <c r="H37" s="87" t="str">
        <f t="shared" si="3"/>
        <v>VTE</v>
      </c>
      <c r="I37" s="88">
        <f t="shared" si="4"/>
        <v>0.15754717424239509</v>
      </c>
      <c r="J37" s="87" t="str">
        <f t="shared" si="5"/>
        <v>VTE</v>
      </c>
      <c r="K37" s="70">
        <f t="shared" si="6"/>
        <v>10291.7204</v>
      </c>
      <c r="L37" s="70">
        <f t="shared" si="7"/>
        <v>5763.4687100000001</v>
      </c>
      <c r="M37" s="70">
        <f t="shared" si="8"/>
        <v>10400.267669999999</v>
      </c>
    </row>
    <row r="38" spans="8:13" ht="12.75" customHeight="1">
      <c r="H38" s="87" t="str">
        <f t="shared" si="3"/>
        <v>FVE</v>
      </c>
      <c r="I38" s="88">
        <f t="shared" si="4"/>
        <v>5.6256347012670328E-2</v>
      </c>
      <c r="J38" s="87" t="str">
        <f t="shared" si="5"/>
        <v>FVE</v>
      </c>
      <c r="K38" s="70">
        <f t="shared" si="6"/>
        <v>5195.0676131477649</v>
      </c>
      <c r="L38" s="70">
        <f t="shared" si="7"/>
        <v>13022.793427004395</v>
      </c>
      <c r="M38" s="70">
        <f t="shared" si="8"/>
        <v>22883.718745076636</v>
      </c>
    </row>
    <row r="39" spans="8:13" ht="12.75" customHeight="1"/>
  </sheetData>
  <mergeCells count="21">
    <mergeCell ref="B18:G18"/>
    <mergeCell ref="B19:G19"/>
    <mergeCell ref="B20:C20"/>
    <mergeCell ref="D20:E20"/>
    <mergeCell ref="F20:G20"/>
    <mergeCell ref="A28:E29"/>
    <mergeCell ref="B3:G3"/>
    <mergeCell ref="H3:M3"/>
    <mergeCell ref="B4:G4"/>
    <mergeCell ref="H4:M4"/>
    <mergeCell ref="B5:C5"/>
    <mergeCell ref="D5:E5"/>
    <mergeCell ref="F5:G5"/>
    <mergeCell ref="H5:I5"/>
    <mergeCell ref="J5:K5"/>
    <mergeCell ref="L5:M5"/>
    <mergeCell ref="A22:A23"/>
    <mergeCell ref="B22:G22"/>
    <mergeCell ref="A7:A8"/>
    <mergeCell ref="B7:G7"/>
    <mergeCell ref="H7:M7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List26"/>
  <dimension ref="A1:U38"/>
  <sheetViews>
    <sheetView showGridLines="0" zoomScaleNormal="100" zoomScaleSheetLayoutView="100" workbookViewId="0"/>
  </sheetViews>
  <sheetFormatPr defaultColWidth="9.140625" defaultRowHeight="12"/>
  <cols>
    <col min="1" max="1" width="9.42578125" style="9" customWidth="1"/>
    <col min="2" max="2" width="13.42578125" style="9" customWidth="1"/>
    <col min="3" max="3" width="9" style="9" customWidth="1"/>
    <col min="4" max="4" width="13.42578125" style="9" customWidth="1"/>
    <col min="5" max="5" width="9" style="9" customWidth="1"/>
    <col min="6" max="6" width="13.42578125" style="9" customWidth="1"/>
    <col min="7" max="7" width="9" style="9" customWidth="1"/>
    <col min="8" max="8" width="13.42578125" style="9" customWidth="1"/>
    <col min="9" max="9" width="9" style="9" customWidth="1"/>
    <col min="10" max="10" width="13.42578125" style="9" customWidth="1"/>
    <col min="11" max="11" width="9" style="9" customWidth="1"/>
    <col min="12" max="12" width="13.42578125" style="9" customWidth="1"/>
    <col min="13" max="13" width="9" style="9" customWidth="1"/>
    <col min="14" max="26" width="9.140625" style="9" customWidth="1"/>
    <col min="27" max="16384" width="9.140625" style="9"/>
  </cols>
  <sheetData>
    <row r="1" spans="1:21" ht="18">
      <c r="A1" s="231" t="s">
        <v>398</v>
      </c>
      <c r="M1" s="348" t="str">
        <f>'3.1'!N1</f>
        <v>I. čtvrtletí 2025</v>
      </c>
      <c r="N1" s="68"/>
      <c r="O1" s="68"/>
    </row>
    <row r="2" spans="1:21" ht="6" customHeight="1">
      <c r="A2" s="350"/>
      <c r="B2" s="68"/>
      <c r="C2" s="68"/>
      <c r="D2" s="68"/>
      <c r="E2" s="68"/>
      <c r="F2" s="68"/>
      <c r="G2" s="68"/>
      <c r="H2" s="68"/>
      <c r="I2" s="68"/>
      <c r="J2" s="68"/>
      <c r="K2" s="68"/>
      <c r="L2" s="68"/>
      <c r="M2" s="68"/>
      <c r="N2" s="68"/>
      <c r="O2" s="68"/>
    </row>
    <row r="3" spans="1:21">
      <c r="A3" s="433" t="str">
        <f>'3.1'!A4</f>
        <v>2025</v>
      </c>
      <c r="B3" s="579" t="s">
        <v>186</v>
      </c>
      <c r="C3" s="579"/>
      <c r="D3" s="579"/>
      <c r="E3" s="579"/>
      <c r="F3" s="579"/>
      <c r="G3" s="580"/>
      <c r="H3" s="594" t="s">
        <v>19</v>
      </c>
      <c r="I3" s="579"/>
      <c r="J3" s="579"/>
      <c r="K3" s="579"/>
      <c r="L3" s="579"/>
      <c r="M3" s="579"/>
      <c r="N3" s="24"/>
    </row>
    <row r="4" spans="1:21" ht="13.5" customHeight="1">
      <c r="A4" s="22"/>
      <c r="B4" s="596" t="s">
        <v>168</v>
      </c>
      <c r="C4" s="596"/>
      <c r="D4" s="596"/>
      <c r="E4" s="596"/>
      <c r="F4" s="596"/>
      <c r="G4" s="598"/>
      <c r="H4" s="595" t="s">
        <v>5</v>
      </c>
      <c r="I4" s="596"/>
      <c r="J4" s="596"/>
      <c r="K4" s="596"/>
      <c r="L4" s="596"/>
      <c r="M4" s="596"/>
      <c r="N4" s="72"/>
    </row>
    <row r="5" spans="1:21">
      <c r="A5" s="22"/>
      <c r="B5" s="578" t="s">
        <v>60</v>
      </c>
      <c r="C5" s="578"/>
      <c r="D5" s="578" t="s">
        <v>61</v>
      </c>
      <c r="E5" s="578"/>
      <c r="F5" s="578" t="s">
        <v>62</v>
      </c>
      <c r="G5" s="583"/>
      <c r="H5" s="584" t="s">
        <v>60</v>
      </c>
      <c r="I5" s="578"/>
      <c r="J5" s="578" t="s">
        <v>61</v>
      </c>
      <c r="K5" s="578"/>
      <c r="L5" s="578" t="s">
        <v>62</v>
      </c>
      <c r="M5" s="578"/>
      <c r="N5" s="84"/>
    </row>
    <row r="6" spans="1:21">
      <c r="A6" s="367"/>
      <c r="B6" s="364" t="s">
        <v>208</v>
      </c>
      <c r="C6" s="364" t="s">
        <v>207</v>
      </c>
      <c r="D6" s="364" t="s">
        <v>208</v>
      </c>
      <c r="E6" s="364" t="s">
        <v>207</v>
      </c>
      <c r="F6" s="364" t="s">
        <v>208</v>
      </c>
      <c r="G6" s="365" t="s">
        <v>207</v>
      </c>
      <c r="H6" s="357" t="s">
        <v>208</v>
      </c>
      <c r="I6" s="357" t="s">
        <v>207</v>
      </c>
      <c r="J6" s="357" t="s">
        <v>208</v>
      </c>
      <c r="K6" s="357" t="s">
        <v>207</v>
      </c>
      <c r="L6" s="357" t="s">
        <v>208</v>
      </c>
      <c r="M6" s="357" t="s">
        <v>207</v>
      </c>
      <c r="N6" s="84"/>
    </row>
    <row r="7" spans="1:21">
      <c r="A7" s="592" t="s">
        <v>53</v>
      </c>
      <c r="B7" s="597">
        <f>F8</f>
        <v>1637.5489939999923</v>
      </c>
      <c r="C7" s="587"/>
      <c r="D7" s="587"/>
      <c r="E7" s="587"/>
      <c r="F7" s="587"/>
      <c r="G7" s="599"/>
      <c r="H7" s="597">
        <f>SUM(H8,J8,L8)</f>
        <v>1516990.5851846039</v>
      </c>
      <c r="I7" s="587"/>
      <c r="J7" s="587"/>
      <c r="K7" s="587"/>
      <c r="L7" s="587"/>
      <c r="M7" s="587"/>
      <c r="N7" s="73"/>
    </row>
    <row r="8" spans="1:21">
      <c r="A8" s="593"/>
      <c r="B8" s="358">
        <f>SUM(B9:B16)</f>
        <v>1635.6018769999919</v>
      </c>
      <c r="C8" s="353">
        <v>7.1003478674429188E-2</v>
      </c>
      <c r="D8" s="318">
        <f>SUM(D9:D16)</f>
        <v>1636.3743989999919</v>
      </c>
      <c r="E8" s="353">
        <v>7.089161765069861E-2</v>
      </c>
      <c r="F8" s="318">
        <f>SUM(F9:F16)</f>
        <v>1637.5489939999923</v>
      </c>
      <c r="G8" s="359">
        <v>7.1577438901380505E-2</v>
      </c>
      <c r="H8" s="318">
        <f>SUM(H9:H16)</f>
        <v>569180.05215502717</v>
      </c>
      <c r="I8" s="353">
        <v>7.4363776928343922E-2</v>
      </c>
      <c r="J8" s="318">
        <f>SUM(J9:J16)</f>
        <v>538467.28915929224</v>
      </c>
      <c r="K8" s="353">
        <v>7.4566992254397529E-2</v>
      </c>
      <c r="L8" s="318">
        <f>SUM(L9:L16)</f>
        <v>409343.24387028435</v>
      </c>
      <c r="M8" s="353">
        <v>5.6166308379952942E-2</v>
      </c>
      <c r="N8" s="10"/>
    </row>
    <row r="9" spans="1:21">
      <c r="A9" s="56" t="s">
        <v>7</v>
      </c>
      <c r="B9" s="247">
        <v>0</v>
      </c>
      <c r="C9" s="352">
        <v>0</v>
      </c>
      <c r="D9" s="23">
        <v>0</v>
      </c>
      <c r="E9" s="352">
        <v>0</v>
      </c>
      <c r="F9" s="23">
        <v>0</v>
      </c>
      <c r="G9" s="360">
        <v>0</v>
      </c>
      <c r="H9" s="23">
        <v>0</v>
      </c>
      <c r="I9" s="352">
        <v>0</v>
      </c>
      <c r="J9" s="23">
        <v>0</v>
      </c>
      <c r="K9" s="352">
        <v>0</v>
      </c>
      <c r="L9" s="23">
        <v>0</v>
      </c>
      <c r="M9" s="352">
        <v>0</v>
      </c>
      <c r="N9" s="76"/>
      <c r="O9" s="85"/>
    </row>
    <row r="10" spans="1:21">
      <c r="A10" s="56" t="s">
        <v>20</v>
      </c>
      <c r="B10" s="247">
        <v>1293.7099999999998</v>
      </c>
      <c r="C10" s="352">
        <v>0.13689080043792862</v>
      </c>
      <c r="D10" s="23">
        <v>1293.7099999999998</v>
      </c>
      <c r="E10" s="352">
        <v>0.13689080043792862</v>
      </c>
      <c r="F10" s="23">
        <v>1293.7099999999998</v>
      </c>
      <c r="G10" s="360">
        <v>0.14028029558197144</v>
      </c>
      <c r="H10" s="23">
        <v>524240.97899999999</v>
      </c>
      <c r="I10" s="352">
        <v>0.1374255623140197</v>
      </c>
      <c r="J10" s="23">
        <v>492574.08100000001</v>
      </c>
      <c r="K10" s="352">
        <v>0.13738773816247896</v>
      </c>
      <c r="L10" s="23">
        <v>352493.83600000001</v>
      </c>
      <c r="M10" s="352">
        <v>0.10887276111266346</v>
      </c>
      <c r="N10" s="76"/>
      <c r="O10" s="85"/>
    </row>
    <row r="11" spans="1:21">
      <c r="A11" s="56" t="s">
        <v>21</v>
      </c>
      <c r="B11" s="247">
        <v>0</v>
      </c>
      <c r="C11" s="352">
        <v>0</v>
      </c>
      <c r="D11" s="23">
        <v>0</v>
      </c>
      <c r="E11" s="352">
        <v>0</v>
      </c>
      <c r="F11" s="23">
        <v>0</v>
      </c>
      <c r="G11" s="360">
        <v>0</v>
      </c>
      <c r="H11" s="23">
        <v>0</v>
      </c>
      <c r="I11" s="352">
        <v>0</v>
      </c>
      <c r="J11" s="23">
        <v>0</v>
      </c>
      <c r="K11" s="352">
        <v>0</v>
      </c>
      <c r="L11" s="23">
        <v>0</v>
      </c>
      <c r="M11" s="352">
        <v>0</v>
      </c>
      <c r="N11" s="76"/>
      <c r="O11" s="85"/>
    </row>
    <row r="12" spans="1:21">
      <c r="A12" s="56" t="s">
        <v>22</v>
      </c>
      <c r="B12" s="247">
        <v>81.039500000000032</v>
      </c>
      <c r="C12" s="352">
        <v>6.4815595214704813E-2</v>
      </c>
      <c r="D12" s="23">
        <v>81.039500000000032</v>
      </c>
      <c r="E12" s="352">
        <v>6.439521372787288E-2</v>
      </c>
      <c r="F12" s="23">
        <v>81.039500000000032</v>
      </c>
      <c r="G12" s="360">
        <v>6.4115666008042374E-2</v>
      </c>
      <c r="H12" s="23">
        <v>30956.211999999996</v>
      </c>
      <c r="I12" s="352">
        <v>8.0007716830489614E-2</v>
      </c>
      <c r="J12" s="23">
        <v>28161.369999999995</v>
      </c>
      <c r="K12" s="352">
        <v>7.9677357484131184E-2</v>
      </c>
      <c r="L12" s="23">
        <v>30890.422999999992</v>
      </c>
      <c r="M12" s="352">
        <v>8.5673024711558909E-2</v>
      </c>
      <c r="N12" s="76"/>
      <c r="O12" s="85"/>
    </row>
    <row r="13" spans="1:21">
      <c r="A13" s="56" t="s">
        <v>43</v>
      </c>
      <c r="B13" s="247">
        <v>30.057800000000025</v>
      </c>
      <c r="C13" s="352">
        <v>2.6935278301935997E-2</v>
      </c>
      <c r="D13" s="23">
        <v>30.057800000000025</v>
      </c>
      <c r="E13" s="352">
        <v>2.6944538075947821E-2</v>
      </c>
      <c r="F13" s="23">
        <v>30.057800000000022</v>
      </c>
      <c r="G13" s="360">
        <v>2.6961463561722562E-2</v>
      </c>
      <c r="H13" s="23">
        <v>7490.1865980128196</v>
      </c>
      <c r="I13" s="352">
        <v>3.6965176224322757E-2</v>
      </c>
      <c r="J13" s="23">
        <v>5532.3761117948752</v>
      </c>
      <c r="K13" s="352">
        <v>3.5181027405174349E-2</v>
      </c>
      <c r="L13" s="23">
        <v>3893.865671870506</v>
      </c>
      <c r="M13" s="352">
        <v>2.4619771421837723E-2</v>
      </c>
      <c r="N13" s="76"/>
      <c r="O13" s="85"/>
    </row>
    <row r="14" spans="1:21">
      <c r="A14" s="56" t="s">
        <v>44</v>
      </c>
      <c r="B14" s="247">
        <v>0</v>
      </c>
      <c r="C14" s="352">
        <v>0</v>
      </c>
      <c r="D14" s="23">
        <v>0</v>
      </c>
      <c r="E14" s="352">
        <v>0</v>
      </c>
      <c r="F14" s="23">
        <v>0</v>
      </c>
      <c r="G14" s="360">
        <v>0</v>
      </c>
      <c r="H14" s="23">
        <v>0</v>
      </c>
      <c r="I14" s="352">
        <v>0</v>
      </c>
      <c r="J14" s="23">
        <v>0</v>
      </c>
      <c r="K14" s="352">
        <v>0</v>
      </c>
      <c r="L14" s="23">
        <v>0</v>
      </c>
      <c r="M14" s="352">
        <v>0</v>
      </c>
      <c r="N14" s="76"/>
      <c r="O14" s="85"/>
      <c r="P14" s="56"/>
      <c r="Q14" s="71"/>
      <c r="R14" s="48"/>
      <c r="S14" s="48"/>
      <c r="T14" s="48"/>
      <c r="U14" s="48"/>
    </row>
    <row r="15" spans="1:21">
      <c r="A15" s="56" t="s">
        <v>45</v>
      </c>
      <c r="B15" s="247">
        <v>22.9864</v>
      </c>
      <c r="C15" s="352">
        <v>6.3298587412207466E-2</v>
      </c>
      <c r="D15" s="23">
        <v>22.9864</v>
      </c>
      <c r="E15" s="74">
        <v>6.3297715884695127E-2</v>
      </c>
      <c r="F15" s="23">
        <v>22.9864</v>
      </c>
      <c r="G15" s="361">
        <v>6.3322999930151974E-2</v>
      </c>
      <c r="H15" s="23">
        <v>2232.8598255761081</v>
      </c>
      <c r="I15" s="352">
        <v>2.4993270947166364E-2</v>
      </c>
      <c r="J15" s="23">
        <v>1073.2980985479139</v>
      </c>
      <c r="K15" s="74">
        <v>2.4875402129754049E-2</v>
      </c>
      <c r="L15" s="23">
        <v>1383.8918640062489</v>
      </c>
      <c r="M15" s="74">
        <v>2.8393092249820621E-2</v>
      </c>
      <c r="N15" s="76"/>
      <c r="O15" s="85"/>
      <c r="P15" s="56"/>
      <c r="Q15" s="71"/>
      <c r="R15" s="48"/>
      <c r="S15" s="48"/>
      <c r="T15" s="48"/>
      <c r="U15" s="48"/>
    </row>
    <row r="16" spans="1:21">
      <c r="A16" s="276" t="s">
        <v>46</v>
      </c>
      <c r="B16" s="248">
        <v>207.80817699999184</v>
      </c>
      <c r="C16" s="353">
        <v>5.1918711980016435E-2</v>
      </c>
      <c r="D16" s="242">
        <v>208.58069899999188</v>
      </c>
      <c r="E16" s="354">
        <v>5.178231438793636E-2</v>
      </c>
      <c r="F16" s="242">
        <v>209.75529399999229</v>
      </c>
      <c r="G16" s="362">
        <v>5.1830079727998246E-2</v>
      </c>
      <c r="H16" s="242">
        <v>4259.8147314383004</v>
      </c>
      <c r="I16" s="353">
        <v>4.4116667239483758E-2</v>
      </c>
      <c r="J16" s="242">
        <v>11126.163948949477</v>
      </c>
      <c r="K16" s="354">
        <v>4.9192026601449383E-2</v>
      </c>
      <c r="L16" s="242">
        <v>20681.227334407551</v>
      </c>
      <c r="M16" s="354">
        <v>5.1474922782157262E-2</v>
      </c>
      <c r="N16" s="76"/>
      <c r="O16" s="85"/>
      <c r="P16" s="56"/>
      <c r="Q16" s="71"/>
      <c r="R16" s="48"/>
      <c r="S16" s="48"/>
      <c r="T16" s="48"/>
      <c r="U16" s="48"/>
    </row>
    <row r="17" spans="1:20">
      <c r="A17" s="214"/>
      <c r="B17" s="68"/>
      <c r="C17" s="68"/>
      <c r="D17" s="68"/>
      <c r="E17" s="68"/>
      <c r="F17" s="68"/>
      <c r="G17" s="68"/>
      <c r="H17" s="68"/>
      <c r="I17" s="68"/>
      <c r="J17" s="68"/>
      <c r="K17" s="68"/>
      <c r="L17" s="69"/>
      <c r="M17" s="77" t="s">
        <v>296</v>
      </c>
      <c r="N17" s="77"/>
      <c r="O17" s="69"/>
    </row>
    <row r="18" spans="1:20">
      <c r="A18" s="433" t="str">
        <f>'3.1'!A4</f>
        <v>2025</v>
      </c>
      <c r="B18" s="579" t="s">
        <v>231</v>
      </c>
      <c r="C18" s="579"/>
      <c r="D18" s="579"/>
      <c r="E18" s="579"/>
      <c r="F18" s="579"/>
      <c r="G18" s="579"/>
      <c r="H18" s="68"/>
      <c r="I18" s="68"/>
      <c r="J18" s="68"/>
      <c r="K18" s="68"/>
      <c r="L18" s="68"/>
      <c r="M18" s="68"/>
      <c r="N18" s="78"/>
      <c r="O18" s="68"/>
      <c r="P18" s="89"/>
      <c r="Q18" s="71"/>
      <c r="R18" s="23"/>
      <c r="S18" s="23"/>
      <c r="T18" s="23"/>
    </row>
    <row r="19" spans="1:20">
      <c r="A19" s="355"/>
      <c r="B19" s="581" t="s">
        <v>5</v>
      </c>
      <c r="C19" s="581"/>
      <c r="D19" s="581"/>
      <c r="E19" s="581"/>
      <c r="F19" s="581"/>
      <c r="G19" s="581"/>
      <c r="H19" s="78" t="str">
        <f>A24</f>
        <v>VO z vvn</v>
      </c>
      <c r="I19" s="86">
        <f>(B24+D24+F24)/'6.1, 6.2'!B25</f>
        <v>3.3734767659123602E-2</v>
      </c>
      <c r="J19" s="87" t="str">
        <f>A9</f>
        <v>JE</v>
      </c>
      <c r="K19" s="76">
        <f t="shared" ref="K19:K26" si="0">H9+J9+L9</f>
        <v>0</v>
      </c>
      <c r="L19" s="87" t="str">
        <f>A9</f>
        <v>JE</v>
      </c>
      <c r="M19" s="85">
        <f>K19/'6.1, 6.2'!B5</f>
        <v>0</v>
      </c>
      <c r="N19" s="78"/>
      <c r="O19" s="68"/>
      <c r="P19" s="89"/>
      <c r="Q19" s="71"/>
      <c r="R19" s="23"/>
      <c r="S19" s="23"/>
      <c r="T19" s="23"/>
    </row>
    <row r="20" spans="1:20">
      <c r="A20" s="351"/>
      <c r="B20" s="578" t="s">
        <v>60</v>
      </c>
      <c r="C20" s="578"/>
      <c r="D20" s="578" t="s">
        <v>61</v>
      </c>
      <c r="E20" s="578"/>
      <c r="F20" s="578" t="s">
        <v>62</v>
      </c>
      <c r="G20" s="578"/>
      <c r="H20" s="78" t="str">
        <f>A25</f>
        <v>VO z vn</v>
      </c>
      <c r="I20" s="86">
        <f>(B25+D25+F25)/'6.1, 6.2'!C25</f>
        <v>4.3961265822714479E-2</v>
      </c>
      <c r="J20" s="87" t="str">
        <f t="shared" ref="J20:J26" si="1">A10</f>
        <v>PE</v>
      </c>
      <c r="K20" s="76">
        <f t="shared" si="0"/>
        <v>1369308.8960000002</v>
      </c>
      <c r="L20" s="87" t="str">
        <f t="shared" ref="L20:L26" si="2">A10</f>
        <v>PE</v>
      </c>
      <c r="M20" s="85">
        <f>K20/'6.1, 6.2'!C5</f>
        <v>0.12872252682726001</v>
      </c>
      <c r="N20" s="78"/>
      <c r="O20" s="68"/>
      <c r="P20" s="89"/>
      <c r="Q20" s="71"/>
      <c r="R20" s="75"/>
      <c r="S20" s="75"/>
      <c r="T20" s="75"/>
    </row>
    <row r="21" spans="1:20">
      <c r="A21" s="351"/>
      <c r="B21" s="366" t="s">
        <v>208</v>
      </c>
      <c r="C21" s="366" t="s">
        <v>207</v>
      </c>
      <c r="D21" s="366" t="s">
        <v>208</v>
      </c>
      <c r="E21" s="366" t="s">
        <v>207</v>
      </c>
      <c r="F21" s="366" t="s">
        <v>208</v>
      </c>
      <c r="G21" s="366" t="s">
        <v>207</v>
      </c>
      <c r="H21" s="78" t="str">
        <f>A26</f>
        <v>MOP</v>
      </c>
      <c r="I21" s="86">
        <f>(B26+D26+F26)/'6.1, 6.2'!D25</f>
        <v>4.7956243178203344E-2</v>
      </c>
      <c r="J21" s="87" t="str">
        <f t="shared" si="1"/>
        <v>PPE</v>
      </c>
      <c r="K21" s="76">
        <f t="shared" si="0"/>
        <v>0</v>
      </c>
      <c r="L21" s="87" t="str">
        <f t="shared" si="2"/>
        <v>PPE</v>
      </c>
      <c r="M21" s="85">
        <f>K21/'6.1, 6.2'!D5</f>
        <v>0</v>
      </c>
      <c r="N21" s="78"/>
      <c r="O21" s="68"/>
      <c r="P21" s="89"/>
      <c r="Q21" s="71"/>
      <c r="R21" s="23"/>
      <c r="S21" s="23"/>
      <c r="T21" s="23"/>
    </row>
    <row r="22" spans="1:20">
      <c r="A22" s="585" t="s">
        <v>53</v>
      </c>
      <c r="B22" s="587">
        <f>SUM(B23,D23,F23)</f>
        <v>670580.66877460387</v>
      </c>
      <c r="C22" s="587"/>
      <c r="D22" s="587"/>
      <c r="E22" s="587"/>
      <c r="F22" s="587"/>
      <c r="G22" s="587"/>
      <c r="H22" s="78" t="str">
        <f>A27</f>
        <v>MOO</v>
      </c>
      <c r="I22" s="86">
        <f>(B27+D27+F27)/'6.1, 6.2'!E25</f>
        <v>4.8425267351902536E-2</v>
      </c>
      <c r="J22" s="87" t="str">
        <f t="shared" si="1"/>
        <v>PSE</v>
      </c>
      <c r="K22" s="76">
        <f t="shared" si="0"/>
        <v>90008.00499999999</v>
      </c>
      <c r="L22" s="87" t="str">
        <f t="shared" si="2"/>
        <v>PSE</v>
      </c>
      <c r="M22" s="85">
        <f>K22/'6.1, 6.2'!E5</f>
        <v>8.1757100269906777E-2</v>
      </c>
      <c r="N22" s="78"/>
      <c r="O22" s="68"/>
      <c r="P22" s="89"/>
      <c r="Q22" s="71"/>
      <c r="R22" s="23"/>
      <c r="S22" s="23"/>
      <c r="T22" s="23"/>
    </row>
    <row r="23" spans="1:20">
      <c r="A23" s="586"/>
      <c r="B23" s="318">
        <f>SUM(B24:B27)</f>
        <v>238299.45455502725</v>
      </c>
      <c r="C23" s="363">
        <v>4.4950679884311104E-2</v>
      </c>
      <c r="D23" s="318">
        <f>SUM(D24:D27)</f>
        <v>217968.48494929227</v>
      </c>
      <c r="E23" s="363">
        <v>4.4901134929702477E-2</v>
      </c>
      <c r="F23" s="318">
        <f>SUM(F24:F27)</f>
        <v>214312.72927028441</v>
      </c>
      <c r="G23" s="363">
        <v>4.46738870089987E-2</v>
      </c>
      <c r="H23" s="68"/>
      <c r="I23" s="68"/>
      <c r="J23" s="87" t="str">
        <f t="shared" si="1"/>
        <v>VE</v>
      </c>
      <c r="K23" s="76">
        <f t="shared" si="0"/>
        <v>16916.428381678201</v>
      </c>
      <c r="L23" s="87" t="str">
        <f t="shared" si="2"/>
        <v>VE</v>
      </c>
      <c r="M23" s="85">
        <f>K23/'6.1, 6.2'!F5</f>
        <v>3.2654497814170125E-2</v>
      </c>
      <c r="N23" s="78"/>
      <c r="O23" s="68"/>
      <c r="P23" s="89"/>
      <c r="Q23" s="71"/>
      <c r="R23" s="74"/>
      <c r="S23" s="75"/>
      <c r="T23" s="75"/>
    </row>
    <row r="24" spans="1:20">
      <c r="A24" s="18" t="s">
        <v>8</v>
      </c>
      <c r="B24" s="23">
        <v>22181.39</v>
      </c>
      <c r="C24" s="352">
        <v>3.5531071600055988E-2</v>
      </c>
      <c r="D24" s="23">
        <v>16036.074000000001</v>
      </c>
      <c r="E24" s="352">
        <v>2.9444375844449363E-2</v>
      </c>
      <c r="F24" s="23">
        <v>23253.467000000001</v>
      </c>
      <c r="G24" s="352">
        <v>3.5594991116133678E-2</v>
      </c>
      <c r="H24" s="68"/>
      <c r="I24" s="68"/>
      <c r="J24" s="87" t="str">
        <f t="shared" si="1"/>
        <v>PVE</v>
      </c>
      <c r="K24" s="76">
        <f t="shared" si="0"/>
        <v>0</v>
      </c>
      <c r="L24" s="87" t="str">
        <f t="shared" si="2"/>
        <v>PVE</v>
      </c>
      <c r="M24" s="85">
        <f>K24/'6.1, 6.2'!G5</f>
        <v>0</v>
      </c>
      <c r="N24" s="78"/>
      <c r="O24" s="86"/>
      <c r="T24" s="69"/>
    </row>
    <row r="25" spans="1:20">
      <c r="A25" s="18" t="s">
        <v>9</v>
      </c>
      <c r="B25" s="23">
        <v>85955.79</v>
      </c>
      <c r="C25" s="352">
        <v>4.3474386932262903E-2</v>
      </c>
      <c r="D25" s="23">
        <v>83004.626000000004</v>
      </c>
      <c r="E25" s="352">
        <v>4.4632019272008321E-2</v>
      </c>
      <c r="F25" s="23">
        <v>84206.922000000006</v>
      </c>
      <c r="G25" s="352">
        <v>4.3813083625029559E-2</v>
      </c>
      <c r="H25" s="68"/>
      <c r="I25" s="68"/>
      <c r="J25" s="87" t="str">
        <f t="shared" si="1"/>
        <v>VTE</v>
      </c>
      <c r="K25" s="76">
        <f t="shared" si="0"/>
        <v>4690.0497881302708</v>
      </c>
      <c r="L25" s="87" t="str">
        <f t="shared" si="2"/>
        <v>VTE</v>
      </c>
      <c r="M25" s="85">
        <f>K25/'6.1, 6.2'!H5</f>
        <v>2.5879585534295497E-2</v>
      </c>
      <c r="N25" s="78"/>
      <c r="O25" s="86"/>
    </row>
    <row r="26" spans="1:20">
      <c r="A26" s="18" t="s">
        <v>132</v>
      </c>
      <c r="B26" s="23">
        <v>38862.359785000728</v>
      </c>
      <c r="C26" s="352">
        <v>4.8231659734728087E-2</v>
      </c>
      <c r="D26" s="23">
        <v>35363.969722440357</v>
      </c>
      <c r="E26" s="352">
        <v>4.8389087328284015E-2</v>
      </c>
      <c r="F26" s="23">
        <v>32885.911232717481</v>
      </c>
      <c r="G26" s="352">
        <v>4.7183975973059428E-2</v>
      </c>
      <c r="H26" s="68"/>
      <c r="I26" s="68"/>
      <c r="J26" s="87" t="str">
        <f t="shared" si="1"/>
        <v>FVE</v>
      </c>
      <c r="K26" s="76">
        <f t="shared" si="0"/>
        <v>36067.206014795331</v>
      </c>
      <c r="L26" s="87" t="str">
        <f t="shared" si="2"/>
        <v>FVE</v>
      </c>
      <c r="M26" s="85">
        <f>K26/'6.1, 6.2'!I5</f>
        <v>4.9781583760871016E-2</v>
      </c>
      <c r="N26" s="78"/>
      <c r="O26" s="86"/>
    </row>
    <row r="27" spans="1:20">
      <c r="A27" s="427" t="s">
        <v>130</v>
      </c>
      <c r="B27" s="242">
        <v>91299.914770026531</v>
      </c>
      <c r="C27" s="353">
        <v>4.8200508098096104E-2</v>
      </c>
      <c r="D27" s="242">
        <v>83563.815226851919</v>
      </c>
      <c r="E27" s="353">
        <v>4.8606046233862513E-2</v>
      </c>
      <c r="F27" s="242">
        <v>73966.429037566922</v>
      </c>
      <c r="G27" s="353">
        <v>4.8500632114197369E-2</v>
      </c>
      <c r="H27" s="68"/>
      <c r="I27" s="68"/>
      <c r="J27" s="68"/>
      <c r="K27" s="68"/>
      <c r="L27" s="68"/>
      <c r="M27" s="68"/>
      <c r="N27" s="78"/>
      <c r="O27" s="86"/>
    </row>
    <row r="28" spans="1:20">
      <c r="A28" s="590"/>
      <c r="B28" s="590"/>
      <c r="C28" s="590"/>
      <c r="D28" s="590"/>
      <c r="E28" s="590"/>
      <c r="F28" s="48"/>
      <c r="G28" s="77" t="s">
        <v>297</v>
      </c>
      <c r="H28" s="68"/>
      <c r="I28" s="68"/>
      <c r="J28" s="68"/>
      <c r="K28" s="68"/>
      <c r="L28" s="68"/>
      <c r="M28" s="68"/>
    </row>
    <row r="29" spans="1:20">
      <c r="A29" s="591"/>
      <c r="B29" s="591"/>
      <c r="C29" s="591"/>
      <c r="D29" s="591"/>
      <c r="E29" s="591"/>
      <c r="F29" s="48"/>
      <c r="G29" s="69"/>
      <c r="H29" s="68"/>
      <c r="I29" s="68"/>
      <c r="J29" s="68"/>
      <c r="K29" s="68"/>
      <c r="L29" s="68"/>
      <c r="M29" s="68"/>
    </row>
    <row r="30" spans="1:20">
      <c r="J30" s="87"/>
      <c r="K30" s="87" t="str">
        <f>H5</f>
        <v>Leden</v>
      </c>
      <c r="L30" s="87" t="str">
        <f>J5</f>
        <v>Únor</v>
      </c>
      <c r="M30" s="87" t="str">
        <f>L5</f>
        <v>Březen</v>
      </c>
    </row>
    <row r="31" spans="1:20">
      <c r="H31" s="87" t="str">
        <f t="shared" ref="H31:H38" si="3">A9</f>
        <v>JE</v>
      </c>
      <c r="I31" s="88">
        <f t="shared" ref="I31:I38" si="4">G9</f>
        <v>0</v>
      </c>
      <c r="J31" s="87" t="str">
        <f t="shared" ref="J31:J38" si="5">A9</f>
        <v>JE</v>
      </c>
      <c r="K31" s="70">
        <f t="shared" ref="K31:K38" si="6">H9</f>
        <v>0</v>
      </c>
      <c r="L31" s="70">
        <f t="shared" ref="L31:L38" si="7">J9</f>
        <v>0</v>
      </c>
      <c r="M31" s="70">
        <f t="shared" ref="M31:M38" si="8">L9</f>
        <v>0</v>
      </c>
    </row>
    <row r="32" spans="1:20" ht="12.75" customHeight="1">
      <c r="H32" s="87" t="str">
        <f t="shared" si="3"/>
        <v>PE</v>
      </c>
      <c r="I32" s="88">
        <f t="shared" si="4"/>
        <v>0.14028029558197144</v>
      </c>
      <c r="J32" s="87" t="str">
        <f t="shared" si="5"/>
        <v>PE</v>
      </c>
      <c r="K32" s="70">
        <f t="shared" si="6"/>
        <v>524240.97899999999</v>
      </c>
      <c r="L32" s="70">
        <f t="shared" si="7"/>
        <v>492574.08100000001</v>
      </c>
      <c r="M32" s="70">
        <f t="shared" si="8"/>
        <v>352493.83600000001</v>
      </c>
    </row>
    <row r="33" spans="8:13">
      <c r="H33" s="87" t="str">
        <f t="shared" si="3"/>
        <v>PPE</v>
      </c>
      <c r="I33" s="88">
        <f t="shared" si="4"/>
        <v>0</v>
      </c>
      <c r="J33" s="87" t="str">
        <f t="shared" si="5"/>
        <v>PPE</v>
      </c>
      <c r="K33" s="70">
        <f t="shared" si="6"/>
        <v>0</v>
      </c>
      <c r="L33" s="70">
        <f t="shared" si="7"/>
        <v>0</v>
      </c>
      <c r="M33" s="70">
        <f t="shared" si="8"/>
        <v>0</v>
      </c>
    </row>
    <row r="34" spans="8:13" ht="13.5" customHeight="1">
      <c r="H34" s="87" t="str">
        <f t="shared" si="3"/>
        <v>PSE</v>
      </c>
      <c r="I34" s="88">
        <f t="shared" si="4"/>
        <v>6.4115666008042374E-2</v>
      </c>
      <c r="J34" s="87" t="str">
        <f t="shared" si="5"/>
        <v>PSE</v>
      </c>
      <c r="K34" s="70">
        <f t="shared" si="6"/>
        <v>30956.211999999996</v>
      </c>
      <c r="L34" s="70">
        <f t="shared" si="7"/>
        <v>28161.369999999995</v>
      </c>
      <c r="M34" s="70">
        <f t="shared" si="8"/>
        <v>30890.422999999992</v>
      </c>
    </row>
    <row r="35" spans="8:13" ht="12.75" customHeight="1">
      <c r="H35" s="87" t="str">
        <f t="shared" si="3"/>
        <v>VE</v>
      </c>
      <c r="I35" s="88">
        <f t="shared" si="4"/>
        <v>2.6961463561722562E-2</v>
      </c>
      <c r="J35" s="87" t="str">
        <f t="shared" si="5"/>
        <v>VE</v>
      </c>
      <c r="K35" s="70">
        <f t="shared" si="6"/>
        <v>7490.1865980128196</v>
      </c>
      <c r="L35" s="70">
        <f t="shared" si="7"/>
        <v>5532.3761117948752</v>
      </c>
      <c r="M35" s="70">
        <f t="shared" si="8"/>
        <v>3893.865671870506</v>
      </c>
    </row>
    <row r="36" spans="8:13" ht="12.75" customHeight="1">
      <c r="H36" s="87" t="str">
        <f t="shared" si="3"/>
        <v>PVE</v>
      </c>
      <c r="I36" s="88">
        <f t="shared" si="4"/>
        <v>0</v>
      </c>
      <c r="J36" s="87" t="str">
        <f t="shared" si="5"/>
        <v>PVE</v>
      </c>
      <c r="K36" s="70">
        <f t="shared" si="6"/>
        <v>0</v>
      </c>
      <c r="L36" s="70">
        <f t="shared" si="7"/>
        <v>0</v>
      </c>
      <c r="M36" s="70">
        <f t="shared" si="8"/>
        <v>0</v>
      </c>
    </row>
    <row r="37" spans="8:13" ht="12.75" customHeight="1">
      <c r="H37" s="87" t="str">
        <f t="shared" si="3"/>
        <v>VTE</v>
      </c>
      <c r="I37" s="88">
        <f t="shared" si="4"/>
        <v>6.3322999930151974E-2</v>
      </c>
      <c r="J37" s="87" t="str">
        <f t="shared" si="5"/>
        <v>VTE</v>
      </c>
      <c r="K37" s="70">
        <f t="shared" si="6"/>
        <v>2232.8598255761081</v>
      </c>
      <c r="L37" s="70">
        <f t="shared" si="7"/>
        <v>1073.2980985479139</v>
      </c>
      <c r="M37" s="70">
        <f t="shared" si="8"/>
        <v>1383.8918640062489</v>
      </c>
    </row>
    <row r="38" spans="8:13" ht="12.75" customHeight="1">
      <c r="H38" s="87" t="str">
        <f t="shared" si="3"/>
        <v>FVE</v>
      </c>
      <c r="I38" s="88">
        <f t="shared" si="4"/>
        <v>5.1830079727998246E-2</v>
      </c>
      <c r="J38" s="87" t="str">
        <f t="shared" si="5"/>
        <v>FVE</v>
      </c>
      <c r="K38" s="70">
        <f t="shared" si="6"/>
        <v>4259.8147314383004</v>
      </c>
      <c r="L38" s="70">
        <f t="shared" si="7"/>
        <v>11126.163948949477</v>
      </c>
      <c r="M38" s="70">
        <f t="shared" si="8"/>
        <v>20681.227334407551</v>
      </c>
    </row>
  </sheetData>
  <mergeCells count="21">
    <mergeCell ref="B18:G18"/>
    <mergeCell ref="B19:G19"/>
    <mergeCell ref="B20:C20"/>
    <mergeCell ref="D20:E20"/>
    <mergeCell ref="F20:G20"/>
    <mergeCell ref="A28:E29"/>
    <mergeCell ref="L5:M5"/>
    <mergeCell ref="B3:G3"/>
    <mergeCell ref="H3:M3"/>
    <mergeCell ref="B4:G4"/>
    <mergeCell ref="H4:M4"/>
    <mergeCell ref="B5:C5"/>
    <mergeCell ref="D5:E5"/>
    <mergeCell ref="F5:G5"/>
    <mergeCell ref="H5:I5"/>
    <mergeCell ref="J5:K5"/>
    <mergeCell ref="A22:A23"/>
    <mergeCell ref="B22:G22"/>
    <mergeCell ref="A7:A8"/>
    <mergeCell ref="B7:G7"/>
    <mergeCell ref="H7:M7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List27"/>
  <dimension ref="A1:X39"/>
  <sheetViews>
    <sheetView showGridLines="0" zoomScaleNormal="100" workbookViewId="0"/>
  </sheetViews>
  <sheetFormatPr defaultColWidth="9.140625" defaultRowHeight="12"/>
  <cols>
    <col min="1" max="1" width="9.42578125" style="9" customWidth="1"/>
    <col min="2" max="2" width="13.42578125" style="9" customWidth="1"/>
    <col min="3" max="3" width="9" style="9" customWidth="1"/>
    <col min="4" max="4" width="13.42578125" style="9" customWidth="1"/>
    <col min="5" max="5" width="9" style="9" customWidth="1"/>
    <col min="6" max="6" width="13.42578125" style="9" customWidth="1"/>
    <col min="7" max="7" width="9" style="9" customWidth="1"/>
    <col min="8" max="8" width="13.42578125" style="9" customWidth="1"/>
    <col min="9" max="9" width="9" style="9" customWidth="1"/>
    <col min="10" max="10" width="13.42578125" style="9" customWidth="1"/>
    <col min="11" max="11" width="9" style="9" customWidth="1"/>
    <col min="12" max="12" width="13.42578125" style="9" customWidth="1"/>
    <col min="13" max="13" width="9" style="9" customWidth="1"/>
    <col min="14" max="26" width="9.140625" style="9" customWidth="1"/>
    <col min="27" max="16384" width="9.140625" style="9"/>
  </cols>
  <sheetData>
    <row r="1" spans="1:24" ht="18">
      <c r="A1" s="231" t="s">
        <v>399</v>
      </c>
      <c r="M1" s="348" t="str">
        <f>'3.1'!N1</f>
        <v>I. čtvrtletí 2025</v>
      </c>
    </row>
    <row r="2" spans="1:24" ht="6" customHeight="1">
      <c r="A2" s="350"/>
      <c r="B2" s="68"/>
      <c r="C2" s="68"/>
      <c r="D2" s="68"/>
      <c r="E2" s="68"/>
      <c r="F2" s="68"/>
      <c r="G2" s="68"/>
      <c r="H2" s="68"/>
      <c r="I2" s="68"/>
      <c r="J2" s="68"/>
      <c r="K2" s="68"/>
      <c r="L2" s="68"/>
      <c r="M2" s="68"/>
    </row>
    <row r="3" spans="1:24">
      <c r="A3" s="433" t="str">
        <f>'3.1'!A4</f>
        <v>2025</v>
      </c>
      <c r="B3" s="579" t="s">
        <v>186</v>
      </c>
      <c r="C3" s="579"/>
      <c r="D3" s="579"/>
      <c r="E3" s="579"/>
      <c r="F3" s="579"/>
      <c r="G3" s="580"/>
      <c r="H3" s="594" t="s">
        <v>19</v>
      </c>
      <c r="I3" s="579"/>
      <c r="J3" s="579"/>
      <c r="K3" s="579"/>
      <c r="L3" s="579"/>
      <c r="M3" s="579"/>
      <c r="N3" s="24"/>
    </row>
    <row r="4" spans="1:24" ht="13.5">
      <c r="A4" s="22"/>
      <c r="B4" s="596" t="s">
        <v>168</v>
      </c>
      <c r="C4" s="596"/>
      <c r="D4" s="596"/>
      <c r="E4" s="596"/>
      <c r="F4" s="596"/>
      <c r="G4" s="598"/>
      <c r="H4" s="595" t="s">
        <v>5</v>
      </c>
      <c r="I4" s="596"/>
      <c r="J4" s="596"/>
      <c r="K4" s="596"/>
      <c r="L4" s="596"/>
      <c r="M4" s="596"/>
      <c r="N4" s="72"/>
    </row>
    <row r="5" spans="1:24">
      <c r="A5" s="22"/>
      <c r="B5" s="578" t="s">
        <v>60</v>
      </c>
      <c r="C5" s="578"/>
      <c r="D5" s="578" t="s">
        <v>61</v>
      </c>
      <c r="E5" s="578"/>
      <c r="F5" s="578" t="s">
        <v>62</v>
      </c>
      <c r="G5" s="583"/>
      <c r="H5" s="584" t="s">
        <v>60</v>
      </c>
      <c r="I5" s="578"/>
      <c r="J5" s="578" t="s">
        <v>61</v>
      </c>
      <c r="K5" s="578"/>
      <c r="L5" s="578" t="s">
        <v>62</v>
      </c>
      <c r="M5" s="578"/>
      <c r="N5" s="67"/>
    </row>
    <row r="6" spans="1:24">
      <c r="A6" s="367"/>
      <c r="B6" s="364" t="s">
        <v>208</v>
      </c>
      <c r="C6" s="364" t="s">
        <v>207</v>
      </c>
      <c r="D6" s="364" t="s">
        <v>208</v>
      </c>
      <c r="E6" s="364" t="s">
        <v>207</v>
      </c>
      <c r="F6" s="364" t="s">
        <v>208</v>
      </c>
      <c r="G6" s="365" t="s">
        <v>207</v>
      </c>
      <c r="H6" s="357" t="s">
        <v>208</v>
      </c>
      <c r="I6" s="357" t="s">
        <v>207</v>
      </c>
      <c r="J6" s="357" t="s">
        <v>208</v>
      </c>
      <c r="K6" s="357" t="s">
        <v>207</v>
      </c>
      <c r="L6" s="357" t="s">
        <v>208</v>
      </c>
      <c r="M6" s="357" t="s">
        <v>207</v>
      </c>
      <c r="N6" s="67"/>
    </row>
    <row r="7" spans="1:24">
      <c r="A7" s="592" t="s">
        <v>53</v>
      </c>
      <c r="B7" s="597">
        <f>F8</f>
        <v>698.83723999999188</v>
      </c>
      <c r="C7" s="587"/>
      <c r="D7" s="587"/>
      <c r="E7" s="587"/>
      <c r="F7" s="587"/>
      <c r="G7" s="599"/>
      <c r="H7" s="597">
        <f>SUM(H8,J8,L8)</f>
        <v>389619.48000069289</v>
      </c>
      <c r="I7" s="587"/>
      <c r="J7" s="587"/>
      <c r="K7" s="587"/>
      <c r="L7" s="587"/>
      <c r="M7" s="587"/>
      <c r="N7" s="73"/>
    </row>
    <row r="8" spans="1:24">
      <c r="A8" s="593"/>
      <c r="B8" s="358">
        <f>SUM(B9:B16)</f>
        <v>703.20751999999095</v>
      </c>
      <c r="C8" s="353">
        <v>3.0527098832632268E-2</v>
      </c>
      <c r="D8" s="318">
        <f>SUM(D9:D16)</f>
        <v>703.54561499999124</v>
      </c>
      <c r="E8" s="353">
        <v>3.0479263650717403E-2</v>
      </c>
      <c r="F8" s="318">
        <f>SUM(F9:F16)</f>
        <v>698.83723999999188</v>
      </c>
      <c r="G8" s="359">
        <v>3.0546249322241065E-2</v>
      </c>
      <c r="H8" s="318">
        <f>SUM(H9:H16)</f>
        <v>122517.0721288096</v>
      </c>
      <c r="I8" s="353">
        <v>1.6006942244734725E-2</v>
      </c>
      <c r="J8" s="318">
        <f>SUM(J9:J16)</f>
        <v>131295.94356916379</v>
      </c>
      <c r="K8" s="353">
        <v>1.8181872519018368E-2</v>
      </c>
      <c r="L8" s="318">
        <f>SUM(L9:L16)</f>
        <v>135806.46430271948</v>
      </c>
      <c r="M8" s="353">
        <v>1.8634111758870874E-2</v>
      </c>
      <c r="N8" s="10"/>
    </row>
    <row r="9" spans="1:24">
      <c r="A9" s="56" t="s">
        <v>7</v>
      </c>
      <c r="B9" s="247">
        <v>0</v>
      </c>
      <c r="C9" s="352">
        <v>0</v>
      </c>
      <c r="D9" s="23">
        <v>0</v>
      </c>
      <c r="E9" s="352">
        <v>0</v>
      </c>
      <c r="F9" s="23">
        <v>0</v>
      </c>
      <c r="G9" s="360">
        <v>0</v>
      </c>
      <c r="H9" s="23">
        <v>0</v>
      </c>
      <c r="I9" s="352">
        <v>0</v>
      </c>
      <c r="J9" s="23">
        <v>0</v>
      </c>
      <c r="K9" s="352">
        <v>0</v>
      </c>
      <c r="L9" s="23">
        <v>0</v>
      </c>
      <c r="M9" s="352">
        <v>0</v>
      </c>
      <c r="N9" s="76"/>
      <c r="O9" s="85"/>
      <c r="X9" s="70"/>
    </row>
    <row r="10" spans="1:24">
      <c r="A10" s="56" t="s">
        <v>20</v>
      </c>
      <c r="B10" s="247">
        <v>262.08500000000004</v>
      </c>
      <c r="C10" s="352">
        <v>2.7731891562076921E-2</v>
      </c>
      <c r="D10" s="23">
        <v>262.08500000000004</v>
      </c>
      <c r="E10" s="352">
        <v>2.7731891562076921E-2</v>
      </c>
      <c r="F10" s="23">
        <v>262.08500000000004</v>
      </c>
      <c r="G10" s="360">
        <v>2.8418549186139862E-2</v>
      </c>
      <c r="H10" s="23">
        <v>79132.527000000002</v>
      </c>
      <c r="I10" s="352">
        <v>2.0743956416852997E-2</v>
      </c>
      <c r="J10" s="23">
        <v>81797.59</v>
      </c>
      <c r="K10" s="352">
        <v>2.2814813671127383E-2</v>
      </c>
      <c r="L10" s="23">
        <v>70501.612999999998</v>
      </c>
      <c r="M10" s="352">
        <v>2.177543118855119E-2</v>
      </c>
      <c r="N10" s="76"/>
      <c r="O10" s="85"/>
      <c r="X10" s="70"/>
    </row>
    <row r="11" spans="1:24">
      <c r="A11" s="56" t="s">
        <v>21</v>
      </c>
      <c r="B11" s="247">
        <v>0</v>
      </c>
      <c r="C11" s="352">
        <v>0</v>
      </c>
      <c r="D11" s="23">
        <v>0</v>
      </c>
      <c r="E11" s="352">
        <v>0</v>
      </c>
      <c r="F11" s="23">
        <v>0</v>
      </c>
      <c r="G11" s="360">
        <v>0</v>
      </c>
      <c r="H11" s="23">
        <v>0</v>
      </c>
      <c r="I11" s="352">
        <v>0</v>
      </c>
      <c r="J11" s="23">
        <v>0</v>
      </c>
      <c r="K11" s="352">
        <v>0</v>
      </c>
      <c r="L11" s="23">
        <v>0</v>
      </c>
      <c r="M11" s="352">
        <v>0</v>
      </c>
      <c r="N11" s="76"/>
      <c r="O11" s="85"/>
      <c r="X11" s="70"/>
    </row>
    <row r="12" spans="1:24">
      <c r="A12" s="56" t="s">
        <v>22</v>
      </c>
      <c r="B12" s="247">
        <v>72.324500000000015</v>
      </c>
      <c r="C12" s="352">
        <v>5.7845316371718934E-2</v>
      </c>
      <c r="D12" s="23">
        <v>72.324500000000015</v>
      </c>
      <c r="E12" s="352">
        <v>5.7470142773111153E-2</v>
      </c>
      <c r="F12" s="23">
        <v>72.324500000000015</v>
      </c>
      <c r="G12" s="360">
        <v>5.7220657657051935E-2</v>
      </c>
      <c r="H12" s="23">
        <v>24653.027999999998</v>
      </c>
      <c r="I12" s="352">
        <v>6.3716855383925255E-2</v>
      </c>
      <c r="J12" s="23">
        <v>23808.467000000001</v>
      </c>
      <c r="K12" s="352">
        <v>6.7361628227182863E-2</v>
      </c>
      <c r="L12" s="23">
        <v>24373.621000000003</v>
      </c>
      <c r="M12" s="352">
        <v>6.7599004204091734E-2</v>
      </c>
      <c r="N12" s="76"/>
      <c r="O12" s="85"/>
      <c r="X12" s="70"/>
    </row>
    <row r="13" spans="1:24">
      <c r="A13" s="56" t="s">
        <v>43</v>
      </c>
      <c r="B13" s="247">
        <v>21.712799999999991</v>
      </c>
      <c r="C13" s="352">
        <v>1.9457189505362175E-2</v>
      </c>
      <c r="D13" s="23">
        <v>21.76779999999999</v>
      </c>
      <c r="E13" s="352">
        <v>1.9513181800717826E-2</v>
      </c>
      <c r="F13" s="23">
        <v>21.76779999999999</v>
      </c>
      <c r="G13" s="360">
        <v>1.9525439204428258E-2</v>
      </c>
      <c r="H13" s="23">
        <v>9098.4359032571047</v>
      </c>
      <c r="I13" s="352">
        <v>4.4902123882845951E-2</v>
      </c>
      <c r="J13" s="23">
        <v>7544.3451046307746</v>
      </c>
      <c r="K13" s="352">
        <v>4.7975373784556088E-2</v>
      </c>
      <c r="L13" s="23">
        <v>8292.4615832594063</v>
      </c>
      <c r="M13" s="352">
        <v>5.2430804220872103E-2</v>
      </c>
      <c r="N13" s="76"/>
      <c r="O13" s="85"/>
      <c r="X13" s="70"/>
    </row>
    <row r="14" spans="1:24">
      <c r="A14" s="56" t="s">
        <v>44</v>
      </c>
      <c r="B14" s="247">
        <v>1.5</v>
      </c>
      <c r="C14" s="352">
        <v>1.2804097311139564E-3</v>
      </c>
      <c r="D14" s="23">
        <v>1.5</v>
      </c>
      <c r="E14" s="352">
        <v>1.2804097311139564E-3</v>
      </c>
      <c r="F14" s="23">
        <v>1.5</v>
      </c>
      <c r="G14" s="360">
        <v>1.2804097311139564E-3</v>
      </c>
      <c r="H14" s="23">
        <v>0</v>
      </c>
      <c r="I14" s="352">
        <v>0</v>
      </c>
      <c r="J14" s="23">
        <v>0</v>
      </c>
      <c r="K14" s="352">
        <v>0</v>
      </c>
      <c r="L14" s="23">
        <v>0</v>
      </c>
      <c r="M14" s="352">
        <v>0</v>
      </c>
      <c r="N14" s="76"/>
      <c r="O14" s="85"/>
      <c r="P14" s="56"/>
      <c r="Q14" s="71"/>
      <c r="R14" s="48"/>
      <c r="S14" s="48"/>
      <c r="T14" s="48"/>
      <c r="U14" s="48"/>
      <c r="X14" s="70"/>
    </row>
    <row r="15" spans="1:24">
      <c r="A15" s="56" t="s">
        <v>45</v>
      </c>
      <c r="B15" s="247">
        <v>5.3199999999999994</v>
      </c>
      <c r="C15" s="352">
        <v>1.4649901029867386E-2</v>
      </c>
      <c r="D15" s="23">
        <v>5.3249999999999993</v>
      </c>
      <c r="E15" s="74">
        <v>1.4663467836894926E-2</v>
      </c>
      <c r="F15" s="23">
        <v>5.3249999999999993</v>
      </c>
      <c r="G15" s="361">
        <v>1.4669325106500332E-2</v>
      </c>
      <c r="H15" s="23">
        <v>1048.558</v>
      </c>
      <c r="I15" s="352">
        <v>1.1736918680534338E-2</v>
      </c>
      <c r="J15" s="23">
        <v>516.64380854791398</v>
      </c>
      <c r="K15" s="74">
        <v>1.1974047576217986E-2</v>
      </c>
      <c r="L15" s="23">
        <v>522.94808153966324</v>
      </c>
      <c r="M15" s="74">
        <v>1.0729243741659377E-2</v>
      </c>
      <c r="N15" s="76"/>
      <c r="O15" s="85"/>
      <c r="P15" s="56"/>
      <c r="Q15" s="71"/>
      <c r="R15" s="48"/>
      <c r="S15" s="48"/>
      <c r="T15" s="48"/>
      <c r="U15" s="48"/>
      <c r="X15" s="70"/>
    </row>
    <row r="16" spans="1:24">
      <c r="A16" s="276" t="s">
        <v>46</v>
      </c>
      <c r="B16" s="248">
        <v>340.2652199999909</v>
      </c>
      <c r="C16" s="353">
        <v>8.5011726723328837E-2</v>
      </c>
      <c r="D16" s="242">
        <v>340.54331499999125</v>
      </c>
      <c r="E16" s="354">
        <v>8.4543397757240596E-2</v>
      </c>
      <c r="F16" s="242">
        <v>335.83493999999189</v>
      </c>
      <c r="G16" s="362">
        <v>8.2984087713408206E-2</v>
      </c>
      <c r="H16" s="242">
        <v>8584.5232255524952</v>
      </c>
      <c r="I16" s="353">
        <v>8.8905405147384542E-2</v>
      </c>
      <c r="J16" s="242">
        <v>17628.897655985093</v>
      </c>
      <c r="K16" s="354">
        <v>7.7942515176520261E-2</v>
      </c>
      <c r="L16" s="242">
        <v>32115.82063792042</v>
      </c>
      <c r="M16" s="354">
        <v>7.9935264996202113E-2</v>
      </c>
      <c r="N16" s="76"/>
      <c r="O16" s="85"/>
      <c r="P16" s="56"/>
      <c r="Q16" s="71"/>
      <c r="R16" s="48"/>
      <c r="S16" s="48"/>
      <c r="T16" s="48"/>
      <c r="U16" s="48"/>
      <c r="X16" s="70"/>
    </row>
    <row r="17" spans="1:15">
      <c r="A17" s="214"/>
      <c r="B17" s="68"/>
      <c r="C17" s="68"/>
      <c r="D17" s="68"/>
      <c r="E17" s="68"/>
      <c r="F17" s="68"/>
      <c r="G17" s="68"/>
      <c r="H17" s="68"/>
      <c r="I17" s="68"/>
      <c r="J17" s="68"/>
      <c r="K17" s="68"/>
      <c r="L17" s="69"/>
      <c r="M17" s="77" t="s">
        <v>296</v>
      </c>
      <c r="N17" s="77"/>
      <c r="O17" s="69"/>
    </row>
    <row r="18" spans="1:15">
      <c r="A18" s="433" t="str">
        <f>'3.1'!A4</f>
        <v>2025</v>
      </c>
      <c r="B18" s="579" t="s">
        <v>231</v>
      </c>
      <c r="C18" s="579"/>
      <c r="D18" s="579"/>
      <c r="E18" s="579"/>
      <c r="F18" s="579"/>
      <c r="G18" s="579"/>
      <c r="H18" s="68"/>
      <c r="I18" s="68"/>
      <c r="J18" s="68"/>
      <c r="K18" s="68"/>
      <c r="L18" s="68"/>
      <c r="M18" s="68"/>
      <c r="N18" s="78"/>
      <c r="O18" s="68"/>
    </row>
    <row r="19" spans="1:15">
      <c r="A19" s="355"/>
      <c r="B19" s="581" t="s">
        <v>5</v>
      </c>
      <c r="C19" s="581"/>
      <c r="D19" s="581"/>
      <c r="E19" s="581"/>
      <c r="F19" s="581"/>
      <c r="G19" s="581"/>
      <c r="H19" s="78" t="str">
        <f>A24</f>
        <v>VO z vvn</v>
      </c>
      <c r="I19" s="86">
        <f>(B24+D24+F24)/'6.1, 6.2'!B25</f>
        <v>2.2046676925956413E-2</v>
      </c>
      <c r="J19" s="87" t="str">
        <f>A9</f>
        <v>JE</v>
      </c>
      <c r="K19" s="76">
        <f t="shared" ref="K19:K26" si="0">H9+J9+L9</f>
        <v>0</v>
      </c>
      <c r="L19" s="87" t="str">
        <f>A9</f>
        <v>JE</v>
      </c>
      <c r="M19" s="85">
        <f>K19/'6.1, 6.2'!B5</f>
        <v>0</v>
      </c>
      <c r="N19" s="78"/>
      <c r="O19" s="68"/>
    </row>
    <row r="20" spans="1:15">
      <c r="A20" s="351"/>
      <c r="B20" s="578" t="s">
        <v>60</v>
      </c>
      <c r="C20" s="578"/>
      <c r="D20" s="578" t="s">
        <v>61</v>
      </c>
      <c r="E20" s="578"/>
      <c r="F20" s="578" t="s">
        <v>62</v>
      </c>
      <c r="G20" s="578"/>
      <c r="H20" s="78" t="str">
        <f>A25</f>
        <v>VO z vn</v>
      </c>
      <c r="I20" s="86">
        <f>(B25+D25+F25)/'6.1, 6.2'!C25</f>
        <v>6.4636106218564179E-2</v>
      </c>
      <c r="J20" s="87" t="str">
        <f t="shared" ref="J20:J26" si="1">A10</f>
        <v>PE</v>
      </c>
      <c r="K20" s="76">
        <f t="shared" si="0"/>
        <v>231431.72999999998</v>
      </c>
      <c r="L20" s="87" t="str">
        <f t="shared" ref="L20:L26" si="2">A10</f>
        <v>PE</v>
      </c>
      <c r="M20" s="85">
        <f>K20/'6.1, 6.2'!C5</f>
        <v>2.1755848633297849E-2</v>
      </c>
      <c r="N20" s="78"/>
      <c r="O20" s="68"/>
    </row>
    <row r="21" spans="1:15">
      <c r="A21" s="351"/>
      <c r="B21" s="366" t="s">
        <v>208</v>
      </c>
      <c r="C21" s="366" t="s">
        <v>207</v>
      </c>
      <c r="D21" s="366" t="s">
        <v>208</v>
      </c>
      <c r="E21" s="366" t="s">
        <v>207</v>
      </c>
      <c r="F21" s="366" t="s">
        <v>208</v>
      </c>
      <c r="G21" s="366" t="s">
        <v>207</v>
      </c>
      <c r="H21" s="78" t="str">
        <f>A26</f>
        <v>MOP</v>
      </c>
      <c r="I21" s="86">
        <f>(B26+D26+F26)/'6.1, 6.2'!D25</f>
        <v>6.0486971384934675E-2</v>
      </c>
      <c r="J21" s="87" t="str">
        <f t="shared" si="1"/>
        <v>PPE</v>
      </c>
      <c r="K21" s="76">
        <f t="shared" si="0"/>
        <v>0</v>
      </c>
      <c r="L21" s="87" t="str">
        <f t="shared" si="2"/>
        <v>PPE</v>
      </c>
      <c r="M21" s="85">
        <f>K21/'6.1, 6.2'!D5</f>
        <v>0</v>
      </c>
      <c r="N21" s="78"/>
      <c r="O21" s="68"/>
    </row>
    <row r="22" spans="1:15">
      <c r="A22" s="585" t="s">
        <v>53</v>
      </c>
      <c r="B22" s="587">
        <f>SUM(B23,D23,F23)</f>
        <v>855458.39082069299</v>
      </c>
      <c r="C22" s="587"/>
      <c r="D22" s="587"/>
      <c r="E22" s="587"/>
      <c r="F22" s="587"/>
      <c r="G22" s="587"/>
      <c r="H22" s="78" t="str">
        <f>A27</f>
        <v>MOO</v>
      </c>
      <c r="I22" s="86">
        <f>(B27+D27+F27)/'6.1, 6.2'!E25</f>
        <v>5.9931470447138722E-2</v>
      </c>
      <c r="J22" s="87" t="str">
        <f t="shared" si="1"/>
        <v>PSE</v>
      </c>
      <c r="K22" s="76">
        <f t="shared" si="0"/>
        <v>72835.115999999995</v>
      </c>
      <c r="L22" s="87" t="str">
        <f t="shared" si="2"/>
        <v>PSE</v>
      </c>
      <c r="M22" s="85">
        <f>K22/'6.1, 6.2'!E5</f>
        <v>6.6158425375412902E-2</v>
      </c>
      <c r="N22" s="78"/>
      <c r="O22" s="68"/>
    </row>
    <row r="23" spans="1:15">
      <c r="A23" s="586"/>
      <c r="B23" s="318">
        <f>SUM(B24:B27)</f>
        <v>302707.19933880965</v>
      </c>
      <c r="C23" s="363">
        <v>5.7099981372442155E-2</v>
      </c>
      <c r="D23" s="318">
        <f>SUM(D24:D27)</f>
        <v>283043.0127191639</v>
      </c>
      <c r="E23" s="363">
        <v>5.8306376300084187E-2</v>
      </c>
      <c r="F23" s="318">
        <f>SUM(F24:F27)</f>
        <v>269708.1787627195</v>
      </c>
      <c r="G23" s="363">
        <v>5.6221171483719232E-2</v>
      </c>
      <c r="H23" s="68"/>
      <c r="I23" s="68"/>
      <c r="J23" s="87" t="str">
        <f t="shared" si="1"/>
        <v>VE</v>
      </c>
      <c r="K23" s="76">
        <f t="shared" si="0"/>
        <v>24935.242591147286</v>
      </c>
      <c r="L23" s="87" t="str">
        <f t="shared" si="2"/>
        <v>VE</v>
      </c>
      <c r="M23" s="85">
        <f>K23/'6.1, 6.2'!F5</f>
        <v>4.8133554336464671E-2</v>
      </c>
      <c r="N23" s="78"/>
      <c r="O23" s="68"/>
    </row>
    <row r="24" spans="1:15">
      <c r="A24" s="18" t="s">
        <v>8</v>
      </c>
      <c r="B24" s="23">
        <v>13917.241</v>
      </c>
      <c r="C24" s="352">
        <v>2.229321455716864E-2</v>
      </c>
      <c r="D24" s="23">
        <v>14210.828</v>
      </c>
      <c r="E24" s="352">
        <v>2.6092980157913004E-2</v>
      </c>
      <c r="F24" s="23">
        <v>12045.018</v>
      </c>
      <c r="G24" s="352">
        <v>1.8437779996577294E-2</v>
      </c>
      <c r="H24" s="68"/>
      <c r="I24" s="68"/>
      <c r="J24" s="87" t="str">
        <f t="shared" si="1"/>
        <v>PVE</v>
      </c>
      <c r="K24" s="76">
        <f t="shared" si="0"/>
        <v>0</v>
      </c>
      <c r="L24" s="87" t="str">
        <f t="shared" si="2"/>
        <v>PVE</v>
      </c>
      <c r="M24" s="85">
        <f>K24/'6.1, 6.2'!G5</f>
        <v>0</v>
      </c>
      <c r="N24" s="78"/>
      <c r="O24" s="86"/>
    </row>
    <row r="25" spans="1:15">
      <c r="A25" s="18" t="s">
        <v>9</v>
      </c>
      <c r="B25" s="23">
        <v>126204.712</v>
      </c>
      <c r="C25" s="352">
        <v>6.3831330991929724E-2</v>
      </c>
      <c r="D25" s="23">
        <v>120859.47500000001</v>
      </c>
      <c r="E25" s="352">
        <v>6.4986768537512687E-2</v>
      </c>
      <c r="F25" s="23">
        <v>125166.927</v>
      </c>
      <c r="G25" s="352">
        <v>6.5124682264707051E-2</v>
      </c>
      <c r="H25" s="68"/>
      <c r="I25" s="68"/>
      <c r="J25" s="87" t="str">
        <f t="shared" si="1"/>
        <v>VTE</v>
      </c>
      <c r="K25" s="76">
        <f t="shared" si="0"/>
        <v>2088.1498900875772</v>
      </c>
      <c r="L25" s="87" t="str">
        <f t="shared" si="2"/>
        <v>VTE</v>
      </c>
      <c r="M25" s="85">
        <f>K25/'6.1, 6.2'!H5</f>
        <v>1.1522362475920516E-2</v>
      </c>
      <c r="N25" s="78"/>
      <c r="O25" s="86"/>
    </row>
    <row r="26" spans="1:15">
      <c r="A26" s="18" t="s">
        <v>132</v>
      </c>
      <c r="B26" s="23">
        <v>49104.087755266861</v>
      </c>
      <c r="C26" s="352">
        <v>6.0942558951614489E-2</v>
      </c>
      <c r="D26" s="23">
        <v>44593.424632742419</v>
      </c>
      <c r="E26" s="352">
        <v>6.1017898605759777E-2</v>
      </c>
      <c r="F26" s="23">
        <v>41402.624971602265</v>
      </c>
      <c r="G26" s="352">
        <v>5.9403567930881487E-2</v>
      </c>
      <c r="H26" s="68"/>
      <c r="I26" s="68"/>
      <c r="J26" s="87" t="str">
        <f t="shared" si="1"/>
        <v>FVE</v>
      </c>
      <c r="K26" s="76">
        <f t="shared" si="0"/>
        <v>58329.24151945801</v>
      </c>
      <c r="L26" s="87" t="str">
        <f t="shared" si="2"/>
        <v>FVE</v>
      </c>
      <c r="M26" s="85">
        <f>K26/'6.1, 6.2'!I5</f>
        <v>8.0508648804618305E-2</v>
      </c>
      <c r="N26" s="78"/>
      <c r="O26" s="86"/>
    </row>
    <row r="27" spans="1:15">
      <c r="A27" s="427" t="s">
        <v>130</v>
      </c>
      <c r="B27" s="242">
        <v>113481.15858354277</v>
      </c>
      <c r="C27" s="353">
        <v>5.991078433167514E-2</v>
      </c>
      <c r="D27" s="242">
        <v>103379.28508642149</v>
      </c>
      <c r="E27" s="353">
        <v>6.0131987713739482E-2</v>
      </c>
      <c r="F27" s="242">
        <v>91093.608791117207</v>
      </c>
      <c r="G27" s="353">
        <v>5.9731119447292459E-2</v>
      </c>
      <c r="H27" s="68"/>
      <c r="I27" s="68"/>
      <c r="J27" s="68"/>
      <c r="K27" s="68"/>
      <c r="L27" s="68"/>
      <c r="M27" s="68"/>
      <c r="N27" s="78"/>
      <c r="O27" s="86"/>
    </row>
    <row r="28" spans="1:15">
      <c r="A28" s="590"/>
      <c r="B28" s="590"/>
      <c r="C28" s="590"/>
      <c r="D28" s="590"/>
      <c r="E28" s="590"/>
      <c r="F28" s="48"/>
      <c r="G28" s="77" t="s">
        <v>297</v>
      </c>
      <c r="H28" s="68"/>
      <c r="I28" s="68"/>
      <c r="J28" s="68"/>
      <c r="K28" s="68"/>
      <c r="L28" s="68"/>
      <c r="M28" s="68"/>
      <c r="N28" s="68"/>
      <c r="O28" s="68"/>
    </row>
    <row r="29" spans="1:15">
      <c r="A29" s="591"/>
      <c r="B29" s="591"/>
      <c r="C29" s="591"/>
      <c r="D29" s="591"/>
      <c r="E29" s="591"/>
      <c r="F29" s="48"/>
      <c r="G29" s="69"/>
      <c r="H29" s="68"/>
      <c r="I29" s="68"/>
      <c r="J29" s="68"/>
      <c r="K29" s="68"/>
      <c r="L29" s="68"/>
      <c r="M29" s="68"/>
      <c r="N29" s="68"/>
      <c r="O29" s="68"/>
    </row>
    <row r="30" spans="1:15">
      <c r="J30" s="87"/>
      <c r="K30" s="87" t="str">
        <f>H5</f>
        <v>Leden</v>
      </c>
      <c r="L30" s="87" t="str">
        <f>J5</f>
        <v>Únor</v>
      </c>
      <c r="M30" s="87" t="str">
        <f>L5</f>
        <v>Březen</v>
      </c>
    </row>
    <row r="31" spans="1:15">
      <c r="H31" s="87" t="str">
        <f t="shared" ref="H31:H38" si="3">A9</f>
        <v>JE</v>
      </c>
      <c r="I31" s="88">
        <f t="shared" ref="I31:I38" si="4">G9</f>
        <v>0</v>
      </c>
      <c r="J31" s="87" t="str">
        <f t="shared" ref="J31:J38" si="5">A9</f>
        <v>JE</v>
      </c>
      <c r="K31" s="70">
        <f t="shared" ref="K31:K38" si="6">H9</f>
        <v>0</v>
      </c>
      <c r="L31" s="70">
        <f t="shared" ref="L31:L38" si="7">J9</f>
        <v>0</v>
      </c>
      <c r="M31" s="70">
        <f t="shared" ref="M31:M38" si="8">L9</f>
        <v>0</v>
      </c>
    </row>
    <row r="32" spans="1:15">
      <c r="H32" s="87" t="str">
        <f t="shared" si="3"/>
        <v>PE</v>
      </c>
      <c r="I32" s="88">
        <f t="shared" si="4"/>
        <v>2.8418549186139862E-2</v>
      </c>
      <c r="J32" s="87" t="str">
        <f t="shared" si="5"/>
        <v>PE</v>
      </c>
      <c r="K32" s="70">
        <f t="shared" si="6"/>
        <v>79132.527000000002</v>
      </c>
      <c r="L32" s="70">
        <f t="shared" si="7"/>
        <v>81797.59</v>
      </c>
      <c r="M32" s="70">
        <f t="shared" si="8"/>
        <v>70501.612999999998</v>
      </c>
    </row>
    <row r="33" spans="8:13" ht="12.75" customHeight="1">
      <c r="H33" s="87" t="str">
        <f t="shared" si="3"/>
        <v>PPE</v>
      </c>
      <c r="I33" s="88">
        <f t="shared" si="4"/>
        <v>0</v>
      </c>
      <c r="J33" s="87" t="str">
        <f t="shared" si="5"/>
        <v>PPE</v>
      </c>
      <c r="K33" s="70">
        <f t="shared" si="6"/>
        <v>0</v>
      </c>
      <c r="L33" s="70">
        <f t="shared" si="7"/>
        <v>0</v>
      </c>
      <c r="M33" s="70">
        <f t="shared" si="8"/>
        <v>0</v>
      </c>
    </row>
    <row r="34" spans="8:13">
      <c r="H34" s="87" t="str">
        <f t="shared" si="3"/>
        <v>PSE</v>
      </c>
      <c r="I34" s="88">
        <f t="shared" si="4"/>
        <v>5.7220657657051935E-2</v>
      </c>
      <c r="J34" s="87" t="str">
        <f t="shared" si="5"/>
        <v>PSE</v>
      </c>
      <c r="K34" s="70">
        <f t="shared" si="6"/>
        <v>24653.027999999998</v>
      </c>
      <c r="L34" s="70">
        <f t="shared" si="7"/>
        <v>23808.467000000001</v>
      </c>
      <c r="M34" s="70">
        <f t="shared" si="8"/>
        <v>24373.621000000003</v>
      </c>
    </row>
    <row r="35" spans="8:13" ht="13.5" customHeight="1">
      <c r="H35" s="87" t="str">
        <f t="shared" si="3"/>
        <v>VE</v>
      </c>
      <c r="I35" s="88">
        <f t="shared" si="4"/>
        <v>1.9525439204428258E-2</v>
      </c>
      <c r="J35" s="87" t="str">
        <f t="shared" si="5"/>
        <v>VE</v>
      </c>
      <c r="K35" s="70">
        <f t="shared" si="6"/>
        <v>9098.4359032571047</v>
      </c>
      <c r="L35" s="70">
        <f t="shared" si="7"/>
        <v>7544.3451046307746</v>
      </c>
      <c r="M35" s="70">
        <f t="shared" si="8"/>
        <v>8292.4615832594063</v>
      </c>
    </row>
    <row r="36" spans="8:13" ht="12.75" customHeight="1">
      <c r="H36" s="87" t="str">
        <f t="shared" si="3"/>
        <v>PVE</v>
      </c>
      <c r="I36" s="88">
        <f t="shared" si="4"/>
        <v>1.2804097311139564E-3</v>
      </c>
      <c r="J36" s="87" t="str">
        <f t="shared" si="5"/>
        <v>PVE</v>
      </c>
      <c r="K36" s="70">
        <f t="shared" si="6"/>
        <v>0</v>
      </c>
      <c r="L36" s="70">
        <f t="shared" si="7"/>
        <v>0</v>
      </c>
      <c r="M36" s="70">
        <f t="shared" si="8"/>
        <v>0</v>
      </c>
    </row>
    <row r="37" spans="8:13" ht="12.75" customHeight="1">
      <c r="H37" s="87" t="str">
        <f t="shared" si="3"/>
        <v>VTE</v>
      </c>
      <c r="I37" s="88">
        <f t="shared" si="4"/>
        <v>1.4669325106500332E-2</v>
      </c>
      <c r="J37" s="87" t="str">
        <f t="shared" si="5"/>
        <v>VTE</v>
      </c>
      <c r="K37" s="70">
        <f t="shared" si="6"/>
        <v>1048.558</v>
      </c>
      <c r="L37" s="70">
        <f t="shared" si="7"/>
        <v>516.64380854791398</v>
      </c>
      <c r="M37" s="70">
        <f t="shared" si="8"/>
        <v>522.94808153966324</v>
      </c>
    </row>
    <row r="38" spans="8:13" ht="12.75" customHeight="1">
      <c r="H38" s="87" t="str">
        <f t="shared" si="3"/>
        <v>FVE</v>
      </c>
      <c r="I38" s="88">
        <f t="shared" si="4"/>
        <v>8.2984087713408206E-2</v>
      </c>
      <c r="J38" s="87" t="str">
        <f t="shared" si="5"/>
        <v>FVE</v>
      </c>
      <c r="K38" s="70">
        <f t="shared" si="6"/>
        <v>8584.5232255524952</v>
      </c>
      <c r="L38" s="70">
        <f t="shared" si="7"/>
        <v>17628.897655985093</v>
      </c>
      <c r="M38" s="70">
        <f t="shared" si="8"/>
        <v>32115.82063792042</v>
      </c>
    </row>
    <row r="39" spans="8:13" ht="12.75" customHeight="1"/>
  </sheetData>
  <mergeCells count="21">
    <mergeCell ref="B18:G18"/>
    <mergeCell ref="B19:G19"/>
    <mergeCell ref="B20:C20"/>
    <mergeCell ref="D20:E20"/>
    <mergeCell ref="F20:G20"/>
    <mergeCell ref="A28:E29"/>
    <mergeCell ref="B3:G3"/>
    <mergeCell ref="H3:M3"/>
    <mergeCell ref="B4:G4"/>
    <mergeCell ref="H4:M4"/>
    <mergeCell ref="B5:C5"/>
    <mergeCell ref="D5:E5"/>
    <mergeCell ref="F5:G5"/>
    <mergeCell ref="H5:I5"/>
    <mergeCell ref="J5:K5"/>
    <mergeCell ref="L5:M5"/>
    <mergeCell ref="A22:A23"/>
    <mergeCell ref="B22:G22"/>
    <mergeCell ref="A7:A8"/>
    <mergeCell ref="B7:G7"/>
    <mergeCell ref="H7:M7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I63"/>
  <sheetViews>
    <sheetView showGridLines="0" zoomScaleNormal="100" zoomScaleSheetLayoutView="100" zoomScalePageLayoutView="70" workbookViewId="0"/>
  </sheetViews>
  <sheetFormatPr defaultRowHeight="12.75"/>
  <cols>
    <col min="1" max="8" width="11" style="119" customWidth="1"/>
    <col min="9" max="9" width="11.42578125" style="119" customWidth="1"/>
    <col min="10" max="16384" width="9.140625" style="119"/>
  </cols>
  <sheetData>
    <row r="1" spans="1:9" ht="20.25">
      <c r="A1" s="191" t="s">
        <v>371</v>
      </c>
      <c r="I1" s="120"/>
    </row>
    <row r="2" spans="1:9" s="108" customFormat="1" ht="6" customHeight="1">
      <c r="A2" s="121"/>
    </row>
    <row r="3" spans="1:9" ht="12.75" customHeight="1">
      <c r="A3" s="474" t="s">
        <v>430</v>
      </c>
      <c r="B3" s="474"/>
      <c r="C3" s="474"/>
      <c r="D3" s="474"/>
      <c r="E3" s="474"/>
      <c r="F3" s="474"/>
      <c r="G3" s="474"/>
      <c r="H3" s="474"/>
      <c r="I3" s="474"/>
    </row>
    <row r="4" spans="1:9">
      <c r="A4" s="474"/>
      <c r="B4" s="474"/>
      <c r="C4" s="474"/>
      <c r="D4" s="474"/>
      <c r="E4" s="474"/>
      <c r="F4" s="474"/>
      <c r="G4" s="474"/>
      <c r="H4" s="474"/>
      <c r="I4" s="474"/>
    </row>
    <row r="5" spans="1:9">
      <c r="A5" s="474"/>
      <c r="B5" s="474"/>
      <c r="C5" s="474"/>
      <c r="D5" s="474"/>
      <c r="E5" s="474"/>
      <c r="F5" s="474"/>
      <c r="G5" s="474"/>
      <c r="H5" s="474"/>
      <c r="I5" s="474"/>
    </row>
    <row r="6" spans="1:9">
      <c r="A6" s="474"/>
      <c r="B6" s="474"/>
      <c r="C6" s="474"/>
      <c r="D6" s="474"/>
      <c r="E6" s="474"/>
      <c r="F6" s="474"/>
      <c r="G6" s="474"/>
      <c r="H6" s="474"/>
      <c r="I6" s="474"/>
    </row>
    <row r="7" spans="1:9">
      <c r="A7" s="474"/>
      <c r="B7" s="474"/>
      <c r="C7" s="474"/>
      <c r="D7" s="474"/>
      <c r="E7" s="474"/>
      <c r="F7" s="474"/>
      <c r="G7" s="474"/>
      <c r="H7" s="474"/>
      <c r="I7" s="474"/>
    </row>
    <row r="8" spans="1:9">
      <c r="A8" s="474"/>
      <c r="B8" s="474"/>
      <c r="C8" s="474"/>
      <c r="D8" s="474"/>
      <c r="E8" s="474"/>
      <c r="F8" s="474"/>
      <c r="G8" s="474"/>
      <c r="H8" s="474"/>
      <c r="I8" s="474"/>
    </row>
    <row r="9" spans="1:9">
      <c r="A9" s="474"/>
      <c r="B9" s="474"/>
      <c r="C9" s="474"/>
      <c r="D9" s="474"/>
      <c r="E9" s="474"/>
      <c r="F9" s="474"/>
      <c r="G9" s="474"/>
      <c r="H9" s="474"/>
      <c r="I9" s="474"/>
    </row>
    <row r="10" spans="1:9">
      <c r="A10" s="474"/>
      <c r="B10" s="474"/>
      <c r="C10" s="474"/>
      <c r="D10" s="474"/>
      <c r="E10" s="474"/>
      <c r="F10" s="474"/>
      <c r="G10" s="474"/>
      <c r="H10" s="474"/>
      <c r="I10" s="474"/>
    </row>
    <row r="11" spans="1:9">
      <c r="A11" s="474"/>
      <c r="B11" s="474"/>
      <c r="C11" s="474"/>
      <c r="D11" s="474"/>
      <c r="E11" s="474"/>
      <c r="F11" s="474"/>
      <c r="G11" s="474"/>
      <c r="H11" s="474"/>
      <c r="I11" s="474"/>
    </row>
    <row r="12" spans="1:9">
      <c r="A12" s="474"/>
      <c r="B12" s="474"/>
      <c r="C12" s="474"/>
      <c r="D12" s="474"/>
      <c r="E12" s="474"/>
      <c r="F12" s="474"/>
      <c r="G12" s="474"/>
      <c r="H12" s="474"/>
      <c r="I12" s="474"/>
    </row>
    <row r="13" spans="1:9">
      <c r="A13" s="474"/>
      <c r="B13" s="474"/>
      <c r="C13" s="474"/>
      <c r="D13" s="474"/>
      <c r="E13" s="474"/>
      <c r="F13" s="474"/>
      <c r="G13" s="474"/>
      <c r="H13" s="474"/>
      <c r="I13" s="474"/>
    </row>
    <row r="14" spans="1:9">
      <c r="A14" s="474"/>
      <c r="B14" s="474"/>
      <c r="C14" s="474"/>
      <c r="D14" s="474"/>
      <c r="E14" s="474"/>
      <c r="F14" s="474"/>
      <c r="G14" s="474"/>
      <c r="H14" s="474"/>
      <c r="I14" s="474"/>
    </row>
    <row r="15" spans="1:9">
      <c r="A15" s="474"/>
      <c r="B15" s="474"/>
      <c r="C15" s="474"/>
      <c r="D15" s="474"/>
      <c r="E15" s="474"/>
      <c r="F15" s="474"/>
      <c r="G15" s="474"/>
      <c r="H15" s="474"/>
      <c r="I15" s="474"/>
    </row>
    <row r="16" spans="1:9">
      <c r="A16" s="474"/>
      <c r="B16" s="474"/>
      <c r="C16" s="474"/>
      <c r="D16" s="474"/>
      <c r="E16" s="474"/>
      <c r="F16" s="474"/>
      <c r="G16" s="474"/>
      <c r="H16" s="474"/>
      <c r="I16" s="474"/>
    </row>
    <row r="17" spans="1:9">
      <c r="A17" s="474"/>
      <c r="B17" s="474"/>
      <c r="C17" s="474"/>
      <c r="D17" s="474"/>
      <c r="E17" s="474"/>
      <c r="F17" s="474"/>
      <c r="G17" s="474"/>
      <c r="H17" s="474"/>
      <c r="I17" s="474"/>
    </row>
    <row r="18" spans="1:9">
      <c r="A18" s="474"/>
      <c r="B18" s="474"/>
      <c r="C18" s="474"/>
      <c r="D18" s="474"/>
      <c r="E18" s="474"/>
      <c r="F18" s="474"/>
      <c r="G18" s="474"/>
      <c r="H18" s="474"/>
      <c r="I18" s="474"/>
    </row>
    <row r="19" spans="1:9">
      <c r="A19" s="474"/>
      <c r="B19" s="474"/>
      <c r="C19" s="474"/>
      <c r="D19" s="474"/>
      <c r="E19" s="474"/>
      <c r="F19" s="474"/>
      <c r="G19" s="474"/>
      <c r="H19" s="474"/>
      <c r="I19" s="474"/>
    </row>
    <row r="20" spans="1:9">
      <c r="A20" s="474"/>
      <c r="B20" s="474"/>
      <c r="C20" s="474"/>
      <c r="D20" s="474"/>
      <c r="E20" s="474"/>
      <c r="F20" s="474"/>
      <c r="G20" s="474"/>
      <c r="H20" s="474"/>
      <c r="I20" s="474"/>
    </row>
    <row r="21" spans="1:9">
      <c r="A21" s="474"/>
      <c r="B21" s="474"/>
      <c r="C21" s="474"/>
      <c r="D21" s="474"/>
      <c r="E21" s="474"/>
      <c r="F21" s="474"/>
      <c r="G21" s="474"/>
      <c r="H21" s="474"/>
      <c r="I21" s="474"/>
    </row>
    <row r="22" spans="1:9">
      <c r="A22" s="474"/>
      <c r="B22" s="474"/>
      <c r="C22" s="474"/>
      <c r="D22" s="474"/>
      <c r="E22" s="474"/>
      <c r="F22" s="474"/>
      <c r="G22" s="474"/>
      <c r="H22" s="474"/>
      <c r="I22" s="474"/>
    </row>
    <row r="23" spans="1:9">
      <c r="A23" s="474"/>
      <c r="B23" s="474"/>
      <c r="C23" s="474"/>
      <c r="D23" s="474"/>
      <c r="E23" s="474"/>
      <c r="F23" s="474"/>
      <c r="G23" s="474"/>
      <c r="H23" s="474"/>
      <c r="I23" s="474"/>
    </row>
    <row r="24" spans="1:9">
      <c r="A24" s="474"/>
      <c r="B24" s="474"/>
      <c r="C24" s="474"/>
      <c r="D24" s="474"/>
      <c r="E24" s="474"/>
      <c r="F24" s="474"/>
      <c r="G24" s="474"/>
      <c r="H24" s="474"/>
      <c r="I24" s="474"/>
    </row>
    <row r="25" spans="1:9">
      <c r="A25" s="474"/>
      <c r="B25" s="474"/>
      <c r="C25" s="474"/>
      <c r="D25" s="474"/>
      <c r="E25" s="474"/>
      <c r="F25" s="474"/>
      <c r="G25" s="474"/>
      <c r="H25" s="474"/>
      <c r="I25" s="474"/>
    </row>
    <row r="26" spans="1:9">
      <c r="A26" s="474"/>
      <c r="B26" s="474"/>
      <c r="C26" s="474"/>
      <c r="D26" s="474"/>
      <c r="E26" s="474"/>
      <c r="F26" s="474"/>
      <c r="G26" s="474"/>
      <c r="H26" s="474"/>
      <c r="I26" s="474"/>
    </row>
    <row r="27" spans="1:9">
      <c r="A27" s="474"/>
      <c r="B27" s="474"/>
      <c r="C27" s="474"/>
      <c r="D27" s="474"/>
      <c r="E27" s="474"/>
      <c r="F27" s="474"/>
      <c r="G27" s="474"/>
      <c r="H27" s="474"/>
      <c r="I27" s="474"/>
    </row>
    <row r="28" spans="1:9">
      <c r="A28" s="474"/>
      <c r="B28" s="474"/>
      <c r="C28" s="474"/>
      <c r="D28" s="474"/>
      <c r="E28" s="474"/>
      <c r="F28" s="474"/>
      <c r="G28" s="474"/>
      <c r="H28" s="474"/>
      <c r="I28" s="474"/>
    </row>
    <row r="29" spans="1:9">
      <c r="A29" s="474"/>
      <c r="B29" s="474"/>
      <c r="C29" s="474"/>
      <c r="D29" s="474"/>
      <c r="E29" s="474"/>
      <c r="F29" s="474"/>
      <c r="G29" s="474"/>
      <c r="H29" s="474"/>
      <c r="I29" s="474"/>
    </row>
    <row r="30" spans="1:9">
      <c r="A30" s="474"/>
      <c r="B30" s="474"/>
      <c r="C30" s="474"/>
      <c r="D30" s="474"/>
      <c r="E30" s="474"/>
      <c r="F30" s="474"/>
      <c r="G30" s="474"/>
      <c r="H30" s="474"/>
      <c r="I30" s="474"/>
    </row>
    <row r="31" spans="1:9">
      <c r="A31" s="474"/>
      <c r="B31" s="474"/>
      <c r="C31" s="474"/>
      <c r="D31" s="474"/>
      <c r="E31" s="474"/>
      <c r="F31" s="474"/>
      <c r="G31" s="474"/>
      <c r="H31" s="474"/>
      <c r="I31" s="474"/>
    </row>
    <row r="32" spans="1:9">
      <c r="A32" s="474"/>
      <c r="B32" s="474"/>
      <c r="C32" s="474"/>
      <c r="D32" s="474"/>
      <c r="E32" s="474"/>
      <c r="F32" s="474"/>
      <c r="G32" s="474"/>
      <c r="H32" s="474"/>
      <c r="I32" s="474"/>
    </row>
    <row r="33" spans="1:9">
      <c r="A33" s="474"/>
      <c r="B33" s="474"/>
      <c r="C33" s="474"/>
      <c r="D33" s="474"/>
      <c r="E33" s="474"/>
      <c r="F33" s="474"/>
      <c r="G33" s="474"/>
      <c r="H33" s="474"/>
      <c r="I33" s="474"/>
    </row>
    <row r="34" spans="1:9">
      <c r="A34" s="474"/>
      <c r="B34" s="474"/>
      <c r="C34" s="474"/>
      <c r="D34" s="474"/>
      <c r="E34" s="474"/>
      <c r="F34" s="474"/>
      <c r="G34" s="474"/>
      <c r="H34" s="474"/>
      <c r="I34" s="474"/>
    </row>
    <row r="35" spans="1:9">
      <c r="A35" s="474"/>
      <c r="B35" s="474"/>
      <c r="C35" s="474"/>
      <c r="D35" s="474"/>
      <c r="E35" s="474"/>
      <c r="F35" s="474"/>
      <c r="G35" s="474"/>
      <c r="H35" s="474"/>
      <c r="I35" s="474"/>
    </row>
    <row r="36" spans="1:9">
      <c r="A36" s="474"/>
      <c r="B36" s="474"/>
      <c r="C36" s="474"/>
      <c r="D36" s="474"/>
      <c r="E36" s="474"/>
      <c r="F36" s="474"/>
      <c r="G36" s="474"/>
      <c r="H36" s="474"/>
      <c r="I36" s="474"/>
    </row>
    <row r="37" spans="1:9">
      <c r="A37" s="474"/>
      <c r="B37" s="474"/>
      <c r="C37" s="474"/>
      <c r="D37" s="474"/>
      <c r="E37" s="474"/>
      <c r="F37" s="474"/>
      <c r="G37" s="474"/>
      <c r="H37" s="474"/>
      <c r="I37" s="474"/>
    </row>
    <row r="38" spans="1:9">
      <c r="A38" s="474"/>
      <c r="B38" s="474"/>
      <c r="C38" s="474"/>
      <c r="D38" s="474"/>
      <c r="E38" s="474"/>
      <c r="F38" s="474"/>
      <c r="G38" s="474"/>
      <c r="H38" s="474"/>
      <c r="I38" s="474"/>
    </row>
    <row r="39" spans="1:9">
      <c r="A39" s="474"/>
      <c r="B39" s="474"/>
      <c r="C39" s="474"/>
      <c r="D39" s="474"/>
      <c r="E39" s="474"/>
      <c r="F39" s="474"/>
      <c r="G39" s="474"/>
      <c r="H39" s="474"/>
      <c r="I39" s="474"/>
    </row>
    <row r="40" spans="1:9">
      <c r="A40" s="474"/>
      <c r="B40" s="474"/>
      <c r="C40" s="474"/>
      <c r="D40" s="474"/>
      <c r="E40" s="474"/>
      <c r="F40" s="474"/>
      <c r="G40" s="474"/>
      <c r="H40" s="474"/>
      <c r="I40" s="474"/>
    </row>
    <row r="41" spans="1:9">
      <c r="A41" s="474"/>
      <c r="B41" s="474"/>
      <c r="C41" s="474"/>
      <c r="D41" s="474"/>
      <c r="E41" s="474"/>
      <c r="F41" s="474"/>
      <c r="G41" s="474"/>
      <c r="H41" s="474"/>
      <c r="I41" s="474"/>
    </row>
    <row r="42" spans="1:9">
      <c r="A42" s="474"/>
      <c r="B42" s="474"/>
      <c r="C42" s="474"/>
      <c r="D42" s="474"/>
      <c r="E42" s="474"/>
      <c r="F42" s="474"/>
      <c r="G42" s="474"/>
      <c r="H42" s="474"/>
      <c r="I42" s="474"/>
    </row>
    <row r="43" spans="1:9">
      <c r="A43" s="474"/>
      <c r="B43" s="474"/>
      <c r="C43" s="474"/>
      <c r="D43" s="474"/>
      <c r="E43" s="474"/>
      <c r="F43" s="474"/>
      <c r="G43" s="474"/>
      <c r="H43" s="474"/>
      <c r="I43" s="474"/>
    </row>
    <row r="44" spans="1:9">
      <c r="A44" s="474"/>
      <c r="B44" s="474"/>
      <c r="C44" s="474"/>
      <c r="D44" s="474"/>
      <c r="E44" s="474"/>
      <c r="F44" s="474"/>
      <c r="G44" s="474"/>
      <c r="H44" s="474"/>
      <c r="I44" s="474"/>
    </row>
    <row r="45" spans="1:9">
      <c r="A45" s="474"/>
      <c r="B45" s="474"/>
      <c r="C45" s="474"/>
      <c r="D45" s="474"/>
      <c r="E45" s="474"/>
      <c r="F45" s="474"/>
      <c r="G45" s="474"/>
      <c r="H45" s="474"/>
      <c r="I45" s="474"/>
    </row>
    <row r="46" spans="1:9">
      <c r="A46" s="474"/>
      <c r="B46" s="474"/>
      <c r="C46" s="474"/>
      <c r="D46" s="474"/>
      <c r="E46" s="474"/>
      <c r="F46" s="474"/>
      <c r="G46" s="474"/>
      <c r="H46" s="474"/>
      <c r="I46" s="474"/>
    </row>
    <row r="47" spans="1:9">
      <c r="A47" s="474"/>
      <c r="B47" s="474"/>
      <c r="C47" s="474"/>
      <c r="D47" s="474"/>
      <c r="E47" s="474"/>
      <c r="F47" s="474"/>
      <c r="G47" s="474"/>
      <c r="H47" s="474"/>
      <c r="I47" s="474"/>
    </row>
    <row r="48" spans="1:9">
      <c r="A48" s="474"/>
      <c r="B48" s="474"/>
      <c r="C48" s="474"/>
      <c r="D48" s="474"/>
      <c r="E48" s="474"/>
      <c r="F48" s="474"/>
      <c r="G48" s="474"/>
      <c r="H48" s="474"/>
      <c r="I48" s="474"/>
    </row>
    <row r="49" spans="1:9">
      <c r="A49" s="474"/>
      <c r="B49" s="474"/>
      <c r="C49" s="474"/>
      <c r="D49" s="474"/>
      <c r="E49" s="474"/>
      <c r="F49" s="474"/>
      <c r="G49" s="474"/>
      <c r="H49" s="474"/>
      <c r="I49" s="474"/>
    </row>
    <row r="50" spans="1:9">
      <c r="A50" s="474"/>
      <c r="B50" s="474"/>
      <c r="C50" s="474"/>
      <c r="D50" s="474"/>
      <c r="E50" s="474"/>
      <c r="F50" s="474"/>
      <c r="G50" s="474"/>
      <c r="H50" s="474"/>
      <c r="I50" s="474"/>
    </row>
    <row r="51" spans="1:9">
      <c r="A51" s="474"/>
      <c r="B51" s="474"/>
      <c r="C51" s="474"/>
      <c r="D51" s="474"/>
      <c r="E51" s="474"/>
      <c r="F51" s="474"/>
      <c r="G51" s="474"/>
      <c r="H51" s="474"/>
      <c r="I51" s="474"/>
    </row>
    <row r="52" spans="1:9">
      <c r="A52" s="474"/>
      <c r="B52" s="474"/>
      <c r="C52" s="474"/>
      <c r="D52" s="474"/>
      <c r="E52" s="474"/>
      <c r="F52" s="474"/>
      <c r="G52" s="474"/>
      <c r="H52" s="474"/>
      <c r="I52" s="474"/>
    </row>
    <row r="53" spans="1:9">
      <c r="A53" s="474"/>
      <c r="B53" s="474"/>
      <c r="C53" s="474"/>
      <c r="D53" s="474"/>
      <c r="E53" s="474"/>
      <c r="F53" s="474"/>
      <c r="G53" s="474"/>
      <c r="H53" s="474"/>
      <c r="I53" s="474"/>
    </row>
    <row r="54" spans="1:9">
      <c r="A54" s="474"/>
      <c r="B54" s="474"/>
      <c r="C54" s="474"/>
      <c r="D54" s="474"/>
      <c r="E54" s="474"/>
      <c r="F54" s="474"/>
      <c r="G54" s="474"/>
      <c r="H54" s="474"/>
      <c r="I54" s="474"/>
    </row>
    <row r="55" spans="1:9">
      <c r="A55" s="474"/>
      <c r="B55" s="474"/>
      <c r="C55" s="474"/>
      <c r="D55" s="474"/>
      <c r="E55" s="474"/>
      <c r="F55" s="474"/>
      <c r="G55" s="474"/>
      <c r="H55" s="474"/>
      <c r="I55" s="474"/>
    </row>
    <row r="56" spans="1:9">
      <c r="A56" s="474"/>
      <c r="B56" s="474"/>
      <c r="C56" s="474"/>
      <c r="D56" s="474"/>
      <c r="E56" s="474"/>
      <c r="F56" s="474"/>
      <c r="G56" s="474"/>
      <c r="H56" s="474"/>
      <c r="I56" s="474"/>
    </row>
    <row r="57" spans="1:9">
      <c r="A57" s="474"/>
      <c r="B57" s="474"/>
      <c r="C57" s="474"/>
      <c r="D57" s="474"/>
      <c r="E57" s="474"/>
      <c r="F57" s="474"/>
      <c r="G57" s="474"/>
      <c r="H57" s="474"/>
      <c r="I57" s="474"/>
    </row>
    <row r="58" spans="1:9">
      <c r="A58" s="474"/>
      <c r="B58" s="474"/>
      <c r="C58" s="474"/>
      <c r="D58" s="474"/>
      <c r="E58" s="474"/>
      <c r="F58" s="474"/>
      <c r="G58" s="474"/>
      <c r="H58" s="474"/>
      <c r="I58" s="474"/>
    </row>
    <row r="59" spans="1:9">
      <c r="A59" s="474"/>
      <c r="B59" s="474"/>
      <c r="C59" s="474"/>
      <c r="D59" s="474"/>
      <c r="E59" s="474"/>
      <c r="F59" s="474"/>
      <c r="G59" s="474"/>
      <c r="H59" s="474"/>
      <c r="I59" s="474"/>
    </row>
    <row r="60" spans="1:9">
      <c r="A60" s="474"/>
      <c r="B60" s="474"/>
      <c r="C60" s="474"/>
      <c r="D60" s="474"/>
      <c r="E60" s="474"/>
      <c r="F60" s="474"/>
      <c r="G60" s="474"/>
      <c r="H60" s="474"/>
      <c r="I60" s="474"/>
    </row>
    <row r="61" spans="1:9">
      <c r="A61" s="474"/>
      <c r="B61" s="474"/>
      <c r="C61" s="474"/>
      <c r="D61" s="474"/>
      <c r="E61" s="474"/>
      <c r="F61" s="474"/>
      <c r="G61" s="474"/>
      <c r="H61" s="474"/>
      <c r="I61" s="474"/>
    </row>
    <row r="62" spans="1:9">
      <c r="A62" s="474"/>
      <c r="B62" s="474"/>
      <c r="C62" s="474"/>
      <c r="D62" s="474"/>
      <c r="E62" s="474"/>
      <c r="F62" s="474"/>
      <c r="G62" s="474"/>
      <c r="H62" s="474"/>
      <c r="I62" s="474"/>
    </row>
    <row r="63" spans="1:9">
      <c r="A63" s="474"/>
      <c r="B63" s="474"/>
      <c r="C63" s="474"/>
      <c r="D63" s="474"/>
      <c r="E63" s="474"/>
      <c r="F63" s="474"/>
      <c r="G63" s="474"/>
      <c r="H63" s="474"/>
      <c r="I63" s="474"/>
    </row>
  </sheetData>
  <mergeCells count="1">
    <mergeCell ref="A3:I63"/>
  </mergeCells>
  <pageMargins left="0.31496062992125984" right="0.31496062992125984" top="0.35433070866141736" bottom="0.35433070866141736" header="0.31496062992125984" footer="0.19685039370078741"/>
  <pageSetup paperSize="9" fitToHeight="0" orientation="portrait" r:id="rId1"/>
  <headerFooter differentFirst="1" scaleWithDoc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List29"/>
  <dimension ref="A1:X39"/>
  <sheetViews>
    <sheetView showGridLines="0" zoomScaleNormal="100" workbookViewId="0"/>
  </sheetViews>
  <sheetFormatPr defaultColWidth="9.140625" defaultRowHeight="12"/>
  <cols>
    <col min="1" max="1" width="9.42578125" style="9" customWidth="1"/>
    <col min="2" max="2" width="13.42578125" style="9" customWidth="1"/>
    <col min="3" max="3" width="9" style="9" customWidth="1"/>
    <col min="4" max="4" width="13.42578125" style="9" customWidth="1"/>
    <col min="5" max="5" width="9" style="9" customWidth="1"/>
    <col min="6" max="6" width="13.42578125" style="9" customWidth="1"/>
    <col min="7" max="7" width="9" style="9" customWidth="1"/>
    <col min="8" max="8" width="13.42578125" style="9" customWidth="1"/>
    <col min="9" max="9" width="9" style="9" customWidth="1"/>
    <col min="10" max="10" width="13.42578125" style="9" customWidth="1"/>
    <col min="11" max="11" width="9" style="9" customWidth="1"/>
    <col min="12" max="12" width="13.42578125" style="9" customWidth="1"/>
    <col min="13" max="13" width="9" style="9" customWidth="1"/>
    <col min="14" max="26" width="9.140625" style="9" customWidth="1"/>
    <col min="27" max="16384" width="9.140625" style="9"/>
  </cols>
  <sheetData>
    <row r="1" spans="1:24" ht="18">
      <c r="A1" s="231" t="s">
        <v>400</v>
      </c>
      <c r="M1" s="348" t="str">
        <f>'3.1'!N1</f>
        <v>I. čtvrtletí 2025</v>
      </c>
    </row>
    <row r="2" spans="1:24" ht="6" customHeight="1">
      <c r="A2" s="350"/>
      <c r="B2" s="68"/>
      <c r="C2" s="68"/>
      <c r="D2" s="68"/>
      <c r="E2" s="68"/>
      <c r="F2" s="68"/>
      <c r="G2" s="68"/>
      <c r="H2" s="68"/>
      <c r="I2" s="68"/>
      <c r="J2" s="68"/>
      <c r="K2" s="68"/>
      <c r="L2" s="68"/>
      <c r="M2" s="68"/>
    </row>
    <row r="3" spans="1:24">
      <c r="A3" s="433" t="str">
        <f>'3.1'!A4</f>
        <v>2025</v>
      </c>
      <c r="B3" s="579" t="s">
        <v>186</v>
      </c>
      <c r="C3" s="579"/>
      <c r="D3" s="579"/>
      <c r="E3" s="579"/>
      <c r="F3" s="579"/>
      <c r="G3" s="580"/>
      <c r="H3" s="594" t="s">
        <v>19</v>
      </c>
      <c r="I3" s="579"/>
      <c r="J3" s="579"/>
      <c r="K3" s="579"/>
      <c r="L3" s="579"/>
      <c r="M3" s="579"/>
      <c r="N3" s="24"/>
    </row>
    <row r="4" spans="1:24" ht="13.5">
      <c r="A4" s="22"/>
      <c r="B4" s="596" t="s">
        <v>168</v>
      </c>
      <c r="C4" s="596"/>
      <c r="D4" s="596"/>
      <c r="E4" s="596"/>
      <c r="F4" s="596"/>
      <c r="G4" s="598"/>
      <c r="H4" s="595" t="s">
        <v>5</v>
      </c>
      <c r="I4" s="596"/>
      <c r="J4" s="596"/>
      <c r="K4" s="596"/>
      <c r="L4" s="596"/>
      <c r="M4" s="596"/>
      <c r="N4" s="72"/>
    </row>
    <row r="5" spans="1:24">
      <c r="A5" s="22"/>
      <c r="B5" s="578" t="s">
        <v>60</v>
      </c>
      <c r="C5" s="578"/>
      <c r="D5" s="578" t="s">
        <v>61</v>
      </c>
      <c r="E5" s="578"/>
      <c r="F5" s="578" t="s">
        <v>62</v>
      </c>
      <c r="G5" s="583"/>
      <c r="H5" s="584" t="s">
        <v>60</v>
      </c>
      <c r="I5" s="578"/>
      <c r="J5" s="578" t="s">
        <v>61</v>
      </c>
      <c r="K5" s="578"/>
      <c r="L5" s="578" t="s">
        <v>62</v>
      </c>
      <c r="M5" s="578"/>
      <c r="N5" s="67"/>
    </row>
    <row r="6" spans="1:24">
      <c r="A6" s="367"/>
      <c r="B6" s="364" t="s">
        <v>208</v>
      </c>
      <c r="C6" s="364" t="s">
        <v>207</v>
      </c>
      <c r="D6" s="364" t="s">
        <v>208</v>
      </c>
      <c r="E6" s="364" t="s">
        <v>207</v>
      </c>
      <c r="F6" s="364" t="s">
        <v>208</v>
      </c>
      <c r="G6" s="365" t="s">
        <v>207</v>
      </c>
      <c r="H6" s="357" t="s">
        <v>208</v>
      </c>
      <c r="I6" s="357" t="s">
        <v>207</v>
      </c>
      <c r="J6" s="357" t="s">
        <v>208</v>
      </c>
      <c r="K6" s="357" t="s">
        <v>207</v>
      </c>
      <c r="L6" s="357" t="s">
        <v>208</v>
      </c>
      <c r="M6" s="357" t="s">
        <v>207</v>
      </c>
      <c r="N6" s="67"/>
    </row>
    <row r="7" spans="1:24">
      <c r="A7" s="592" t="s">
        <v>53</v>
      </c>
      <c r="B7" s="597">
        <f>F8</f>
        <v>2717.2861570000778</v>
      </c>
      <c r="C7" s="587"/>
      <c r="D7" s="587"/>
      <c r="E7" s="587"/>
      <c r="F7" s="587"/>
      <c r="G7" s="599"/>
      <c r="H7" s="597">
        <f>SUM(H8,J8,L8)</f>
        <v>1768315.0874786261</v>
      </c>
      <c r="I7" s="587"/>
      <c r="J7" s="587"/>
      <c r="K7" s="587"/>
      <c r="L7" s="587"/>
      <c r="M7" s="587"/>
      <c r="N7" s="73"/>
    </row>
    <row r="8" spans="1:24">
      <c r="A8" s="593"/>
      <c r="B8" s="358">
        <f>SUM(B9:B16)</f>
        <v>2709.2055870000759</v>
      </c>
      <c r="C8" s="353">
        <v>0.11760992930262164</v>
      </c>
      <c r="D8" s="318">
        <f>SUM(D9:D16)</f>
        <v>2713.4106520000769</v>
      </c>
      <c r="E8" s="353">
        <v>0.11755138102165043</v>
      </c>
      <c r="F8" s="318">
        <f>SUM(F9:F16)</f>
        <v>2717.2861570000778</v>
      </c>
      <c r="G8" s="359">
        <v>0.11877286395269894</v>
      </c>
      <c r="H8" s="318">
        <f>SUM(H9:H16)</f>
        <v>635909.94475139026</v>
      </c>
      <c r="I8" s="353">
        <v>8.3082084656627975E-2</v>
      </c>
      <c r="J8" s="318">
        <f>SUM(J9:J16)</f>
        <v>566373.16997895844</v>
      </c>
      <c r="K8" s="353">
        <v>7.8431400809615484E-2</v>
      </c>
      <c r="L8" s="318">
        <f>SUM(L9:L16)</f>
        <v>566031.97274827736</v>
      </c>
      <c r="M8" s="353">
        <v>7.7665692082039897E-2</v>
      </c>
      <c r="N8" s="10"/>
    </row>
    <row r="9" spans="1:24">
      <c r="A9" s="56" t="s">
        <v>7</v>
      </c>
      <c r="B9" s="247">
        <v>0</v>
      </c>
      <c r="C9" s="352">
        <v>0</v>
      </c>
      <c r="D9" s="23">
        <v>0</v>
      </c>
      <c r="E9" s="352">
        <v>0</v>
      </c>
      <c r="F9" s="23">
        <v>0</v>
      </c>
      <c r="G9" s="360">
        <v>0</v>
      </c>
      <c r="H9" s="23">
        <v>0</v>
      </c>
      <c r="I9" s="352">
        <v>0</v>
      </c>
      <c r="J9" s="23">
        <v>0</v>
      </c>
      <c r="K9" s="352">
        <v>0</v>
      </c>
      <c r="L9" s="23">
        <v>0</v>
      </c>
      <c r="M9" s="352">
        <v>0</v>
      </c>
      <c r="N9" s="76"/>
      <c r="O9" s="85"/>
      <c r="X9" s="70"/>
    </row>
    <row r="10" spans="1:24">
      <c r="A10" s="56" t="s">
        <v>20</v>
      </c>
      <c r="B10" s="247">
        <v>1151.7282</v>
      </c>
      <c r="C10" s="352">
        <v>0.12186733903651882</v>
      </c>
      <c r="D10" s="23">
        <v>1151.7282</v>
      </c>
      <c r="E10" s="352">
        <v>0.12186733903651882</v>
      </c>
      <c r="F10" s="23">
        <v>1151.7282</v>
      </c>
      <c r="G10" s="360">
        <v>0.12488484461439732</v>
      </c>
      <c r="H10" s="23">
        <v>495606.69099999993</v>
      </c>
      <c r="I10" s="352">
        <v>0.12991931368506315</v>
      </c>
      <c r="J10" s="23">
        <v>433289.75300000003</v>
      </c>
      <c r="K10" s="352">
        <v>0.12085227670281982</v>
      </c>
      <c r="L10" s="23">
        <v>405994.32600000006</v>
      </c>
      <c r="M10" s="352">
        <v>0.12539715238508403</v>
      </c>
      <c r="N10" s="76"/>
      <c r="O10" s="85"/>
      <c r="X10" s="70"/>
    </row>
    <row r="11" spans="1:24">
      <c r="A11" s="56" t="s">
        <v>21</v>
      </c>
      <c r="B11" s="247">
        <v>0</v>
      </c>
      <c r="C11" s="352">
        <v>0</v>
      </c>
      <c r="D11" s="23">
        <v>0</v>
      </c>
      <c r="E11" s="352">
        <v>0</v>
      </c>
      <c r="F11" s="23">
        <v>0</v>
      </c>
      <c r="G11" s="360">
        <v>0</v>
      </c>
      <c r="H11" s="23">
        <v>0</v>
      </c>
      <c r="I11" s="352">
        <v>0</v>
      </c>
      <c r="J11" s="23">
        <v>0</v>
      </c>
      <c r="K11" s="352">
        <v>0</v>
      </c>
      <c r="L11" s="23">
        <v>0</v>
      </c>
      <c r="M11" s="352">
        <v>0</v>
      </c>
      <c r="N11" s="76"/>
      <c r="O11" s="85"/>
      <c r="X11" s="70"/>
    </row>
    <row r="12" spans="1:24">
      <c r="A12" s="56" t="s">
        <v>22</v>
      </c>
      <c r="B12" s="247">
        <v>270.70076</v>
      </c>
      <c r="C12" s="352">
        <v>0.21650714632337253</v>
      </c>
      <c r="D12" s="23">
        <v>269.33976000000001</v>
      </c>
      <c r="E12" s="352">
        <v>0.21402145139856468</v>
      </c>
      <c r="F12" s="23">
        <v>269.60476</v>
      </c>
      <c r="G12" s="360">
        <v>0.21330201625551018</v>
      </c>
      <c r="H12" s="23">
        <v>40126.543000000005</v>
      </c>
      <c r="I12" s="352">
        <v>0.10370884815398169</v>
      </c>
      <c r="J12" s="23">
        <v>36971.777000000009</v>
      </c>
      <c r="K12" s="352">
        <v>0.10460476506833938</v>
      </c>
      <c r="L12" s="23">
        <v>36454.792000000001</v>
      </c>
      <c r="M12" s="352">
        <v>0.10110552049969471</v>
      </c>
      <c r="N12" s="76"/>
      <c r="O12" s="85"/>
      <c r="X12" s="70"/>
    </row>
    <row r="13" spans="1:24">
      <c r="A13" s="56" t="s">
        <v>43</v>
      </c>
      <c r="B13" s="247">
        <v>645.37055999999995</v>
      </c>
      <c r="C13" s="352">
        <v>0.57832694480222335</v>
      </c>
      <c r="D13" s="23">
        <v>645.37055999999995</v>
      </c>
      <c r="E13" s="352">
        <v>0.57852576126715038</v>
      </c>
      <c r="F13" s="23">
        <v>645.28055999999992</v>
      </c>
      <c r="G13" s="360">
        <v>0.57880843925796022</v>
      </c>
      <c r="H13" s="23">
        <v>81362.700366023855</v>
      </c>
      <c r="I13" s="352">
        <v>0.40153693339425856</v>
      </c>
      <c r="J13" s="23">
        <v>59054.362348404604</v>
      </c>
      <c r="K13" s="352">
        <v>0.3755336040412991</v>
      </c>
      <c r="L13" s="23">
        <v>57510.881792465647</v>
      </c>
      <c r="M13" s="352">
        <v>0.36362445017746886</v>
      </c>
      <c r="N13" s="76"/>
      <c r="O13" s="85"/>
      <c r="X13" s="70"/>
    </row>
    <row r="14" spans="1:24">
      <c r="A14" s="56" t="s">
        <v>44</v>
      </c>
      <c r="B14" s="247">
        <v>45</v>
      </c>
      <c r="C14" s="352">
        <v>3.8412291933418691E-2</v>
      </c>
      <c r="D14" s="23">
        <v>45</v>
      </c>
      <c r="E14" s="352">
        <v>3.8412291933418691E-2</v>
      </c>
      <c r="F14" s="23">
        <v>45</v>
      </c>
      <c r="G14" s="360">
        <v>3.8412291933418691E-2</v>
      </c>
      <c r="H14" s="23">
        <v>4018.12</v>
      </c>
      <c r="I14" s="352">
        <v>4.7920499665413271E-2</v>
      </c>
      <c r="J14" s="23">
        <v>3678.48</v>
      </c>
      <c r="K14" s="352">
        <v>4.168713636884426E-2</v>
      </c>
      <c r="L14" s="23">
        <v>6133.11</v>
      </c>
      <c r="M14" s="352">
        <v>6.6748705263769664E-2</v>
      </c>
      <c r="N14" s="76"/>
      <c r="O14" s="85"/>
      <c r="P14" s="56"/>
      <c r="Q14" s="71"/>
      <c r="R14" s="48"/>
      <c r="S14" s="48"/>
      <c r="T14" s="48"/>
      <c r="U14" s="48"/>
      <c r="X14" s="70"/>
    </row>
    <row r="15" spans="1:24">
      <c r="A15" s="56" t="s">
        <v>45</v>
      </c>
      <c r="B15" s="247">
        <v>6.0569999999999995</v>
      </c>
      <c r="C15" s="352">
        <v>1.6679407995847134E-2</v>
      </c>
      <c r="D15" s="23">
        <v>6.0569999999999995</v>
      </c>
      <c r="E15" s="74">
        <v>1.6679178345177948E-2</v>
      </c>
      <c r="F15" s="23">
        <v>6.0569999999999995</v>
      </c>
      <c r="G15" s="361">
        <v>1.6685840783112207E-2</v>
      </c>
      <c r="H15" s="23">
        <v>786.82100000000003</v>
      </c>
      <c r="I15" s="352">
        <v>8.8071943498945308E-3</v>
      </c>
      <c r="J15" s="23">
        <v>123.22711512874838</v>
      </c>
      <c r="K15" s="74">
        <v>2.8559857194047507E-3</v>
      </c>
      <c r="L15" s="23">
        <v>400.30707892379797</v>
      </c>
      <c r="M15" s="74">
        <v>8.2130375325974881E-3</v>
      </c>
      <c r="N15" s="76"/>
      <c r="O15" s="85"/>
      <c r="P15" s="56"/>
      <c r="Q15" s="71"/>
      <c r="R15" s="48"/>
      <c r="S15" s="48"/>
      <c r="T15" s="48"/>
      <c r="U15" s="48"/>
      <c r="X15" s="70"/>
    </row>
    <row r="16" spans="1:24">
      <c r="A16" s="276" t="s">
        <v>46</v>
      </c>
      <c r="B16" s="248">
        <v>590.34906700007627</v>
      </c>
      <c r="C16" s="353">
        <v>0.14749257521877779</v>
      </c>
      <c r="D16" s="242">
        <v>595.91513200007716</v>
      </c>
      <c r="E16" s="354">
        <v>0.14794209081520909</v>
      </c>
      <c r="F16" s="242">
        <v>599.6156370000781</v>
      </c>
      <c r="G16" s="362">
        <v>0.148163727738236</v>
      </c>
      <c r="H16" s="242">
        <v>14009.0693853665</v>
      </c>
      <c r="I16" s="353">
        <v>0.14508458498155807</v>
      </c>
      <c r="J16" s="242">
        <v>33255.570515425054</v>
      </c>
      <c r="K16" s="354">
        <v>0.14703260862838768</v>
      </c>
      <c r="L16" s="242">
        <v>59538.555876887891</v>
      </c>
      <c r="M16" s="354">
        <v>0.14818958840151228</v>
      </c>
      <c r="N16" s="76"/>
      <c r="O16" s="85"/>
      <c r="P16" s="56"/>
      <c r="Q16" s="71"/>
      <c r="R16" s="48"/>
      <c r="S16" s="48"/>
      <c r="T16" s="48"/>
      <c r="U16" s="48"/>
      <c r="X16" s="70"/>
    </row>
    <row r="17" spans="1:15">
      <c r="A17" s="214"/>
      <c r="B17" s="68"/>
      <c r="C17" s="68"/>
      <c r="D17" s="68"/>
      <c r="E17" s="68"/>
      <c r="F17" s="68"/>
      <c r="G17" s="68"/>
      <c r="H17" s="68"/>
      <c r="I17" s="68"/>
      <c r="J17" s="68"/>
      <c r="K17" s="68"/>
      <c r="L17" s="69"/>
      <c r="M17" s="77" t="s">
        <v>296</v>
      </c>
      <c r="N17" s="77"/>
      <c r="O17" s="69"/>
    </row>
    <row r="18" spans="1:15">
      <c r="A18" s="433" t="str">
        <f>'3.1'!A4</f>
        <v>2025</v>
      </c>
      <c r="B18" s="579" t="s">
        <v>231</v>
      </c>
      <c r="C18" s="579"/>
      <c r="D18" s="579"/>
      <c r="E18" s="579"/>
      <c r="F18" s="579"/>
      <c r="G18" s="579"/>
      <c r="H18" s="68"/>
      <c r="I18" s="68"/>
      <c r="J18" s="68"/>
      <c r="K18" s="68"/>
      <c r="L18" s="68"/>
      <c r="M18" s="68"/>
      <c r="N18" s="78"/>
      <c r="O18" s="68"/>
    </row>
    <row r="19" spans="1:15">
      <c r="A19" s="355"/>
      <c r="B19" s="581" t="s">
        <v>5</v>
      </c>
      <c r="C19" s="581"/>
      <c r="D19" s="581"/>
      <c r="E19" s="581"/>
      <c r="F19" s="581"/>
      <c r="G19" s="581"/>
      <c r="H19" s="78" t="str">
        <f>A24</f>
        <v>VO z vvn</v>
      </c>
      <c r="I19" s="86">
        <f>(B24+D24+F24)/'6.1, 6.2'!B25</f>
        <v>9.7470142469013352E-2</v>
      </c>
      <c r="J19" s="87" t="str">
        <f>A9</f>
        <v>JE</v>
      </c>
      <c r="K19" s="76">
        <f t="shared" ref="K19:K26" si="0">H9+J9+L9</f>
        <v>0</v>
      </c>
      <c r="L19" s="87" t="str">
        <f>A9</f>
        <v>JE</v>
      </c>
      <c r="M19" s="85">
        <f>K19/'6.1, 6.2'!B5</f>
        <v>0</v>
      </c>
      <c r="N19" s="78"/>
      <c r="O19" s="68"/>
    </row>
    <row r="20" spans="1:15">
      <c r="A20" s="351"/>
      <c r="B20" s="578" t="s">
        <v>60</v>
      </c>
      <c r="C20" s="578"/>
      <c r="D20" s="578" t="s">
        <v>61</v>
      </c>
      <c r="E20" s="578"/>
      <c r="F20" s="578" t="s">
        <v>62</v>
      </c>
      <c r="G20" s="578"/>
      <c r="H20" s="78" t="str">
        <f>A25</f>
        <v>VO z vn</v>
      </c>
      <c r="I20" s="86">
        <f>(B25+D25+F25)/'6.1, 6.2'!C25</f>
        <v>0.12884330541212857</v>
      </c>
      <c r="J20" s="87" t="str">
        <f t="shared" ref="J20:J26" si="1">A10</f>
        <v>PE</v>
      </c>
      <c r="K20" s="76">
        <f t="shared" si="0"/>
        <v>1334890.77</v>
      </c>
      <c r="L20" s="87" t="str">
        <f t="shared" ref="L20:L26" si="2">A10</f>
        <v>PE</v>
      </c>
      <c r="M20" s="85">
        <f>K20/'6.1, 6.2'!C5</f>
        <v>0.12548703470395534</v>
      </c>
      <c r="N20" s="78"/>
      <c r="O20" s="68"/>
    </row>
    <row r="21" spans="1:15">
      <c r="A21" s="351"/>
      <c r="B21" s="366" t="s">
        <v>208</v>
      </c>
      <c r="C21" s="366" t="s">
        <v>207</v>
      </c>
      <c r="D21" s="366" t="s">
        <v>208</v>
      </c>
      <c r="E21" s="366" t="s">
        <v>207</v>
      </c>
      <c r="F21" s="366" t="s">
        <v>208</v>
      </c>
      <c r="G21" s="366" t="s">
        <v>207</v>
      </c>
      <c r="H21" s="78" t="str">
        <f>A26</f>
        <v>MOP</v>
      </c>
      <c r="I21" s="86">
        <f>(B26+D26+F26)/'6.1, 6.2'!D25</f>
        <v>0.13139535317957818</v>
      </c>
      <c r="J21" s="87" t="str">
        <f t="shared" si="1"/>
        <v>PPE</v>
      </c>
      <c r="K21" s="76">
        <f t="shared" si="0"/>
        <v>0</v>
      </c>
      <c r="L21" s="87" t="str">
        <f t="shared" si="2"/>
        <v>PPE</v>
      </c>
      <c r="M21" s="85">
        <f>K21/'6.1, 6.2'!D5</f>
        <v>0</v>
      </c>
      <c r="N21" s="78"/>
      <c r="O21" s="68"/>
    </row>
    <row r="22" spans="1:15">
      <c r="A22" s="585" t="s">
        <v>53</v>
      </c>
      <c r="B22" s="587">
        <f>SUM(B23,D23,F23)</f>
        <v>2169426.7509586252</v>
      </c>
      <c r="C22" s="587"/>
      <c r="D22" s="587"/>
      <c r="E22" s="587"/>
      <c r="F22" s="587"/>
      <c r="G22" s="587"/>
      <c r="H22" s="78" t="str">
        <f>A27</f>
        <v>MOO</v>
      </c>
      <c r="I22" s="86">
        <f>(B27+D27+F27)/'6.1, 6.2'!E25</f>
        <v>0.18611676164180685</v>
      </c>
      <c r="J22" s="87" t="str">
        <f t="shared" si="1"/>
        <v>PSE</v>
      </c>
      <c r="K22" s="76">
        <f t="shared" si="0"/>
        <v>113553.11200000001</v>
      </c>
      <c r="L22" s="87" t="str">
        <f t="shared" si="2"/>
        <v>PSE</v>
      </c>
      <c r="M22" s="85">
        <f>K22/'6.1, 6.2'!E5</f>
        <v>0.10314386107928906</v>
      </c>
      <c r="N22" s="78"/>
      <c r="O22" s="68"/>
    </row>
    <row r="23" spans="1:15">
      <c r="A23" s="586"/>
      <c r="B23" s="318">
        <f>SUM(B24:B27)</f>
        <v>770485.32757139043</v>
      </c>
      <c r="C23" s="363">
        <v>0.14533746785065607</v>
      </c>
      <c r="D23" s="318">
        <f>SUM(D24:D27)</f>
        <v>715779.11175895832</v>
      </c>
      <c r="E23" s="363">
        <v>0.14744927223964691</v>
      </c>
      <c r="F23" s="318">
        <f>SUM(F24:F27)</f>
        <v>683162.31162827648</v>
      </c>
      <c r="G23" s="363">
        <v>0.14240645444815245</v>
      </c>
      <c r="H23" s="68"/>
      <c r="I23" s="68"/>
      <c r="J23" s="87" t="str">
        <f t="shared" si="1"/>
        <v>VE</v>
      </c>
      <c r="K23" s="76">
        <f t="shared" si="0"/>
        <v>197927.9445068941</v>
      </c>
      <c r="L23" s="87" t="str">
        <f t="shared" si="2"/>
        <v>VE</v>
      </c>
      <c r="M23" s="85">
        <f>K23/'6.1, 6.2'!F5</f>
        <v>0.38206868999981963</v>
      </c>
      <c r="N23" s="78"/>
      <c r="O23" s="68"/>
    </row>
    <row r="24" spans="1:15">
      <c r="A24" s="18" t="s">
        <v>8</v>
      </c>
      <c r="B24" s="23">
        <v>59299.358</v>
      </c>
      <c r="C24" s="352">
        <v>9.4988174092577302E-2</v>
      </c>
      <c r="D24" s="23">
        <v>57441.446000000004</v>
      </c>
      <c r="E24" s="352">
        <v>0.10547017462457722</v>
      </c>
      <c r="F24" s="23">
        <v>60867.663999999997</v>
      </c>
      <c r="G24" s="352">
        <v>9.3172513128464224E-2</v>
      </c>
      <c r="H24" s="68"/>
      <c r="I24" s="68"/>
      <c r="J24" s="87" t="str">
        <f t="shared" si="1"/>
        <v>PVE</v>
      </c>
      <c r="K24" s="76">
        <f t="shared" si="0"/>
        <v>13829.71</v>
      </c>
      <c r="L24" s="87" t="str">
        <f t="shared" si="2"/>
        <v>PVE</v>
      </c>
      <c r="M24" s="85">
        <f>K24/'6.1, 6.2'!G5</f>
        <v>5.2390531987571771E-2</v>
      </c>
      <c r="N24" s="78"/>
      <c r="O24" s="86"/>
    </row>
    <row r="25" spans="1:15">
      <c r="A25" s="18" t="s">
        <v>9</v>
      </c>
      <c r="B25" s="23">
        <v>253887.74</v>
      </c>
      <c r="C25" s="352">
        <v>0.12841035893123387</v>
      </c>
      <c r="D25" s="23">
        <v>240097.451</v>
      </c>
      <c r="E25" s="352">
        <v>0.12910164862609072</v>
      </c>
      <c r="F25" s="23">
        <v>248007.016</v>
      </c>
      <c r="G25" s="352">
        <v>0.12903870458062869</v>
      </c>
      <c r="H25" s="68"/>
      <c r="I25" s="68"/>
      <c r="J25" s="87" t="str">
        <f t="shared" si="1"/>
        <v>VTE</v>
      </c>
      <c r="K25" s="76">
        <f t="shared" si="0"/>
        <v>1310.3551940525463</v>
      </c>
      <c r="L25" s="87" t="str">
        <f t="shared" si="2"/>
        <v>VTE</v>
      </c>
      <c r="M25" s="85">
        <f>K25/'6.1, 6.2'!H5</f>
        <v>7.2305094522909837E-3</v>
      </c>
      <c r="N25" s="78"/>
      <c r="O25" s="86"/>
    </row>
    <row r="26" spans="1:15">
      <c r="A26" s="18" t="s">
        <v>132</v>
      </c>
      <c r="B26" s="23">
        <v>106567.90133201961</v>
      </c>
      <c r="C26" s="352">
        <v>0.13226028435035625</v>
      </c>
      <c r="D26" s="23">
        <v>96893.074841353184</v>
      </c>
      <c r="E26" s="352">
        <v>0.13258034934435112</v>
      </c>
      <c r="F26" s="23">
        <v>90015.947146299412</v>
      </c>
      <c r="G26" s="352">
        <v>0.12915288426363025</v>
      </c>
      <c r="H26" s="68"/>
      <c r="I26" s="68"/>
      <c r="J26" s="87" t="str">
        <f t="shared" si="1"/>
        <v>FVE</v>
      </c>
      <c r="K26" s="76">
        <f t="shared" si="0"/>
        <v>106803.19577767944</v>
      </c>
      <c r="L26" s="87" t="str">
        <f t="shared" si="2"/>
        <v>FVE</v>
      </c>
      <c r="M26" s="85">
        <f>K26/'6.1, 6.2'!I5</f>
        <v>0.14741458582497927</v>
      </c>
      <c r="N26" s="78"/>
      <c r="O26" s="86"/>
    </row>
    <row r="27" spans="1:15">
      <c r="A27" s="427" t="s">
        <v>130</v>
      </c>
      <c r="B27" s="242">
        <v>350730.32823937089</v>
      </c>
      <c r="C27" s="353">
        <v>0.18516315233297109</v>
      </c>
      <c r="D27" s="242">
        <v>321347.13991760521</v>
      </c>
      <c r="E27" s="353">
        <v>0.18691599824101318</v>
      </c>
      <c r="F27" s="242">
        <v>284271.68448197708</v>
      </c>
      <c r="G27" s="353">
        <v>0.18640018950409351</v>
      </c>
      <c r="H27" s="68"/>
      <c r="I27" s="68"/>
      <c r="J27" s="68"/>
      <c r="K27" s="68"/>
      <c r="L27" s="68"/>
      <c r="M27" s="68"/>
      <c r="N27" s="78"/>
      <c r="O27" s="86"/>
    </row>
    <row r="28" spans="1:15">
      <c r="A28" s="590"/>
      <c r="B28" s="590"/>
      <c r="C28" s="590"/>
      <c r="D28" s="590"/>
      <c r="E28" s="590"/>
      <c r="F28" s="48"/>
      <c r="G28" s="77" t="s">
        <v>297</v>
      </c>
      <c r="H28" s="68"/>
      <c r="I28" s="68"/>
      <c r="J28" s="68"/>
      <c r="K28" s="68"/>
      <c r="L28" s="68"/>
      <c r="M28" s="68"/>
      <c r="N28" s="68"/>
      <c r="O28" s="68"/>
    </row>
    <row r="29" spans="1:15">
      <c r="A29" s="591"/>
      <c r="B29" s="591"/>
      <c r="C29" s="591"/>
      <c r="D29" s="591"/>
      <c r="E29" s="591"/>
      <c r="F29" s="48"/>
      <c r="G29" s="69"/>
      <c r="H29" s="68"/>
      <c r="I29" s="68"/>
      <c r="J29" s="68"/>
      <c r="K29" s="68"/>
      <c r="L29" s="68"/>
      <c r="M29" s="68"/>
      <c r="N29" s="68"/>
      <c r="O29" s="68"/>
    </row>
    <row r="30" spans="1:15">
      <c r="J30" s="87"/>
      <c r="K30" s="87" t="str">
        <f>H5</f>
        <v>Leden</v>
      </c>
      <c r="L30" s="87" t="str">
        <f>J5</f>
        <v>Únor</v>
      </c>
      <c r="M30" s="87" t="str">
        <f>L5</f>
        <v>Březen</v>
      </c>
    </row>
    <row r="31" spans="1:15">
      <c r="H31" s="87" t="str">
        <f t="shared" ref="H31:H38" si="3">A9</f>
        <v>JE</v>
      </c>
      <c r="I31" s="88">
        <f t="shared" ref="I31:I38" si="4">G9</f>
        <v>0</v>
      </c>
      <c r="J31" s="87" t="str">
        <f t="shared" ref="J31:J38" si="5">A9</f>
        <v>JE</v>
      </c>
      <c r="K31" s="70">
        <f t="shared" ref="K31:K38" si="6">H9</f>
        <v>0</v>
      </c>
      <c r="L31" s="70">
        <f t="shared" ref="L31:L38" si="7">J9</f>
        <v>0</v>
      </c>
      <c r="M31" s="70">
        <f t="shared" ref="M31:M38" si="8">L9</f>
        <v>0</v>
      </c>
    </row>
    <row r="32" spans="1:15">
      <c r="H32" s="87" t="str">
        <f t="shared" si="3"/>
        <v>PE</v>
      </c>
      <c r="I32" s="88">
        <f t="shared" si="4"/>
        <v>0.12488484461439732</v>
      </c>
      <c r="J32" s="87" t="str">
        <f t="shared" si="5"/>
        <v>PE</v>
      </c>
      <c r="K32" s="70">
        <f t="shared" si="6"/>
        <v>495606.69099999993</v>
      </c>
      <c r="L32" s="70">
        <f t="shared" si="7"/>
        <v>433289.75300000003</v>
      </c>
      <c r="M32" s="70">
        <f t="shared" si="8"/>
        <v>405994.32600000006</v>
      </c>
    </row>
    <row r="33" spans="8:13" ht="12.75" customHeight="1">
      <c r="H33" s="87" t="str">
        <f t="shared" si="3"/>
        <v>PPE</v>
      </c>
      <c r="I33" s="88">
        <f t="shared" si="4"/>
        <v>0</v>
      </c>
      <c r="J33" s="87" t="str">
        <f t="shared" si="5"/>
        <v>PPE</v>
      </c>
      <c r="K33" s="70">
        <f t="shared" si="6"/>
        <v>0</v>
      </c>
      <c r="L33" s="70">
        <f t="shared" si="7"/>
        <v>0</v>
      </c>
      <c r="M33" s="70">
        <f t="shared" si="8"/>
        <v>0</v>
      </c>
    </row>
    <row r="34" spans="8:13">
      <c r="H34" s="87" t="str">
        <f t="shared" si="3"/>
        <v>PSE</v>
      </c>
      <c r="I34" s="88">
        <f t="shared" si="4"/>
        <v>0.21330201625551018</v>
      </c>
      <c r="J34" s="87" t="str">
        <f t="shared" si="5"/>
        <v>PSE</v>
      </c>
      <c r="K34" s="70">
        <f t="shared" si="6"/>
        <v>40126.543000000005</v>
      </c>
      <c r="L34" s="70">
        <f t="shared" si="7"/>
        <v>36971.777000000009</v>
      </c>
      <c r="M34" s="70">
        <f t="shared" si="8"/>
        <v>36454.792000000001</v>
      </c>
    </row>
    <row r="35" spans="8:13" ht="13.5" customHeight="1">
      <c r="H35" s="87" t="str">
        <f t="shared" si="3"/>
        <v>VE</v>
      </c>
      <c r="I35" s="88">
        <f t="shared" si="4"/>
        <v>0.57880843925796022</v>
      </c>
      <c r="J35" s="87" t="str">
        <f t="shared" si="5"/>
        <v>VE</v>
      </c>
      <c r="K35" s="70">
        <f t="shared" si="6"/>
        <v>81362.700366023855</v>
      </c>
      <c r="L35" s="70">
        <f t="shared" si="7"/>
        <v>59054.362348404604</v>
      </c>
      <c r="M35" s="70">
        <f t="shared" si="8"/>
        <v>57510.881792465647</v>
      </c>
    </row>
    <row r="36" spans="8:13" ht="12.75" customHeight="1">
      <c r="H36" s="87" t="str">
        <f t="shared" si="3"/>
        <v>PVE</v>
      </c>
      <c r="I36" s="88">
        <f t="shared" si="4"/>
        <v>3.8412291933418691E-2</v>
      </c>
      <c r="J36" s="87" t="str">
        <f t="shared" si="5"/>
        <v>PVE</v>
      </c>
      <c r="K36" s="70">
        <f t="shared" si="6"/>
        <v>4018.12</v>
      </c>
      <c r="L36" s="70">
        <f t="shared" si="7"/>
        <v>3678.48</v>
      </c>
      <c r="M36" s="70">
        <f t="shared" si="8"/>
        <v>6133.11</v>
      </c>
    </row>
    <row r="37" spans="8:13" ht="12.75" customHeight="1">
      <c r="H37" s="87" t="str">
        <f t="shared" si="3"/>
        <v>VTE</v>
      </c>
      <c r="I37" s="88">
        <f t="shared" si="4"/>
        <v>1.6685840783112207E-2</v>
      </c>
      <c r="J37" s="87" t="str">
        <f t="shared" si="5"/>
        <v>VTE</v>
      </c>
      <c r="K37" s="70">
        <f t="shared" si="6"/>
        <v>786.82100000000003</v>
      </c>
      <c r="L37" s="70">
        <f t="shared" si="7"/>
        <v>123.22711512874838</v>
      </c>
      <c r="M37" s="70">
        <f t="shared" si="8"/>
        <v>400.30707892379797</v>
      </c>
    </row>
    <row r="38" spans="8:13" ht="12.75" customHeight="1">
      <c r="H38" s="87" t="str">
        <f t="shared" si="3"/>
        <v>FVE</v>
      </c>
      <c r="I38" s="88">
        <f t="shared" si="4"/>
        <v>0.148163727738236</v>
      </c>
      <c r="J38" s="87" t="str">
        <f t="shared" si="5"/>
        <v>FVE</v>
      </c>
      <c r="K38" s="70">
        <f t="shared" si="6"/>
        <v>14009.0693853665</v>
      </c>
      <c r="L38" s="70">
        <f t="shared" si="7"/>
        <v>33255.570515425054</v>
      </c>
      <c r="M38" s="70">
        <f t="shared" si="8"/>
        <v>59538.555876887891</v>
      </c>
    </row>
    <row r="39" spans="8:13" ht="12.75" customHeight="1"/>
  </sheetData>
  <mergeCells count="21">
    <mergeCell ref="B18:G18"/>
    <mergeCell ref="B19:G19"/>
    <mergeCell ref="B20:C20"/>
    <mergeCell ref="D20:E20"/>
    <mergeCell ref="F20:G20"/>
    <mergeCell ref="A28:E29"/>
    <mergeCell ref="B3:G3"/>
    <mergeCell ref="H3:M3"/>
    <mergeCell ref="B4:G4"/>
    <mergeCell ref="H4:M4"/>
    <mergeCell ref="B5:C5"/>
    <mergeCell ref="D5:E5"/>
    <mergeCell ref="F5:G5"/>
    <mergeCell ref="H5:I5"/>
    <mergeCell ref="J5:K5"/>
    <mergeCell ref="L5:M5"/>
    <mergeCell ref="A22:A23"/>
    <mergeCell ref="B22:G22"/>
    <mergeCell ref="A7:A8"/>
    <mergeCell ref="B7:G7"/>
    <mergeCell ref="H7:M7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List30"/>
  <dimension ref="A1:U38"/>
  <sheetViews>
    <sheetView showGridLines="0" zoomScaleNormal="100" workbookViewId="0"/>
  </sheetViews>
  <sheetFormatPr defaultColWidth="9.140625" defaultRowHeight="12"/>
  <cols>
    <col min="1" max="1" width="9.42578125" style="9" customWidth="1"/>
    <col min="2" max="2" width="13.42578125" style="9" customWidth="1"/>
    <col min="3" max="3" width="9" style="9" customWidth="1"/>
    <col min="4" max="4" width="13.42578125" style="9" customWidth="1"/>
    <col min="5" max="5" width="9" style="9" customWidth="1"/>
    <col min="6" max="6" width="13.42578125" style="9" customWidth="1"/>
    <col min="7" max="7" width="9" style="9" customWidth="1"/>
    <col min="8" max="8" width="13.42578125" style="9" customWidth="1"/>
    <col min="9" max="9" width="9" style="9" customWidth="1"/>
    <col min="10" max="10" width="13.42578125" style="9" customWidth="1"/>
    <col min="11" max="11" width="9" style="9" customWidth="1"/>
    <col min="12" max="12" width="13.42578125" style="9" customWidth="1"/>
    <col min="13" max="13" width="9" style="9" customWidth="1"/>
    <col min="14" max="26" width="9.140625" style="9" customWidth="1"/>
    <col min="27" max="16384" width="9.140625" style="9"/>
  </cols>
  <sheetData>
    <row r="1" spans="1:21" ht="18">
      <c r="A1" s="231" t="s">
        <v>401</v>
      </c>
      <c r="M1" s="348" t="str">
        <f>'3.1'!N1</f>
        <v>I. čtvrtletí 2025</v>
      </c>
      <c r="N1" s="68"/>
      <c r="O1" s="68"/>
    </row>
    <row r="2" spans="1:21" ht="6" customHeight="1">
      <c r="A2" s="350"/>
      <c r="B2" s="68"/>
      <c r="C2" s="68"/>
      <c r="D2" s="68"/>
      <c r="E2" s="68"/>
      <c r="F2" s="68"/>
      <c r="G2" s="68"/>
      <c r="H2" s="68"/>
      <c r="I2" s="68"/>
      <c r="J2" s="68"/>
      <c r="K2" s="68"/>
      <c r="L2" s="68"/>
      <c r="M2" s="68"/>
      <c r="N2" s="68"/>
      <c r="O2" s="68"/>
    </row>
    <row r="3" spans="1:21">
      <c r="A3" s="433" t="str">
        <f>'3.1'!A4</f>
        <v>2025</v>
      </c>
      <c r="B3" s="579" t="s">
        <v>186</v>
      </c>
      <c r="C3" s="579"/>
      <c r="D3" s="579"/>
      <c r="E3" s="579"/>
      <c r="F3" s="579"/>
      <c r="G3" s="580"/>
      <c r="H3" s="594" t="s">
        <v>19</v>
      </c>
      <c r="I3" s="579"/>
      <c r="J3" s="579"/>
      <c r="K3" s="579"/>
      <c r="L3" s="579"/>
      <c r="M3" s="579"/>
      <c r="N3" s="24"/>
    </row>
    <row r="4" spans="1:21" ht="13.5" customHeight="1">
      <c r="A4" s="22"/>
      <c r="B4" s="596" t="s">
        <v>168</v>
      </c>
      <c r="C4" s="596"/>
      <c r="D4" s="596"/>
      <c r="E4" s="596"/>
      <c r="F4" s="596"/>
      <c r="G4" s="598"/>
      <c r="H4" s="595" t="s">
        <v>5</v>
      </c>
      <c r="I4" s="596"/>
      <c r="J4" s="596"/>
      <c r="K4" s="596"/>
      <c r="L4" s="596"/>
      <c r="M4" s="596"/>
      <c r="N4" s="72"/>
    </row>
    <row r="5" spans="1:21">
      <c r="A5" s="22"/>
      <c r="B5" s="578" t="s">
        <v>60</v>
      </c>
      <c r="C5" s="578"/>
      <c r="D5" s="578" t="s">
        <v>61</v>
      </c>
      <c r="E5" s="578"/>
      <c r="F5" s="578" t="s">
        <v>62</v>
      </c>
      <c r="G5" s="583"/>
      <c r="H5" s="584" t="s">
        <v>60</v>
      </c>
      <c r="I5" s="578"/>
      <c r="J5" s="578" t="s">
        <v>61</v>
      </c>
      <c r="K5" s="578"/>
      <c r="L5" s="578" t="s">
        <v>62</v>
      </c>
      <c r="M5" s="578"/>
      <c r="N5" s="84"/>
    </row>
    <row r="6" spans="1:21">
      <c r="A6" s="367"/>
      <c r="B6" s="364" t="s">
        <v>208</v>
      </c>
      <c r="C6" s="364" t="s">
        <v>207</v>
      </c>
      <c r="D6" s="364" t="s">
        <v>208</v>
      </c>
      <c r="E6" s="364" t="s">
        <v>207</v>
      </c>
      <c r="F6" s="364" t="s">
        <v>208</v>
      </c>
      <c r="G6" s="365" t="s">
        <v>207</v>
      </c>
      <c r="H6" s="357" t="s">
        <v>208</v>
      </c>
      <c r="I6" s="357" t="s">
        <v>207</v>
      </c>
      <c r="J6" s="357" t="s">
        <v>208</v>
      </c>
      <c r="K6" s="357" t="s">
        <v>207</v>
      </c>
      <c r="L6" s="357" t="s">
        <v>208</v>
      </c>
      <c r="M6" s="357" t="s">
        <v>207</v>
      </c>
      <c r="N6" s="84"/>
    </row>
    <row r="7" spans="1:21">
      <c r="A7" s="592" t="s">
        <v>53</v>
      </c>
      <c r="B7" s="597">
        <f>F8</f>
        <v>5418.1720589999932</v>
      </c>
      <c r="C7" s="587"/>
      <c r="D7" s="587"/>
      <c r="E7" s="587"/>
      <c r="F7" s="587"/>
      <c r="G7" s="599"/>
      <c r="H7" s="597">
        <f>SUM(H8,J8,L8)</f>
        <v>6605323.6367548211</v>
      </c>
      <c r="I7" s="587"/>
      <c r="J7" s="587"/>
      <c r="K7" s="587"/>
      <c r="L7" s="587"/>
      <c r="M7" s="587"/>
      <c r="N7" s="73"/>
    </row>
    <row r="8" spans="1:21">
      <c r="A8" s="593"/>
      <c r="B8" s="358">
        <f>SUM(B9:B16)</f>
        <v>5417.9798689999934</v>
      </c>
      <c r="C8" s="353">
        <v>0.23520113512747554</v>
      </c>
      <c r="D8" s="318">
        <f>SUM(D9:D16)</f>
        <v>5420.5311739999934</v>
      </c>
      <c r="E8" s="353">
        <v>0.23483025870224575</v>
      </c>
      <c r="F8" s="318">
        <f>SUM(F9:F16)</f>
        <v>5418.1720589999932</v>
      </c>
      <c r="G8" s="359">
        <v>0.23682887103299752</v>
      </c>
      <c r="H8" s="318">
        <f>SUM(H9:H16)</f>
        <v>2304751.9525277615</v>
      </c>
      <c r="I8" s="353">
        <v>0.30111747490802465</v>
      </c>
      <c r="J8" s="318">
        <f>SUM(J9:J16)</f>
        <v>2161830.7417891766</v>
      </c>
      <c r="K8" s="353">
        <v>0.29937048995120036</v>
      </c>
      <c r="L8" s="318">
        <f>SUM(L9:L16)</f>
        <v>2138740.9424378825</v>
      </c>
      <c r="M8" s="353">
        <v>0.29345832651842529</v>
      </c>
      <c r="N8" s="10"/>
    </row>
    <row r="9" spans="1:21">
      <c r="A9" s="56" t="s">
        <v>7</v>
      </c>
      <c r="B9" s="247">
        <v>0</v>
      </c>
      <c r="C9" s="352">
        <v>0</v>
      </c>
      <c r="D9" s="23">
        <v>0</v>
      </c>
      <c r="E9" s="352">
        <v>0</v>
      </c>
      <c r="F9" s="23">
        <v>0</v>
      </c>
      <c r="G9" s="360">
        <v>0</v>
      </c>
      <c r="H9" s="23">
        <v>0</v>
      </c>
      <c r="I9" s="352">
        <v>0</v>
      </c>
      <c r="J9" s="23">
        <v>0</v>
      </c>
      <c r="K9" s="352">
        <v>0</v>
      </c>
      <c r="L9" s="23">
        <v>0</v>
      </c>
      <c r="M9" s="352">
        <v>0</v>
      </c>
      <c r="N9" s="76"/>
      <c r="O9" s="85"/>
    </row>
    <row r="10" spans="1:21">
      <c r="A10" s="56" t="s">
        <v>20</v>
      </c>
      <c r="B10" s="247">
        <v>4043.9124999999995</v>
      </c>
      <c r="C10" s="352">
        <v>0.42789683856965244</v>
      </c>
      <c r="D10" s="23">
        <v>4043.9124999999995</v>
      </c>
      <c r="E10" s="352">
        <v>0.42789683856965244</v>
      </c>
      <c r="F10" s="23">
        <v>4043.9124999999995</v>
      </c>
      <c r="G10" s="360">
        <v>0.43849181099908724</v>
      </c>
      <c r="H10" s="23">
        <v>2013962.9790000003</v>
      </c>
      <c r="I10" s="352">
        <v>0.5279442202260447</v>
      </c>
      <c r="J10" s="23">
        <v>1885946.7650000001</v>
      </c>
      <c r="K10" s="352">
        <v>0.52602434909317586</v>
      </c>
      <c r="L10" s="23">
        <v>1870574.8649999998</v>
      </c>
      <c r="M10" s="352">
        <v>0.57775379204218957</v>
      </c>
      <c r="N10" s="76"/>
      <c r="O10" s="85"/>
    </row>
    <row r="11" spans="1:21">
      <c r="A11" s="56" t="s">
        <v>21</v>
      </c>
      <c r="B11" s="247">
        <v>844.9</v>
      </c>
      <c r="C11" s="352">
        <v>0.61970074812967579</v>
      </c>
      <c r="D11" s="23">
        <v>844.9</v>
      </c>
      <c r="E11" s="352">
        <v>0.61970074812967579</v>
      </c>
      <c r="F11" s="23">
        <v>844.9</v>
      </c>
      <c r="G11" s="360">
        <v>0.61970074812967579</v>
      </c>
      <c r="H11" s="23">
        <v>209297.59</v>
      </c>
      <c r="I11" s="352">
        <v>0.75210899287996491</v>
      </c>
      <c r="J11" s="23">
        <v>205811.52</v>
      </c>
      <c r="K11" s="352">
        <v>0.76938158304521465</v>
      </c>
      <c r="L11" s="23">
        <v>185422.29</v>
      </c>
      <c r="M11" s="352">
        <v>0.78873946289505203</v>
      </c>
      <c r="N11" s="76"/>
      <c r="O11" s="85"/>
    </row>
    <row r="12" spans="1:21">
      <c r="A12" s="56" t="s">
        <v>22</v>
      </c>
      <c r="B12" s="247">
        <v>56.863000000000028</v>
      </c>
      <c r="C12" s="352">
        <v>4.5479169919530105E-2</v>
      </c>
      <c r="D12" s="23">
        <v>56.863000000000028</v>
      </c>
      <c r="E12" s="352">
        <v>4.5184200768860074E-2</v>
      </c>
      <c r="F12" s="23">
        <v>56.863000000000028</v>
      </c>
      <c r="G12" s="360">
        <v>4.4988050471872536E-2</v>
      </c>
      <c r="H12" s="23">
        <v>18635.561000000002</v>
      </c>
      <c r="I12" s="352">
        <v>4.8164442324704203E-2</v>
      </c>
      <c r="J12" s="23">
        <v>17390.676000000003</v>
      </c>
      <c r="K12" s="352">
        <v>4.9203682510570369E-2</v>
      </c>
      <c r="L12" s="23">
        <v>16255.353000000001</v>
      </c>
      <c r="M12" s="352">
        <v>4.5083398801761751E-2</v>
      </c>
      <c r="N12" s="76"/>
      <c r="O12" s="85"/>
    </row>
    <row r="13" spans="1:21">
      <c r="A13" s="56" t="s">
        <v>43</v>
      </c>
      <c r="B13" s="247">
        <v>77.537639999999996</v>
      </c>
      <c r="C13" s="352">
        <v>6.9482727021782126E-2</v>
      </c>
      <c r="D13" s="23">
        <v>77.537639999999996</v>
      </c>
      <c r="E13" s="352">
        <v>6.9506613700907355E-2</v>
      </c>
      <c r="F13" s="23">
        <v>77.537639999999996</v>
      </c>
      <c r="G13" s="360">
        <v>6.9550274987589256E-2</v>
      </c>
      <c r="H13" s="23">
        <v>36506.457633413651</v>
      </c>
      <c r="I13" s="352">
        <v>0.18016475585573907</v>
      </c>
      <c r="J13" s="23">
        <v>30111.862449176704</v>
      </c>
      <c r="K13" s="352">
        <v>0.19148485870054749</v>
      </c>
      <c r="L13" s="23">
        <v>25967.794557967147</v>
      </c>
      <c r="M13" s="352">
        <v>0.16418675430045854</v>
      </c>
      <c r="N13" s="76"/>
      <c r="O13" s="85"/>
    </row>
    <row r="14" spans="1:21">
      <c r="A14" s="56" t="s">
        <v>44</v>
      </c>
      <c r="B14" s="247">
        <v>0</v>
      </c>
      <c r="C14" s="352">
        <v>0</v>
      </c>
      <c r="D14" s="23">
        <v>0</v>
      </c>
      <c r="E14" s="352">
        <v>0</v>
      </c>
      <c r="F14" s="23">
        <v>0</v>
      </c>
      <c r="G14" s="360">
        <v>0</v>
      </c>
      <c r="H14" s="23">
        <v>0</v>
      </c>
      <c r="I14" s="352">
        <v>0</v>
      </c>
      <c r="J14" s="23">
        <v>0</v>
      </c>
      <c r="K14" s="352">
        <v>0</v>
      </c>
      <c r="L14" s="23">
        <v>0</v>
      </c>
      <c r="M14" s="352">
        <v>0</v>
      </c>
      <c r="N14" s="76"/>
      <c r="O14" s="85"/>
      <c r="P14" s="56"/>
      <c r="Q14" s="71"/>
      <c r="R14" s="48"/>
      <c r="S14" s="48"/>
      <c r="T14" s="48"/>
      <c r="U14" s="48"/>
    </row>
    <row r="15" spans="1:21">
      <c r="A15" s="56" t="s">
        <v>45</v>
      </c>
      <c r="B15" s="247">
        <v>86.8</v>
      </c>
      <c r="C15" s="352">
        <v>0.2390247010136258</v>
      </c>
      <c r="D15" s="23">
        <v>86.8</v>
      </c>
      <c r="E15" s="74">
        <v>0.23902140999858773</v>
      </c>
      <c r="F15" s="23">
        <v>86.8</v>
      </c>
      <c r="G15" s="361">
        <v>0.23911688624304767</v>
      </c>
      <c r="H15" s="23">
        <v>20549.85566999999</v>
      </c>
      <c r="I15" s="352">
        <v>0.23002254991665447</v>
      </c>
      <c r="J15" s="23">
        <v>9148.8022400000045</v>
      </c>
      <c r="K15" s="74">
        <v>0.21203814209071306</v>
      </c>
      <c r="L15" s="23">
        <v>10389.09023</v>
      </c>
      <c r="M15" s="74">
        <v>0.21315133426549879</v>
      </c>
      <c r="N15" s="76"/>
      <c r="O15" s="85"/>
      <c r="P15" s="56"/>
      <c r="Q15" s="71"/>
      <c r="R15" s="48"/>
      <c r="S15" s="48"/>
      <c r="T15" s="48"/>
      <c r="U15" s="48"/>
    </row>
    <row r="16" spans="1:21">
      <c r="A16" s="276" t="s">
        <v>46</v>
      </c>
      <c r="B16" s="248">
        <v>307.9667289999939</v>
      </c>
      <c r="C16" s="353">
        <v>7.6942284626167937E-2</v>
      </c>
      <c r="D16" s="242">
        <v>310.51803399999415</v>
      </c>
      <c r="E16" s="354">
        <v>7.7089311411849437E-2</v>
      </c>
      <c r="F16" s="242">
        <v>308.15891899999389</v>
      </c>
      <c r="G16" s="362">
        <v>7.6145402750426042E-2</v>
      </c>
      <c r="H16" s="242">
        <v>5799.509224347381</v>
      </c>
      <c r="I16" s="353">
        <v>6.0062475655241011E-2</v>
      </c>
      <c r="J16" s="242">
        <v>13421.116099999979</v>
      </c>
      <c r="K16" s="354">
        <v>5.9338681619434182E-2</v>
      </c>
      <c r="L16" s="242">
        <v>30131.549649915571</v>
      </c>
      <c r="M16" s="354">
        <v>7.4996477068635894E-2</v>
      </c>
      <c r="N16" s="76"/>
      <c r="O16" s="85"/>
      <c r="P16" s="56"/>
      <c r="Q16" s="71"/>
      <c r="R16" s="48"/>
      <c r="S16" s="48"/>
      <c r="T16" s="48"/>
      <c r="U16" s="48"/>
    </row>
    <row r="17" spans="1:20">
      <c r="A17" s="214"/>
      <c r="B17" s="68"/>
      <c r="C17" s="68"/>
      <c r="D17" s="68"/>
      <c r="E17" s="68"/>
      <c r="F17" s="68"/>
      <c r="G17" s="68"/>
      <c r="H17" s="68"/>
      <c r="I17" s="68"/>
      <c r="J17" s="68"/>
      <c r="K17" s="68"/>
      <c r="L17" s="69"/>
      <c r="M17" s="77" t="s">
        <v>296</v>
      </c>
      <c r="N17" s="77"/>
      <c r="O17" s="69"/>
    </row>
    <row r="18" spans="1:20">
      <c r="A18" s="433" t="str">
        <f>'3.1'!A4</f>
        <v>2025</v>
      </c>
      <c r="B18" s="579" t="s">
        <v>231</v>
      </c>
      <c r="C18" s="579"/>
      <c r="D18" s="579"/>
      <c r="E18" s="579"/>
      <c r="F18" s="579"/>
      <c r="G18" s="579"/>
      <c r="H18" s="68"/>
      <c r="I18" s="68"/>
      <c r="J18" s="68"/>
      <c r="K18" s="68"/>
      <c r="L18" s="68"/>
      <c r="M18" s="68"/>
      <c r="N18" s="78"/>
      <c r="O18" s="68"/>
      <c r="P18" s="89"/>
      <c r="Q18" s="71"/>
      <c r="R18" s="23"/>
      <c r="S18" s="23"/>
      <c r="T18" s="23"/>
    </row>
    <row r="19" spans="1:20">
      <c r="A19" s="355"/>
      <c r="B19" s="581" t="s">
        <v>5</v>
      </c>
      <c r="C19" s="581"/>
      <c r="D19" s="581"/>
      <c r="E19" s="581"/>
      <c r="F19" s="581"/>
      <c r="G19" s="581"/>
      <c r="H19" s="78" t="str">
        <f>A24</f>
        <v>VO z vvn</v>
      </c>
      <c r="I19" s="86">
        <f>(B24+D24+F24)/'6.1, 6.2'!B25</f>
        <v>0.28326340207826806</v>
      </c>
      <c r="J19" s="87" t="str">
        <f>A9</f>
        <v>JE</v>
      </c>
      <c r="K19" s="76">
        <f t="shared" ref="K19:K26" si="0">H9+J9+L9</f>
        <v>0</v>
      </c>
      <c r="L19" s="87" t="str">
        <f>A9</f>
        <v>JE</v>
      </c>
      <c r="M19" s="85">
        <f>K19/'6.1, 6.2'!B5</f>
        <v>0</v>
      </c>
      <c r="N19" s="78"/>
      <c r="O19" s="68"/>
      <c r="P19" s="89"/>
      <c r="Q19" s="71"/>
      <c r="R19" s="23"/>
      <c r="S19" s="23"/>
      <c r="T19" s="23"/>
    </row>
    <row r="20" spans="1:20">
      <c r="A20" s="351"/>
      <c r="B20" s="578" t="s">
        <v>60</v>
      </c>
      <c r="C20" s="578"/>
      <c r="D20" s="578" t="s">
        <v>61</v>
      </c>
      <c r="E20" s="578"/>
      <c r="F20" s="578" t="s">
        <v>62</v>
      </c>
      <c r="G20" s="578"/>
      <c r="H20" s="78" t="str">
        <f>A25</f>
        <v>VO z vn</v>
      </c>
      <c r="I20" s="86">
        <f>(B25+D25+F25)/'6.1, 6.2'!C25</f>
        <v>7.0600305497284133E-2</v>
      </c>
      <c r="J20" s="87" t="str">
        <f t="shared" ref="J20:J26" si="1">A10</f>
        <v>PE</v>
      </c>
      <c r="K20" s="76">
        <f t="shared" si="0"/>
        <v>5770484.6090000002</v>
      </c>
      <c r="L20" s="87" t="str">
        <f t="shared" ref="L20:L26" si="2">A10</f>
        <v>PE</v>
      </c>
      <c r="M20" s="85">
        <f>K20/'6.1, 6.2'!C5</f>
        <v>0.54245711983477352</v>
      </c>
      <c r="N20" s="78"/>
      <c r="O20" s="68"/>
      <c r="P20" s="89"/>
      <c r="Q20" s="71"/>
      <c r="R20" s="75"/>
      <c r="S20" s="75"/>
      <c r="T20" s="75"/>
    </row>
    <row r="21" spans="1:20">
      <c r="A21" s="351"/>
      <c r="B21" s="366" t="s">
        <v>208</v>
      </c>
      <c r="C21" s="366" t="s">
        <v>207</v>
      </c>
      <c r="D21" s="366" t="s">
        <v>208</v>
      </c>
      <c r="E21" s="366" t="s">
        <v>207</v>
      </c>
      <c r="F21" s="366" t="s">
        <v>208</v>
      </c>
      <c r="G21" s="366" t="s">
        <v>207</v>
      </c>
      <c r="H21" s="78" t="str">
        <f>A26</f>
        <v>MOP</v>
      </c>
      <c r="I21" s="86">
        <f>(B26+D26+F26)/'6.1, 6.2'!D25</f>
        <v>6.8585222396572346E-2</v>
      </c>
      <c r="J21" s="87" t="str">
        <f t="shared" si="1"/>
        <v>PPE</v>
      </c>
      <c r="K21" s="76">
        <f t="shared" si="0"/>
        <v>600531.4</v>
      </c>
      <c r="L21" s="87" t="str">
        <f t="shared" si="2"/>
        <v>PPE</v>
      </c>
      <c r="M21" s="85">
        <f>K21/'6.1, 6.2'!D5</f>
        <v>0.7690539369553302</v>
      </c>
      <c r="N21" s="78"/>
      <c r="O21" s="68"/>
      <c r="P21" s="89"/>
      <c r="Q21" s="71"/>
      <c r="R21" s="23"/>
      <c r="S21" s="23"/>
      <c r="T21" s="23"/>
    </row>
    <row r="22" spans="1:20">
      <c r="A22" s="585" t="s">
        <v>53</v>
      </c>
      <c r="B22" s="587">
        <f>SUM(B23,D23,F23)</f>
        <v>1436989.5900825101</v>
      </c>
      <c r="C22" s="587"/>
      <c r="D22" s="587"/>
      <c r="E22" s="587"/>
      <c r="F22" s="587"/>
      <c r="G22" s="587"/>
      <c r="H22" s="78" t="str">
        <f>A27</f>
        <v>MOO</v>
      </c>
      <c r="I22" s="86">
        <f>(B27+D27+F27)/'6.1, 6.2'!E25</f>
        <v>7.0267610276419715E-2</v>
      </c>
      <c r="J22" s="87" t="str">
        <f t="shared" si="1"/>
        <v>PSE</v>
      </c>
      <c r="K22" s="76">
        <f t="shared" si="0"/>
        <v>52281.590000000011</v>
      </c>
      <c r="L22" s="87" t="str">
        <f t="shared" si="2"/>
        <v>PSE</v>
      </c>
      <c r="M22" s="85">
        <f>K22/'6.1, 6.2'!E5</f>
        <v>4.7489011626245428E-2</v>
      </c>
      <c r="N22" s="78"/>
      <c r="O22" s="68"/>
      <c r="P22" s="89"/>
      <c r="Q22" s="71"/>
      <c r="R22" s="23"/>
      <c r="S22" s="23"/>
      <c r="T22" s="23"/>
    </row>
    <row r="23" spans="1:20">
      <c r="A23" s="586"/>
      <c r="B23" s="318">
        <f>SUM(B24:B27)</f>
        <v>510606.1572877611</v>
      </c>
      <c r="C23" s="363">
        <v>9.6316183207630204E-2</v>
      </c>
      <c r="D23" s="318">
        <f>SUM(D24:D27)</f>
        <v>459471.14151686628</v>
      </c>
      <c r="E23" s="363">
        <v>9.4650268943020519E-2</v>
      </c>
      <c r="F23" s="318">
        <f>SUM(F24:F27)</f>
        <v>466912.29127788282</v>
      </c>
      <c r="G23" s="363">
        <v>9.7328735510406328E-2</v>
      </c>
      <c r="H23" s="68"/>
      <c r="I23" s="68"/>
      <c r="J23" s="87" t="str">
        <f t="shared" si="1"/>
        <v>VE</v>
      </c>
      <c r="K23" s="76">
        <f t="shared" si="0"/>
        <v>92586.114640557513</v>
      </c>
      <c r="L23" s="87" t="str">
        <f t="shared" si="2"/>
        <v>VE</v>
      </c>
      <c r="M23" s="85">
        <f>K23/'6.1, 6.2'!F5</f>
        <v>0.17872289646123615</v>
      </c>
      <c r="N23" s="78"/>
      <c r="O23" s="68"/>
      <c r="P23" s="89"/>
      <c r="Q23" s="71"/>
      <c r="R23" s="74"/>
      <c r="S23" s="75"/>
      <c r="T23" s="75"/>
    </row>
    <row r="24" spans="1:20">
      <c r="A24" s="18" t="s">
        <v>8</v>
      </c>
      <c r="B24" s="23">
        <v>183841.49900000001</v>
      </c>
      <c r="C24" s="352">
        <v>0.2944849472476983</v>
      </c>
      <c r="D24" s="23">
        <v>155227.31299999999</v>
      </c>
      <c r="E24" s="352">
        <v>0.28501810014695494</v>
      </c>
      <c r="F24" s="23">
        <v>177089.035</v>
      </c>
      <c r="G24" s="352">
        <v>0.27107710981720212</v>
      </c>
      <c r="H24" s="68"/>
      <c r="I24" s="68"/>
      <c r="J24" s="87" t="str">
        <f t="shared" si="1"/>
        <v>PVE</v>
      </c>
      <c r="K24" s="76">
        <f t="shared" si="0"/>
        <v>0</v>
      </c>
      <c r="L24" s="87" t="str">
        <f t="shared" si="2"/>
        <v>PVE</v>
      </c>
      <c r="M24" s="85">
        <f>K24/'6.1, 6.2'!G5</f>
        <v>0</v>
      </c>
      <c r="N24" s="78"/>
      <c r="O24" s="86"/>
      <c r="T24" s="69"/>
    </row>
    <row r="25" spans="1:20">
      <c r="A25" s="18" t="s">
        <v>9</v>
      </c>
      <c r="B25" s="23">
        <v>137779.179</v>
      </c>
      <c r="C25" s="352">
        <v>6.9685420133483875E-2</v>
      </c>
      <c r="D25" s="23">
        <v>132606.571</v>
      </c>
      <c r="E25" s="352">
        <v>7.1303243176674747E-2</v>
      </c>
      <c r="F25" s="23">
        <v>136192.429</v>
      </c>
      <c r="G25" s="352">
        <v>7.0861280036727869E-2</v>
      </c>
      <c r="H25" s="68"/>
      <c r="I25" s="68"/>
      <c r="J25" s="87" t="str">
        <f t="shared" si="1"/>
        <v>VTE</v>
      </c>
      <c r="K25" s="76">
        <f t="shared" si="0"/>
        <v>40087.748139999996</v>
      </c>
      <c r="L25" s="87" t="str">
        <f t="shared" si="2"/>
        <v>VTE</v>
      </c>
      <c r="M25" s="85">
        <f>K25/'6.1, 6.2'!H5</f>
        <v>0.2212032608890524</v>
      </c>
      <c r="N25" s="78"/>
      <c r="O25" s="86"/>
    </row>
    <row r="26" spans="1:20">
      <c r="A26" s="18" t="s">
        <v>132</v>
      </c>
      <c r="B26" s="23">
        <v>55681.564593650357</v>
      </c>
      <c r="C26" s="352">
        <v>6.9105795217684216E-2</v>
      </c>
      <c r="D26" s="23">
        <v>50530.743399328676</v>
      </c>
      <c r="E26" s="352">
        <v>6.9142027162229322E-2</v>
      </c>
      <c r="F26" s="23">
        <v>46975.605940570196</v>
      </c>
      <c r="G26" s="352">
        <v>6.7399557407265276E-2</v>
      </c>
      <c r="H26" s="68"/>
      <c r="I26" s="68"/>
      <c r="J26" s="87" t="str">
        <f t="shared" si="1"/>
        <v>FVE</v>
      </c>
      <c r="K26" s="76">
        <f t="shared" si="0"/>
        <v>49352.174974262933</v>
      </c>
      <c r="L26" s="87" t="str">
        <f t="shared" si="2"/>
        <v>FVE</v>
      </c>
      <c r="M26" s="85">
        <f>K26/'6.1, 6.2'!I5</f>
        <v>6.8118096845500117E-2</v>
      </c>
      <c r="N26" s="78"/>
      <c r="O26" s="86"/>
    </row>
    <row r="27" spans="1:20">
      <c r="A27" s="427" t="s">
        <v>130</v>
      </c>
      <c r="B27" s="242">
        <v>133303.91469411072</v>
      </c>
      <c r="C27" s="353">
        <v>7.0375930097043266E-2</v>
      </c>
      <c r="D27" s="242">
        <v>121106.51411753766</v>
      </c>
      <c r="E27" s="353">
        <v>7.0443275099859509E-2</v>
      </c>
      <c r="F27" s="242">
        <v>106655.2213373126</v>
      </c>
      <c r="G27" s="353">
        <v>6.9935046485913865E-2</v>
      </c>
      <c r="H27" s="68"/>
      <c r="I27" s="68"/>
      <c r="J27" s="68"/>
      <c r="K27" s="68"/>
      <c r="L27" s="68"/>
      <c r="M27" s="68"/>
      <c r="N27" s="78"/>
      <c r="O27" s="86"/>
    </row>
    <row r="28" spans="1:20">
      <c r="A28" s="590"/>
      <c r="B28" s="590"/>
      <c r="C28" s="590"/>
      <c r="D28" s="590"/>
      <c r="E28" s="590"/>
      <c r="F28" s="48"/>
      <c r="G28" s="77" t="s">
        <v>297</v>
      </c>
      <c r="H28" s="68"/>
      <c r="I28" s="68"/>
      <c r="J28" s="68"/>
      <c r="K28" s="68"/>
      <c r="L28" s="68"/>
      <c r="M28" s="68"/>
    </row>
    <row r="29" spans="1:20">
      <c r="A29" s="591"/>
      <c r="B29" s="591"/>
      <c r="C29" s="591"/>
      <c r="D29" s="591"/>
      <c r="E29" s="591"/>
      <c r="F29" s="48"/>
      <c r="G29" s="69"/>
      <c r="H29" s="68"/>
      <c r="I29" s="68"/>
      <c r="J29" s="68"/>
      <c r="K29" s="68"/>
      <c r="L29" s="68"/>
      <c r="M29" s="68"/>
    </row>
    <row r="30" spans="1:20">
      <c r="J30" s="87"/>
      <c r="K30" s="87" t="str">
        <f>H5</f>
        <v>Leden</v>
      </c>
      <c r="L30" s="87" t="str">
        <f>J5</f>
        <v>Únor</v>
      </c>
      <c r="M30" s="87" t="str">
        <f>L5</f>
        <v>Březen</v>
      </c>
    </row>
    <row r="31" spans="1:20">
      <c r="H31" s="87" t="str">
        <f t="shared" ref="H31:H38" si="3">A9</f>
        <v>JE</v>
      </c>
      <c r="I31" s="88">
        <f t="shared" ref="I31:I38" si="4">G9</f>
        <v>0</v>
      </c>
      <c r="J31" s="87" t="str">
        <f t="shared" ref="J31:J38" si="5">A9</f>
        <v>JE</v>
      </c>
      <c r="K31" s="70">
        <f t="shared" ref="K31:K38" si="6">H9</f>
        <v>0</v>
      </c>
      <c r="L31" s="70">
        <f t="shared" ref="L31:L38" si="7">J9</f>
        <v>0</v>
      </c>
      <c r="M31" s="70">
        <f t="shared" ref="M31:M38" si="8">L9</f>
        <v>0</v>
      </c>
    </row>
    <row r="32" spans="1:20" ht="12.75" customHeight="1">
      <c r="H32" s="87" t="str">
        <f t="shared" si="3"/>
        <v>PE</v>
      </c>
      <c r="I32" s="88">
        <f t="shared" si="4"/>
        <v>0.43849181099908724</v>
      </c>
      <c r="J32" s="87" t="str">
        <f t="shared" si="5"/>
        <v>PE</v>
      </c>
      <c r="K32" s="70">
        <f t="shared" si="6"/>
        <v>2013962.9790000003</v>
      </c>
      <c r="L32" s="70">
        <f t="shared" si="7"/>
        <v>1885946.7650000001</v>
      </c>
      <c r="M32" s="70">
        <f t="shared" si="8"/>
        <v>1870574.8649999998</v>
      </c>
    </row>
    <row r="33" spans="8:13">
      <c r="H33" s="87" t="str">
        <f t="shared" si="3"/>
        <v>PPE</v>
      </c>
      <c r="I33" s="88">
        <f t="shared" si="4"/>
        <v>0.61970074812967579</v>
      </c>
      <c r="J33" s="87" t="str">
        <f t="shared" si="5"/>
        <v>PPE</v>
      </c>
      <c r="K33" s="70">
        <f t="shared" si="6"/>
        <v>209297.59</v>
      </c>
      <c r="L33" s="70">
        <f t="shared" si="7"/>
        <v>205811.52</v>
      </c>
      <c r="M33" s="70">
        <f t="shared" si="8"/>
        <v>185422.29</v>
      </c>
    </row>
    <row r="34" spans="8:13" ht="13.5" customHeight="1">
      <c r="H34" s="87" t="str">
        <f t="shared" si="3"/>
        <v>PSE</v>
      </c>
      <c r="I34" s="88">
        <f t="shared" si="4"/>
        <v>4.4988050471872536E-2</v>
      </c>
      <c r="J34" s="87" t="str">
        <f t="shared" si="5"/>
        <v>PSE</v>
      </c>
      <c r="K34" s="70">
        <f t="shared" si="6"/>
        <v>18635.561000000002</v>
      </c>
      <c r="L34" s="70">
        <f t="shared" si="7"/>
        <v>17390.676000000003</v>
      </c>
      <c r="M34" s="70">
        <f t="shared" si="8"/>
        <v>16255.353000000001</v>
      </c>
    </row>
    <row r="35" spans="8:13" ht="12.75" customHeight="1">
      <c r="H35" s="87" t="str">
        <f t="shared" si="3"/>
        <v>VE</v>
      </c>
      <c r="I35" s="88">
        <f t="shared" si="4"/>
        <v>6.9550274987589256E-2</v>
      </c>
      <c r="J35" s="87" t="str">
        <f t="shared" si="5"/>
        <v>VE</v>
      </c>
      <c r="K35" s="70">
        <f t="shared" si="6"/>
        <v>36506.457633413651</v>
      </c>
      <c r="L35" s="70">
        <f t="shared" si="7"/>
        <v>30111.862449176704</v>
      </c>
      <c r="M35" s="70">
        <f t="shared" si="8"/>
        <v>25967.794557967147</v>
      </c>
    </row>
    <row r="36" spans="8:13" ht="12.75" customHeight="1">
      <c r="H36" s="87" t="str">
        <f t="shared" si="3"/>
        <v>PVE</v>
      </c>
      <c r="I36" s="88">
        <f t="shared" si="4"/>
        <v>0</v>
      </c>
      <c r="J36" s="87" t="str">
        <f t="shared" si="5"/>
        <v>PVE</v>
      </c>
      <c r="K36" s="70">
        <f t="shared" si="6"/>
        <v>0</v>
      </c>
      <c r="L36" s="70">
        <f t="shared" si="7"/>
        <v>0</v>
      </c>
      <c r="M36" s="70">
        <f t="shared" si="8"/>
        <v>0</v>
      </c>
    </row>
    <row r="37" spans="8:13" ht="12.75" customHeight="1">
      <c r="H37" s="87" t="str">
        <f t="shared" si="3"/>
        <v>VTE</v>
      </c>
      <c r="I37" s="88">
        <f t="shared" si="4"/>
        <v>0.23911688624304767</v>
      </c>
      <c r="J37" s="87" t="str">
        <f t="shared" si="5"/>
        <v>VTE</v>
      </c>
      <c r="K37" s="70">
        <f t="shared" si="6"/>
        <v>20549.85566999999</v>
      </c>
      <c r="L37" s="70">
        <f t="shared" si="7"/>
        <v>9148.8022400000045</v>
      </c>
      <c r="M37" s="70">
        <f t="shared" si="8"/>
        <v>10389.09023</v>
      </c>
    </row>
    <row r="38" spans="8:13" ht="12.75" customHeight="1">
      <c r="H38" s="87" t="str">
        <f t="shared" si="3"/>
        <v>FVE</v>
      </c>
      <c r="I38" s="88">
        <f t="shared" si="4"/>
        <v>7.6145402750426042E-2</v>
      </c>
      <c r="J38" s="87" t="str">
        <f t="shared" si="5"/>
        <v>FVE</v>
      </c>
      <c r="K38" s="70">
        <f t="shared" si="6"/>
        <v>5799.509224347381</v>
      </c>
      <c r="L38" s="70">
        <f t="shared" si="7"/>
        <v>13421.116099999979</v>
      </c>
      <c r="M38" s="70">
        <f t="shared" si="8"/>
        <v>30131.549649915571</v>
      </c>
    </row>
  </sheetData>
  <mergeCells count="21">
    <mergeCell ref="B18:G18"/>
    <mergeCell ref="B19:G19"/>
    <mergeCell ref="B20:C20"/>
    <mergeCell ref="D20:E20"/>
    <mergeCell ref="F20:G20"/>
    <mergeCell ref="A28:E29"/>
    <mergeCell ref="L5:M5"/>
    <mergeCell ref="B3:G3"/>
    <mergeCell ref="H3:M3"/>
    <mergeCell ref="B4:G4"/>
    <mergeCell ref="H4:M4"/>
    <mergeCell ref="B5:C5"/>
    <mergeCell ref="D5:E5"/>
    <mergeCell ref="F5:G5"/>
    <mergeCell ref="H5:I5"/>
    <mergeCell ref="J5:K5"/>
    <mergeCell ref="A22:A23"/>
    <mergeCell ref="B22:G22"/>
    <mergeCell ref="A7:A8"/>
    <mergeCell ref="B7:G7"/>
    <mergeCell ref="H7:M7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List32"/>
  <dimension ref="A1:U45"/>
  <sheetViews>
    <sheetView showGridLines="0" zoomScaleNormal="100" workbookViewId="0"/>
  </sheetViews>
  <sheetFormatPr defaultColWidth="9.140625" defaultRowHeight="12"/>
  <cols>
    <col min="1" max="1" width="9.42578125" style="9" customWidth="1"/>
    <col min="2" max="2" width="13.42578125" style="9" customWidth="1"/>
    <col min="3" max="3" width="9" style="9" customWidth="1"/>
    <col min="4" max="4" width="13.42578125" style="9" customWidth="1"/>
    <col min="5" max="5" width="9" style="9" customWidth="1"/>
    <col min="6" max="6" width="13.42578125" style="9" customWidth="1"/>
    <col min="7" max="7" width="9" style="9" customWidth="1"/>
    <col min="8" max="8" width="13.42578125" style="9" customWidth="1"/>
    <col min="9" max="9" width="9" style="9" customWidth="1"/>
    <col min="10" max="10" width="13.42578125" style="9" customWidth="1"/>
    <col min="11" max="11" width="9" style="9" customWidth="1"/>
    <col min="12" max="12" width="13.42578125" style="9" customWidth="1"/>
    <col min="13" max="13" width="9" style="9" customWidth="1"/>
    <col min="14" max="26" width="9.140625" style="9" customWidth="1"/>
    <col min="27" max="16384" width="9.140625" style="9"/>
  </cols>
  <sheetData>
    <row r="1" spans="1:21" ht="18">
      <c r="A1" s="231" t="s">
        <v>402</v>
      </c>
      <c r="M1" s="348" t="str">
        <f>'3.1'!N1</f>
        <v>I. čtvrtletí 2025</v>
      </c>
      <c r="N1" s="91"/>
      <c r="O1" s="91"/>
      <c r="P1" s="92"/>
    </row>
    <row r="2" spans="1:21" ht="6" customHeight="1">
      <c r="A2" s="350"/>
      <c r="B2" s="68"/>
      <c r="C2" s="68"/>
      <c r="D2" s="68"/>
      <c r="E2" s="68"/>
      <c r="F2" s="68"/>
      <c r="G2" s="68"/>
      <c r="H2" s="68"/>
      <c r="I2" s="68"/>
      <c r="J2" s="68"/>
      <c r="K2" s="68"/>
      <c r="L2" s="68"/>
      <c r="M2" s="68"/>
      <c r="N2" s="91"/>
      <c r="O2" s="91"/>
      <c r="P2" s="92"/>
    </row>
    <row r="3" spans="1:21">
      <c r="A3" s="433" t="str">
        <f>'3.1'!A4</f>
        <v>2025</v>
      </c>
      <c r="B3" s="579" t="s">
        <v>186</v>
      </c>
      <c r="C3" s="579"/>
      <c r="D3" s="579"/>
      <c r="E3" s="579"/>
      <c r="F3" s="579"/>
      <c r="G3" s="580"/>
      <c r="H3" s="594" t="s">
        <v>19</v>
      </c>
      <c r="I3" s="579"/>
      <c r="J3" s="579"/>
      <c r="K3" s="579"/>
      <c r="L3" s="579"/>
      <c r="M3" s="579"/>
      <c r="N3" s="61"/>
      <c r="O3" s="92"/>
      <c r="P3" s="92"/>
    </row>
    <row r="4" spans="1:21" ht="13.5" customHeight="1">
      <c r="A4" s="22"/>
      <c r="B4" s="596" t="s">
        <v>168</v>
      </c>
      <c r="C4" s="596"/>
      <c r="D4" s="596"/>
      <c r="E4" s="596"/>
      <c r="F4" s="596"/>
      <c r="G4" s="598"/>
      <c r="H4" s="595" t="s">
        <v>5</v>
      </c>
      <c r="I4" s="596"/>
      <c r="J4" s="596"/>
      <c r="K4" s="596"/>
      <c r="L4" s="596"/>
      <c r="M4" s="596"/>
      <c r="N4" s="61"/>
      <c r="O4" s="92"/>
      <c r="P4" s="92"/>
    </row>
    <row r="5" spans="1:21">
      <c r="A5" s="22"/>
      <c r="B5" s="578" t="s">
        <v>60</v>
      </c>
      <c r="C5" s="578"/>
      <c r="D5" s="578" t="s">
        <v>61</v>
      </c>
      <c r="E5" s="578"/>
      <c r="F5" s="578" t="s">
        <v>62</v>
      </c>
      <c r="G5" s="583"/>
      <c r="H5" s="584" t="s">
        <v>60</v>
      </c>
      <c r="I5" s="578"/>
      <c r="J5" s="578" t="s">
        <v>61</v>
      </c>
      <c r="K5" s="578"/>
      <c r="L5" s="578" t="s">
        <v>62</v>
      </c>
      <c r="M5" s="578"/>
      <c r="N5" s="61"/>
      <c r="O5" s="92"/>
      <c r="P5" s="92"/>
    </row>
    <row r="6" spans="1:21">
      <c r="A6" s="367"/>
      <c r="B6" s="364" t="s">
        <v>208</v>
      </c>
      <c r="C6" s="364" t="s">
        <v>207</v>
      </c>
      <c r="D6" s="364" t="s">
        <v>208</v>
      </c>
      <c r="E6" s="364" t="s">
        <v>207</v>
      </c>
      <c r="F6" s="364" t="s">
        <v>208</v>
      </c>
      <c r="G6" s="365" t="s">
        <v>207</v>
      </c>
      <c r="H6" s="357" t="s">
        <v>208</v>
      </c>
      <c r="I6" s="357" t="s">
        <v>207</v>
      </c>
      <c r="J6" s="357" t="s">
        <v>208</v>
      </c>
      <c r="K6" s="357" t="s">
        <v>207</v>
      </c>
      <c r="L6" s="357" t="s">
        <v>208</v>
      </c>
      <c r="M6" s="357" t="s">
        <v>207</v>
      </c>
      <c r="N6" s="61"/>
      <c r="O6" s="92"/>
      <c r="P6" s="92"/>
    </row>
    <row r="7" spans="1:21">
      <c r="A7" s="592" t="s">
        <v>53</v>
      </c>
      <c r="B7" s="597">
        <f>F8</f>
        <v>465.96830210000053</v>
      </c>
      <c r="C7" s="587"/>
      <c r="D7" s="587"/>
      <c r="E7" s="587"/>
      <c r="F7" s="587"/>
      <c r="G7" s="599"/>
      <c r="H7" s="597">
        <f>SUM(H8,J8,L8)</f>
        <v>177518.59183611409</v>
      </c>
      <c r="I7" s="587"/>
      <c r="J7" s="587"/>
      <c r="K7" s="587"/>
      <c r="L7" s="587"/>
      <c r="M7" s="587"/>
      <c r="N7" s="61"/>
      <c r="O7" s="92"/>
      <c r="P7" s="92"/>
    </row>
    <row r="8" spans="1:21">
      <c r="A8" s="593"/>
      <c r="B8" s="358">
        <f>SUM(B9:B16)</f>
        <v>461.06452800000068</v>
      </c>
      <c r="C8" s="353">
        <v>2.0015375282785866E-2</v>
      </c>
      <c r="D8" s="318">
        <f>SUM(D9:D16)</f>
        <v>462.96232400000054</v>
      </c>
      <c r="E8" s="353">
        <v>2.005662523181961E-2</v>
      </c>
      <c r="F8" s="318">
        <f>SUM(F9:F16)</f>
        <v>465.96830210000053</v>
      </c>
      <c r="G8" s="359">
        <v>2.0367523534103774E-2</v>
      </c>
      <c r="H8" s="318">
        <f>SUM(H9:H16)</f>
        <v>53115.928124568483</v>
      </c>
      <c r="I8" s="353">
        <v>6.9396336281327166E-3</v>
      </c>
      <c r="J8" s="318">
        <f>SUM(J9:J16)</f>
        <v>58568.481262502362</v>
      </c>
      <c r="K8" s="353">
        <v>8.1105678591385892E-3</v>
      </c>
      <c r="L8" s="318">
        <f>SUM(L9:L16)</f>
        <v>65834.182449043248</v>
      </c>
      <c r="M8" s="353">
        <v>9.0331599427760211E-3</v>
      </c>
      <c r="N8" s="61"/>
      <c r="O8" s="92"/>
      <c r="P8" s="92"/>
    </row>
    <row r="9" spans="1:21">
      <c r="A9" s="56" t="s">
        <v>7</v>
      </c>
      <c r="B9" s="247">
        <v>0</v>
      </c>
      <c r="C9" s="352">
        <v>0</v>
      </c>
      <c r="D9" s="23">
        <v>0</v>
      </c>
      <c r="E9" s="352">
        <v>0</v>
      </c>
      <c r="F9" s="23">
        <v>0</v>
      </c>
      <c r="G9" s="360">
        <v>0</v>
      </c>
      <c r="H9" s="23">
        <v>0</v>
      </c>
      <c r="I9" s="352">
        <v>0</v>
      </c>
      <c r="J9" s="23">
        <v>0</v>
      </c>
      <c r="K9" s="352">
        <v>0</v>
      </c>
      <c r="L9" s="23">
        <v>0</v>
      </c>
      <c r="M9" s="352">
        <v>0</v>
      </c>
      <c r="N9" s="90"/>
      <c r="O9" s="93"/>
      <c r="P9" s="92"/>
    </row>
    <row r="10" spans="1:21">
      <c r="A10" s="56" t="s">
        <v>20</v>
      </c>
      <c r="B10" s="247">
        <v>131.66200000000001</v>
      </c>
      <c r="C10" s="352">
        <v>1.3931496677971542E-2</v>
      </c>
      <c r="D10" s="23">
        <v>131.66200000000001</v>
      </c>
      <c r="E10" s="352">
        <v>1.3931496677971542E-2</v>
      </c>
      <c r="F10" s="23">
        <v>131.66200000000001</v>
      </c>
      <c r="G10" s="360">
        <v>1.427644856800483E-2</v>
      </c>
      <c r="H10" s="23">
        <v>25313.194</v>
      </c>
      <c r="I10" s="352">
        <v>6.6356505095223955E-3</v>
      </c>
      <c r="J10" s="23">
        <v>23598.756000000001</v>
      </c>
      <c r="K10" s="352">
        <v>6.5821159402177911E-3</v>
      </c>
      <c r="L10" s="23">
        <v>19598.013000000003</v>
      </c>
      <c r="M10" s="352">
        <v>6.0531265222801608E-3</v>
      </c>
      <c r="N10" s="90"/>
      <c r="O10" s="93"/>
      <c r="P10" s="92"/>
    </row>
    <row r="11" spans="1:21">
      <c r="A11" s="56" t="s">
        <v>21</v>
      </c>
      <c r="B11" s="247">
        <v>0</v>
      </c>
      <c r="C11" s="352">
        <v>0</v>
      </c>
      <c r="D11" s="23">
        <v>0</v>
      </c>
      <c r="E11" s="352">
        <v>0</v>
      </c>
      <c r="F11" s="23">
        <v>0</v>
      </c>
      <c r="G11" s="360">
        <v>0</v>
      </c>
      <c r="H11" s="23">
        <v>0</v>
      </c>
      <c r="I11" s="352">
        <v>0</v>
      </c>
      <c r="J11" s="23">
        <v>0</v>
      </c>
      <c r="K11" s="352">
        <v>0</v>
      </c>
      <c r="L11" s="23">
        <v>0</v>
      </c>
      <c r="M11" s="352">
        <v>0</v>
      </c>
      <c r="N11" s="90"/>
      <c r="O11" s="93"/>
      <c r="P11" s="92"/>
    </row>
    <row r="12" spans="1:21">
      <c r="A12" s="56" t="s">
        <v>22</v>
      </c>
      <c r="B12" s="247">
        <v>40.702400000000019</v>
      </c>
      <c r="C12" s="352">
        <v>3.2553881535140286E-2</v>
      </c>
      <c r="D12" s="23">
        <v>40.724400000000024</v>
      </c>
      <c r="E12" s="352">
        <v>3.2360224852564332E-2</v>
      </c>
      <c r="F12" s="23">
        <v>40.724400000000024</v>
      </c>
      <c r="G12" s="360">
        <v>3.2219745047512897E-2</v>
      </c>
      <c r="H12" s="23">
        <v>16917.129999999997</v>
      </c>
      <c r="I12" s="352">
        <v>4.3723080415154818E-2</v>
      </c>
      <c r="J12" s="23">
        <v>15568.941000000004</v>
      </c>
      <c r="K12" s="352">
        <v>4.4049422230038784E-2</v>
      </c>
      <c r="L12" s="23">
        <v>14660.251000000004</v>
      </c>
      <c r="M12" s="352">
        <v>4.0659464138793337E-2</v>
      </c>
      <c r="N12" s="90"/>
      <c r="O12" s="93"/>
      <c r="P12" s="92"/>
    </row>
    <row r="13" spans="1:21">
      <c r="A13" s="56" t="s">
        <v>43</v>
      </c>
      <c r="B13" s="247">
        <v>7.793499999999999</v>
      </c>
      <c r="C13" s="352">
        <v>6.9838807712519881E-3</v>
      </c>
      <c r="D13" s="23">
        <v>7.793499999999999</v>
      </c>
      <c r="E13" s="352">
        <v>6.9862816804589544E-3</v>
      </c>
      <c r="F13" s="23">
        <v>7.793499999999999</v>
      </c>
      <c r="G13" s="360">
        <v>6.9906701843875669E-3</v>
      </c>
      <c r="H13" s="23">
        <v>3643.6033515609761</v>
      </c>
      <c r="I13" s="352">
        <v>1.7981720244154856E-2</v>
      </c>
      <c r="J13" s="23">
        <v>2461.3008805121945</v>
      </c>
      <c r="K13" s="352">
        <v>1.5651700459241989E-2</v>
      </c>
      <c r="L13" s="23">
        <v>2898.1201199999996</v>
      </c>
      <c r="M13" s="352">
        <v>1.832396413232042E-2</v>
      </c>
      <c r="N13" s="90"/>
      <c r="O13" s="93"/>
      <c r="P13" s="92"/>
    </row>
    <row r="14" spans="1:21">
      <c r="A14" s="56" t="s">
        <v>44</v>
      </c>
      <c r="B14" s="247">
        <v>0</v>
      </c>
      <c r="C14" s="352">
        <v>0</v>
      </c>
      <c r="D14" s="23">
        <v>0</v>
      </c>
      <c r="E14" s="352">
        <v>0</v>
      </c>
      <c r="F14" s="23">
        <v>0</v>
      </c>
      <c r="G14" s="360">
        <v>0</v>
      </c>
      <c r="H14" s="23">
        <v>0</v>
      </c>
      <c r="I14" s="352">
        <v>0</v>
      </c>
      <c r="J14" s="23">
        <v>0</v>
      </c>
      <c r="K14" s="352">
        <v>0</v>
      </c>
      <c r="L14" s="23">
        <v>0</v>
      </c>
      <c r="M14" s="352">
        <v>0</v>
      </c>
      <c r="N14" s="90"/>
      <c r="O14" s="93"/>
      <c r="P14" s="61"/>
      <c r="Q14" s="71"/>
      <c r="R14" s="48"/>
      <c r="S14" s="48"/>
      <c r="T14" s="48"/>
      <c r="U14" s="48"/>
    </row>
    <row r="15" spans="1:21">
      <c r="A15" s="56" t="s">
        <v>45</v>
      </c>
      <c r="B15" s="247">
        <v>0.27500000000000002</v>
      </c>
      <c r="C15" s="352">
        <v>7.5727871864916016E-4</v>
      </c>
      <c r="D15" s="23">
        <v>0.27500000000000002</v>
      </c>
      <c r="E15" s="74">
        <v>7.5726829204621692E-4</v>
      </c>
      <c r="F15" s="23">
        <v>0.27500000000000002</v>
      </c>
      <c r="G15" s="361">
        <v>7.5757078014790456E-4</v>
      </c>
      <c r="H15" s="23">
        <v>17.779</v>
      </c>
      <c r="I15" s="352">
        <v>1.9900728163937522E-4</v>
      </c>
      <c r="J15" s="23">
        <v>4.1120000000000001</v>
      </c>
      <c r="K15" s="74">
        <v>9.5302184636249368E-5</v>
      </c>
      <c r="L15" s="23">
        <v>20.298999999999999</v>
      </c>
      <c r="M15" s="74">
        <v>4.1647139821360084E-4</v>
      </c>
      <c r="N15" s="90"/>
      <c r="O15" s="93"/>
      <c r="P15" s="61"/>
      <c r="Q15" s="71"/>
      <c r="R15" s="48"/>
      <c r="S15" s="48"/>
      <c r="T15" s="48"/>
      <c r="U15" s="48"/>
    </row>
    <row r="16" spans="1:21">
      <c r="A16" s="276" t="s">
        <v>46</v>
      </c>
      <c r="B16" s="248">
        <v>280.63162800000066</v>
      </c>
      <c r="C16" s="353">
        <v>7.0112893905111939E-2</v>
      </c>
      <c r="D16" s="242">
        <v>282.50742400000047</v>
      </c>
      <c r="E16" s="354">
        <v>7.0135387965569285E-2</v>
      </c>
      <c r="F16" s="242">
        <v>285.51340210000046</v>
      </c>
      <c r="G16" s="362">
        <v>7.0549744476321008E-2</v>
      </c>
      <c r="H16" s="242">
        <v>7224.2217730075117</v>
      </c>
      <c r="I16" s="353">
        <v>7.4817476373296582E-2</v>
      </c>
      <c r="J16" s="242">
        <v>16935.37138199016</v>
      </c>
      <c r="K16" s="354">
        <v>7.4876232576722337E-2</v>
      </c>
      <c r="L16" s="242">
        <v>28657.499329043243</v>
      </c>
      <c r="M16" s="354">
        <v>7.132761229494422E-2</v>
      </c>
      <c r="N16" s="90"/>
      <c r="O16" s="93"/>
      <c r="P16" s="61"/>
      <c r="Q16" s="71"/>
      <c r="R16" s="48"/>
      <c r="S16" s="48"/>
      <c r="T16" s="48"/>
      <c r="U16" s="48"/>
    </row>
    <row r="17" spans="1:20">
      <c r="A17" s="214"/>
      <c r="B17" s="68"/>
      <c r="C17" s="68"/>
      <c r="D17" s="68"/>
      <c r="E17" s="68"/>
      <c r="F17" s="68"/>
      <c r="G17" s="68"/>
      <c r="H17" s="68"/>
      <c r="I17" s="68"/>
      <c r="J17" s="68"/>
      <c r="K17" s="68"/>
      <c r="L17" s="69"/>
      <c r="M17" s="77" t="s">
        <v>296</v>
      </c>
      <c r="N17" s="94"/>
      <c r="O17" s="92"/>
      <c r="P17" s="92"/>
    </row>
    <row r="18" spans="1:20">
      <c r="A18" s="433" t="str">
        <f>'3.1'!A4</f>
        <v>2025</v>
      </c>
      <c r="B18" s="579" t="s">
        <v>231</v>
      </c>
      <c r="C18" s="579"/>
      <c r="D18" s="579"/>
      <c r="E18" s="579"/>
      <c r="F18" s="579"/>
      <c r="G18" s="579"/>
      <c r="H18" s="68"/>
      <c r="I18" s="68"/>
      <c r="J18" s="68"/>
      <c r="K18" s="68"/>
      <c r="L18" s="68"/>
      <c r="M18" s="68"/>
      <c r="N18" s="95"/>
      <c r="O18" s="91"/>
      <c r="P18" s="97"/>
      <c r="Q18" s="71"/>
      <c r="R18" s="23"/>
      <c r="S18" s="23"/>
      <c r="T18" s="23"/>
    </row>
    <row r="19" spans="1:20">
      <c r="A19" s="355"/>
      <c r="B19" s="581" t="s">
        <v>5</v>
      </c>
      <c r="C19" s="581"/>
      <c r="D19" s="581"/>
      <c r="E19" s="581"/>
      <c r="F19" s="581"/>
      <c r="G19" s="581"/>
      <c r="H19" s="78" t="str">
        <f>A24</f>
        <v>VO z vvn</v>
      </c>
      <c r="I19" s="86">
        <f>(B24+D24+F24)/'6.1, 6.2'!B25</f>
        <v>7.6177028581101244E-2</v>
      </c>
      <c r="J19" s="87" t="str">
        <f>A9</f>
        <v>JE</v>
      </c>
      <c r="K19" s="76">
        <f t="shared" ref="K19:K26" si="0">H9+J9+L9</f>
        <v>0</v>
      </c>
      <c r="L19" s="87" t="str">
        <f>A9</f>
        <v>JE</v>
      </c>
      <c r="M19" s="85">
        <f>K19/'6.1, 6.2'!B5</f>
        <v>0</v>
      </c>
      <c r="N19" s="95"/>
      <c r="O19" s="91"/>
      <c r="P19" s="97"/>
      <c r="Q19" s="71"/>
      <c r="R19" s="23"/>
      <c r="S19" s="23"/>
      <c r="T19" s="23"/>
    </row>
    <row r="20" spans="1:20">
      <c r="A20" s="351"/>
      <c r="B20" s="578" t="s">
        <v>60</v>
      </c>
      <c r="C20" s="578"/>
      <c r="D20" s="578" t="s">
        <v>61</v>
      </c>
      <c r="E20" s="578"/>
      <c r="F20" s="578" t="s">
        <v>62</v>
      </c>
      <c r="G20" s="578"/>
      <c r="H20" s="78" t="str">
        <f>A25</f>
        <v>VO z vn</v>
      </c>
      <c r="I20" s="86">
        <f>(B25+D25+F25)/'6.1, 6.2'!C25</f>
        <v>4.3813888717944956E-2</v>
      </c>
      <c r="J20" s="87" t="str">
        <f t="shared" ref="J20:J26" si="1">A10</f>
        <v>PE</v>
      </c>
      <c r="K20" s="76">
        <f t="shared" si="0"/>
        <v>68509.963000000003</v>
      </c>
      <c r="L20" s="87" t="str">
        <f t="shared" ref="L20:L26" si="2">A10</f>
        <v>PE</v>
      </c>
      <c r="M20" s="85">
        <f>K20/'6.1, 6.2'!C5</f>
        <v>6.4403112956932769E-3</v>
      </c>
      <c r="N20" s="95"/>
      <c r="O20" s="91"/>
      <c r="P20" s="97"/>
      <c r="Q20" s="71"/>
      <c r="R20" s="75"/>
      <c r="S20" s="75"/>
      <c r="T20" s="75"/>
    </row>
    <row r="21" spans="1:20">
      <c r="A21" s="351"/>
      <c r="B21" s="366" t="s">
        <v>208</v>
      </c>
      <c r="C21" s="366" t="s">
        <v>207</v>
      </c>
      <c r="D21" s="366" t="s">
        <v>208</v>
      </c>
      <c r="E21" s="366" t="s">
        <v>207</v>
      </c>
      <c r="F21" s="366" t="s">
        <v>208</v>
      </c>
      <c r="G21" s="366" t="s">
        <v>207</v>
      </c>
      <c r="H21" s="78" t="str">
        <f>A26</f>
        <v>MOP</v>
      </c>
      <c r="I21" s="86">
        <f>(B26+D26+F26)/'6.1, 6.2'!D25</f>
        <v>5.0505792596558033E-2</v>
      </c>
      <c r="J21" s="87" t="str">
        <f t="shared" si="1"/>
        <v>PPE</v>
      </c>
      <c r="K21" s="76">
        <f t="shared" si="0"/>
        <v>0</v>
      </c>
      <c r="L21" s="87" t="str">
        <f t="shared" si="2"/>
        <v>PPE</v>
      </c>
      <c r="M21" s="85">
        <f>K21/'6.1, 6.2'!D5</f>
        <v>0</v>
      </c>
      <c r="N21" s="95"/>
      <c r="O21" s="91"/>
      <c r="P21" s="97"/>
      <c r="Q21" s="71"/>
      <c r="R21" s="23"/>
      <c r="S21" s="23"/>
      <c r="T21" s="23"/>
    </row>
    <row r="22" spans="1:20">
      <c r="A22" s="585" t="s">
        <v>53</v>
      </c>
      <c r="B22" s="587">
        <f>SUM(B23,D23,F23)</f>
        <v>750753.31889298395</v>
      </c>
      <c r="C22" s="587"/>
      <c r="D22" s="587"/>
      <c r="E22" s="587"/>
      <c r="F22" s="587"/>
      <c r="G22" s="587"/>
      <c r="H22" s="78" t="str">
        <f>A27</f>
        <v>MOO</v>
      </c>
      <c r="I22" s="86">
        <f>(B27+D27+F27)/'6.1, 6.2'!E25</f>
        <v>4.803395623147335E-2</v>
      </c>
      <c r="J22" s="87" t="str">
        <f t="shared" si="1"/>
        <v>PSE</v>
      </c>
      <c r="K22" s="76">
        <f t="shared" si="0"/>
        <v>47146.322000000007</v>
      </c>
      <c r="L22" s="87" t="str">
        <f t="shared" si="2"/>
        <v>PSE</v>
      </c>
      <c r="M22" s="85">
        <f>K22/'6.1, 6.2'!E5</f>
        <v>4.2824486278873891E-2</v>
      </c>
      <c r="N22" s="95"/>
      <c r="O22" s="91"/>
      <c r="P22" s="97"/>
      <c r="Q22" s="71"/>
      <c r="R22" s="23"/>
      <c r="S22" s="23"/>
      <c r="T22" s="23"/>
    </row>
    <row r="23" spans="1:20">
      <c r="A23" s="586"/>
      <c r="B23" s="318">
        <f>SUM(B24:B27)</f>
        <v>263642.27674894844</v>
      </c>
      <c r="C23" s="363">
        <v>4.9731123423013834E-2</v>
      </c>
      <c r="D23" s="318">
        <f>SUM(D24:D27)</f>
        <v>244388.40286754136</v>
      </c>
      <c r="E23" s="363">
        <v>5.0343592813258169E-2</v>
      </c>
      <c r="F23" s="318">
        <f>SUM(F24:F27)</f>
        <v>242722.63927649421</v>
      </c>
      <c r="G23" s="363">
        <v>5.059598558837234E-2</v>
      </c>
      <c r="H23" s="68"/>
      <c r="I23" s="68"/>
      <c r="J23" s="87" t="str">
        <f t="shared" si="1"/>
        <v>VE</v>
      </c>
      <c r="K23" s="76">
        <f t="shared" si="0"/>
        <v>9003.024352073171</v>
      </c>
      <c r="L23" s="87" t="str">
        <f t="shared" si="2"/>
        <v>VE</v>
      </c>
      <c r="M23" s="85">
        <f>K23/'6.1, 6.2'!F5</f>
        <v>1.7378919024308159E-2</v>
      </c>
      <c r="N23" s="95"/>
      <c r="O23" s="91"/>
      <c r="P23" s="97"/>
      <c r="Q23" s="71"/>
      <c r="R23" s="74"/>
      <c r="S23" s="75"/>
      <c r="T23" s="75"/>
    </row>
    <row r="24" spans="1:20">
      <c r="A24" s="18" t="s">
        <v>8</v>
      </c>
      <c r="B24" s="23">
        <v>45654.801999999996</v>
      </c>
      <c r="C24" s="352">
        <v>7.3131757691847959E-2</v>
      </c>
      <c r="D24" s="23">
        <v>43395.411</v>
      </c>
      <c r="E24" s="352">
        <v>7.9679776447050071E-2</v>
      </c>
      <c r="F24" s="23">
        <v>49758.297999999995</v>
      </c>
      <c r="G24" s="352">
        <v>7.6166972231019661E-2</v>
      </c>
      <c r="H24" s="68"/>
      <c r="I24" s="68"/>
      <c r="J24" s="87" t="str">
        <f t="shared" si="1"/>
        <v>PVE</v>
      </c>
      <c r="K24" s="76">
        <f t="shared" si="0"/>
        <v>0</v>
      </c>
      <c r="L24" s="87" t="str">
        <f t="shared" si="2"/>
        <v>PVE</v>
      </c>
      <c r="M24" s="85">
        <f>K24/'6.1, 6.2'!G5</f>
        <v>0</v>
      </c>
      <c r="N24" s="95"/>
      <c r="O24" s="96"/>
      <c r="P24" s="92"/>
      <c r="T24" s="69"/>
    </row>
    <row r="25" spans="1:20">
      <c r="A25" s="18" t="s">
        <v>9</v>
      </c>
      <c r="B25" s="23">
        <v>86030.748999999996</v>
      </c>
      <c r="C25" s="352">
        <v>4.3512299405291839E-2</v>
      </c>
      <c r="D25" s="23">
        <v>81892.320999999996</v>
      </c>
      <c r="E25" s="352">
        <v>4.4033927086202296E-2</v>
      </c>
      <c r="F25" s="23">
        <v>84395.542000000001</v>
      </c>
      <c r="G25" s="352">
        <v>4.3911223108543194E-2</v>
      </c>
      <c r="H25" s="68"/>
      <c r="I25" s="68"/>
      <c r="J25" s="87" t="str">
        <f t="shared" si="1"/>
        <v>VTE</v>
      </c>
      <c r="K25" s="76">
        <f t="shared" si="0"/>
        <v>42.19</v>
      </c>
      <c r="L25" s="87" t="str">
        <f t="shared" si="2"/>
        <v>VTE</v>
      </c>
      <c r="M25" s="85">
        <f>K25/'6.1, 6.2'!H5</f>
        <v>2.3280343770661898E-4</v>
      </c>
      <c r="N25" s="95"/>
      <c r="O25" s="96"/>
      <c r="P25" s="92"/>
    </row>
    <row r="26" spans="1:20">
      <c r="A26" s="18" t="s">
        <v>132</v>
      </c>
      <c r="B26" s="23">
        <v>40734.592647829828</v>
      </c>
      <c r="C26" s="352">
        <v>5.0555267948015264E-2</v>
      </c>
      <c r="D26" s="23">
        <v>37239.821077005101</v>
      </c>
      <c r="E26" s="352">
        <v>5.0955844842311471E-2</v>
      </c>
      <c r="F26" s="23">
        <v>34832.350459600864</v>
      </c>
      <c r="G26" s="352">
        <v>4.9976683800565684E-2</v>
      </c>
      <c r="H26" s="68"/>
      <c r="I26" s="68"/>
      <c r="J26" s="87" t="str">
        <f t="shared" si="1"/>
        <v>FVE</v>
      </c>
      <c r="K26" s="76">
        <f t="shared" si="0"/>
        <v>52817.092484040913</v>
      </c>
      <c r="L26" s="87" t="str">
        <f t="shared" si="2"/>
        <v>FVE</v>
      </c>
      <c r="M26" s="85">
        <f>K26/'6.1, 6.2'!I5</f>
        <v>7.2900532201506441E-2</v>
      </c>
      <c r="N26" s="95"/>
      <c r="O26" s="96"/>
      <c r="P26" s="92"/>
    </row>
    <row r="27" spans="1:20">
      <c r="A27" s="427" t="s">
        <v>130</v>
      </c>
      <c r="B27" s="242">
        <v>91222.133101118656</v>
      </c>
      <c r="C27" s="353">
        <v>4.815944435809677E-2</v>
      </c>
      <c r="D27" s="242">
        <v>81860.849790536289</v>
      </c>
      <c r="E27" s="353">
        <v>4.7615492888404089E-2</v>
      </c>
      <c r="F27" s="242">
        <v>73736.448816893346</v>
      </c>
      <c r="G27" s="353">
        <v>4.8349831457445834E-2</v>
      </c>
      <c r="H27" s="68"/>
      <c r="I27" s="68"/>
      <c r="J27" s="68"/>
      <c r="K27" s="68"/>
      <c r="L27" s="68"/>
      <c r="M27" s="68"/>
      <c r="N27" s="95"/>
      <c r="O27" s="96"/>
      <c r="P27" s="92"/>
    </row>
    <row r="28" spans="1:20" ht="12" customHeight="1">
      <c r="A28" s="590"/>
      <c r="B28" s="590"/>
      <c r="C28" s="590"/>
      <c r="D28" s="590"/>
      <c r="E28" s="590"/>
      <c r="F28" s="48"/>
      <c r="G28" s="77" t="s">
        <v>297</v>
      </c>
      <c r="H28" s="68"/>
      <c r="I28" s="68"/>
      <c r="J28" s="68"/>
      <c r="K28" s="68"/>
      <c r="L28" s="68"/>
      <c r="M28" s="68"/>
      <c r="N28" s="92"/>
      <c r="O28" s="92"/>
      <c r="P28" s="92"/>
    </row>
    <row r="29" spans="1:20">
      <c r="A29" s="591"/>
      <c r="B29" s="591"/>
      <c r="C29" s="591"/>
      <c r="D29" s="591"/>
      <c r="E29" s="591"/>
      <c r="F29" s="48"/>
      <c r="G29" s="69"/>
      <c r="H29" s="68"/>
      <c r="I29" s="68"/>
      <c r="J29" s="68"/>
      <c r="K29" s="68"/>
      <c r="L29" s="68"/>
      <c r="M29" s="68"/>
      <c r="N29" s="92"/>
      <c r="O29" s="92"/>
      <c r="P29" s="92"/>
    </row>
    <row r="30" spans="1:20">
      <c r="J30" s="87"/>
      <c r="K30" s="87" t="str">
        <f>H5</f>
        <v>Leden</v>
      </c>
      <c r="L30" s="87" t="str">
        <f>J5</f>
        <v>Únor</v>
      </c>
      <c r="M30" s="87" t="str">
        <f>L5</f>
        <v>Březen</v>
      </c>
      <c r="N30" s="92"/>
      <c r="O30" s="92"/>
      <c r="P30" s="92"/>
    </row>
    <row r="31" spans="1:20">
      <c r="H31" s="87" t="str">
        <f t="shared" ref="H31:H38" si="3">A9</f>
        <v>JE</v>
      </c>
      <c r="I31" s="88">
        <f t="shared" ref="I31:I38" si="4">G9</f>
        <v>0</v>
      </c>
      <c r="J31" s="87" t="str">
        <f t="shared" ref="J31:J38" si="5">A9</f>
        <v>JE</v>
      </c>
      <c r="K31" s="70">
        <f t="shared" ref="K31:K38" si="6">H9</f>
        <v>0</v>
      </c>
      <c r="L31" s="70">
        <f t="shared" ref="L31:L38" si="7">J9</f>
        <v>0</v>
      </c>
      <c r="M31" s="70">
        <f t="shared" ref="M31:M38" si="8">L9</f>
        <v>0</v>
      </c>
      <c r="N31" s="92"/>
      <c r="O31" s="92"/>
      <c r="P31" s="92"/>
    </row>
    <row r="32" spans="1:20" ht="12.75" customHeight="1">
      <c r="H32" s="87" t="str">
        <f t="shared" si="3"/>
        <v>PE</v>
      </c>
      <c r="I32" s="88">
        <f t="shared" si="4"/>
        <v>1.427644856800483E-2</v>
      </c>
      <c r="J32" s="87" t="str">
        <f t="shared" si="5"/>
        <v>PE</v>
      </c>
      <c r="K32" s="70">
        <f t="shared" si="6"/>
        <v>25313.194</v>
      </c>
      <c r="L32" s="70">
        <f t="shared" si="7"/>
        <v>23598.756000000001</v>
      </c>
      <c r="M32" s="70">
        <f t="shared" si="8"/>
        <v>19598.013000000003</v>
      </c>
      <c r="N32" s="92"/>
      <c r="O32" s="92"/>
      <c r="P32" s="92"/>
    </row>
    <row r="33" spans="8:16">
      <c r="H33" s="87" t="str">
        <f t="shared" si="3"/>
        <v>PPE</v>
      </c>
      <c r="I33" s="88">
        <f t="shared" si="4"/>
        <v>0</v>
      </c>
      <c r="J33" s="87" t="str">
        <f t="shared" si="5"/>
        <v>PPE</v>
      </c>
      <c r="K33" s="70">
        <f t="shared" si="6"/>
        <v>0</v>
      </c>
      <c r="L33" s="70">
        <f t="shared" si="7"/>
        <v>0</v>
      </c>
      <c r="M33" s="70">
        <f t="shared" si="8"/>
        <v>0</v>
      </c>
      <c r="N33" s="92"/>
      <c r="O33" s="92"/>
      <c r="P33" s="92"/>
    </row>
    <row r="34" spans="8:16" ht="13.5" customHeight="1">
      <c r="H34" s="87" t="str">
        <f t="shared" si="3"/>
        <v>PSE</v>
      </c>
      <c r="I34" s="88">
        <f t="shared" si="4"/>
        <v>3.2219745047512897E-2</v>
      </c>
      <c r="J34" s="87" t="str">
        <f t="shared" si="5"/>
        <v>PSE</v>
      </c>
      <c r="K34" s="70">
        <f t="shared" si="6"/>
        <v>16917.129999999997</v>
      </c>
      <c r="L34" s="70">
        <f t="shared" si="7"/>
        <v>15568.941000000004</v>
      </c>
      <c r="M34" s="70">
        <f t="shared" si="8"/>
        <v>14660.251000000004</v>
      </c>
      <c r="N34" s="92"/>
      <c r="O34" s="92"/>
      <c r="P34" s="92"/>
    </row>
    <row r="35" spans="8:16" ht="12.75" customHeight="1">
      <c r="H35" s="87" t="str">
        <f t="shared" si="3"/>
        <v>VE</v>
      </c>
      <c r="I35" s="88">
        <f t="shared" si="4"/>
        <v>6.9906701843875669E-3</v>
      </c>
      <c r="J35" s="87" t="str">
        <f t="shared" si="5"/>
        <v>VE</v>
      </c>
      <c r="K35" s="70">
        <f t="shared" si="6"/>
        <v>3643.6033515609761</v>
      </c>
      <c r="L35" s="70">
        <f t="shared" si="7"/>
        <v>2461.3008805121945</v>
      </c>
      <c r="M35" s="70">
        <f t="shared" si="8"/>
        <v>2898.1201199999996</v>
      </c>
      <c r="N35" s="92"/>
      <c r="O35" s="92"/>
      <c r="P35" s="92"/>
    </row>
    <row r="36" spans="8:16" ht="12.75" customHeight="1">
      <c r="H36" s="87" t="str">
        <f t="shared" si="3"/>
        <v>PVE</v>
      </c>
      <c r="I36" s="88">
        <f t="shared" si="4"/>
        <v>0</v>
      </c>
      <c r="J36" s="87" t="str">
        <f t="shared" si="5"/>
        <v>PVE</v>
      </c>
      <c r="K36" s="70">
        <f t="shared" si="6"/>
        <v>0</v>
      </c>
      <c r="L36" s="70">
        <f t="shared" si="7"/>
        <v>0</v>
      </c>
      <c r="M36" s="70">
        <f t="shared" si="8"/>
        <v>0</v>
      </c>
      <c r="N36" s="92"/>
      <c r="O36" s="92"/>
      <c r="P36" s="92"/>
    </row>
    <row r="37" spans="8:16" ht="12.75" customHeight="1">
      <c r="H37" s="87" t="str">
        <f t="shared" si="3"/>
        <v>VTE</v>
      </c>
      <c r="I37" s="88">
        <f t="shared" si="4"/>
        <v>7.5757078014790456E-4</v>
      </c>
      <c r="J37" s="87" t="str">
        <f t="shared" si="5"/>
        <v>VTE</v>
      </c>
      <c r="K37" s="70">
        <f t="shared" si="6"/>
        <v>17.779</v>
      </c>
      <c r="L37" s="70">
        <f t="shared" si="7"/>
        <v>4.1120000000000001</v>
      </c>
      <c r="M37" s="70">
        <f t="shared" si="8"/>
        <v>20.298999999999999</v>
      </c>
      <c r="N37" s="92"/>
      <c r="O37" s="92"/>
      <c r="P37" s="92"/>
    </row>
    <row r="38" spans="8:16" ht="12.75" customHeight="1">
      <c r="H38" s="87" t="str">
        <f t="shared" si="3"/>
        <v>FVE</v>
      </c>
      <c r="I38" s="88">
        <f t="shared" si="4"/>
        <v>7.0549744476321008E-2</v>
      </c>
      <c r="J38" s="87" t="str">
        <f t="shared" si="5"/>
        <v>FVE</v>
      </c>
      <c r="K38" s="70">
        <f t="shared" si="6"/>
        <v>7224.2217730075117</v>
      </c>
      <c r="L38" s="70">
        <f t="shared" si="7"/>
        <v>16935.37138199016</v>
      </c>
      <c r="M38" s="70">
        <f t="shared" si="8"/>
        <v>28657.499329043243</v>
      </c>
      <c r="N38" s="92"/>
      <c r="O38" s="92"/>
      <c r="P38" s="92"/>
    </row>
    <row r="39" spans="8:16">
      <c r="N39" s="92"/>
      <c r="O39" s="92"/>
      <c r="P39" s="92"/>
    </row>
    <row r="40" spans="8:16">
      <c r="N40" s="92"/>
      <c r="O40" s="92"/>
      <c r="P40" s="92"/>
    </row>
    <row r="41" spans="8:16">
      <c r="N41" s="92"/>
      <c r="O41" s="92"/>
      <c r="P41" s="92"/>
    </row>
    <row r="42" spans="8:16">
      <c r="N42" s="92"/>
      <c r="O42" s="92"/>
      <c r="P42" s="92"/>
    </row>
    <row r="43" spans="8:16">
      <c r="N43" s="92"/>
      <c r="O43" s="92"/>
      <c r="P43" s="92"/>
    </row>
    <row r="44" spans="8:16">
      <c r="N44" s="92"/>
      <c r="O44" s="92"/>
      <c r="P44" s="92"/>
    </row>
    <row r="45" spans="8:16">
      <c r="N45" s="92"/>
      <c r="O45" s="92"/>
      <c r="P45" s="92"/>
    </row>
  </sheetData>
  <mergeCells count="21">
    <mergeCell ref="B18:G18"/>
    <mergeCell ref="B19:G19"/>
    <mergeCell ref="B20:C20"/>
    <mergeCell ref="D20:E20"/>
    <mergeCell ref="F20:G20"/>
    <mergeCell ref="A28:E29"/>
    <mergeCell ref="L5:M5"/>
    <mergeCell ref="B3:G3"/>
    <mergeCell ref="H3:M3"/>
    <mergeCell ref="B4:G4"/>
    <mergeCell ref="H4:M4"/>
    <mergeCell ref="B5:C5"/>
    <mergeCell ref="D5:E5"/>
    <mergeCell ref="F5:G5"/>
    <mergeCell ref="H5:I5"/>
    <mergeCell ref="J5:K5"/>
    <mergeCell ref="A22:A23"/>
    <mergeCell ref="B22:G22"/>
    <mergeCell ref="A7:A8"/>
    <mergeCell ref="B7:G7"/>
    <mergeCell ref="H7:M7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List16"/>
  <dimension ref="A1:N47"/>
  <sheetViews>
    <sheetView showGridLines="0" zoomScaleNormal="100" zoomScaleSheetLayoutView="100" workbookViewId="0"/>
  </sheetViews>
  <sheetFormatPr defaultColWidth="9.140625" defaultRowHeight="12"/>
  <cols>
    <col min="1" max="1" width="16" style="11" customWidth="1"/>
    <col min="2" max="10" width="9.85546875" style="11" customWidth="1"/>
    <col min="11" max="11" width="10" style="22" customWidth="1"/>
    <col min="12" max="13" width="9.85546875" style="22" customWidth="1"/>
    <col min="14" max="14" width="9.7109375" style="11" customWidth="1"/>
    <col min="15" max="15" width="10.7109375" style="11" customWidth="1"/>
    <col min="16" max="16384" width="9.140625" style="11"/>
  </cols>
  <sheetData>
    <row r="1" spans="1:14" ht="20.25">
      <c r="A1" s="368" t="s">
        <v>404</v>
      </c>
      <c r="M1" s="51"/>
      <c r="N1" s="209" t="str">
        <f>'3.1'!N1</f>
        <v>I. čtvrtletí 2025</v>
      </c>
    </row>
    <row r="2" spans="1:14" ht="6" customHeight="1"/>
    <row r="3" spans="1:14" ht="12.75" customHeight="1">
      <c r="A3" s="554" t="str">
        <f>'3.1'!A4</f>
        <v>2025</v>
      </c>
      <c r="B3" s="566" t="s">
        <v>179</v>
      </c>
      <c r="C3" s="546"/>
      <c r="D3" s="547"/>
      <c r="E3" s="566" t="s">
        <v>181</v>
      </c>
      <c r="F3" s="546"/>
      <c r="G3" s="547"/>
      <c r="H3" s="566" t="s">
        <v>182</v>
      </c>
      <c r="I3" s="546"/>
      <c r="J3" s="547"/>
      <c r="K3" s="566" t="s">
        <v>183</v>
      </c>
      <c r="L3" s="546"/>
      <c r="M3" s="547"/>
      <c r="N3" s="546" t="s">
        <v>53</v>
      </c>
    </row>
    <row r="4" spans="1:14">
      <c r="A4" s="555"/>
      <c r="B4" s="374" t="s">
        <v>60</v>
      </c>
      <c r="C4" s="373" t="s">
        <v>61</v>
      </c>
      <c r="D4" s="378" t="s">
        <v>62</v>
      </c>
      <c r="E4" s="374" t="s">
        <v>63</v>
      </c>
      <c r="F4" s="373" t="s">
        <v>64</v>
      </c>
      <c r="G4" s="378" t="s">
        <v>65</v>
      </c>
      <c r="H4" s="374" t="s">
        <v>66</v>
      </c>
      <c r="I4" s="373" t="s">
        <v>67</v>
      </c>
      <c r="J4" s="378" t="s">
        <v>68</v>
      </c>
      <c r="K4" s="374" t="s">
        <v>69</v>
      </c>
      <c r="L4" s="373" t="s">
        <v>70</v>
      </c>
      <c r="M4" s="378" t="s">
        <v>71</v>
      </c>
      <c r="N4" s="552"/>
    </row>
    <row r="5" spans="1:14" ht="12.75" customHeight="1">
      <c r="A5" s="556" t="s">
        <v>269</v>
      </c>
      <c r="B5" s="561">
        <f>SUM(B6:D6)</f>
        <v>-2945.6829487409132</v>
      </c>
      <c r="C5" s="562"/>
      <c r="D5" s="563"/>
      <c r="E5" s="561">
        <f>SUM(E6:G6)</f>
        <v>0</v>
      </c>
      <c r="F5" s="562"/>
      <c r="G5" s="563"/>
      <c r="H5" s="561">
        <f>SUM(H6:J6)</f>
        <v>0</v>
      </c>
      <c r="I5" s="562"/>
      <c r="J5" s="563"/>
      <c r="K5" s="561">
        <f>SUM(K6:M6)</f>
        <v>0</v>
      </c>
      <c r="L5" s="562"/>
      <c r="M5" s="563"/>
      <c r="N5" s="604">
        <f>SUM(B6:M6)</f>
        <v>-2945.6829487409132</v>
      </c>
    </row>
    <row r="6" spans="1:14">
      <c r="A6" s="557"/>
      <c r="B6" s="315">
        <f>B7+B18</f>
        <v>-879.72407309120217</v>
      </c>
      <c r="C6" s="305">
        <f t="shared" ref="C6:M6" si="0">C7+C18</f>
        <v>-951.27025500206855</v>
      </c>
      <c r="D6" s="310">
        <f t="shared" si="0"/>
        <v>-1114.6886206476427</v>
      </c>
      <c r="E6" s="315">
        <f t="shared" si="0"/>
        <v>0</v>
      </c>
      <c r="F6" s="305">
        <f t="shared" si="0"/>
        <v>0</v>
      </c>
      <c r="G6" s="310">
        <f t="shared" si="0"/>
        <v>0</v>
      </c>
      <c r="H6" s="315">
        <f t="shared" si="0"/>
        <v>0</v>
      </c>
      <c r="I6" s="305">
        <f t="shared" si="0"/>
        <v>0</v>
      </c>
      <c r="J6" s="310">
        <f t="shared" si="0"/>
        <v>0</v>
      </c>
      <c r="K6" s="315">
        <f t="shared" si="0"/>
        <v>0</v>
      </c>
      <c r="L6" s="305">
        <f t="shared" si="0"/>
        <v>0</v>
      </c>
      <c r="M6" s="310">
        <f t="shared" si="0"/>
        <v>0</v>
      </c>
      <c r="N6" s="605"/>
    </row>
    <row r="7" spans="1:14">
      <c r="A7" s="382" t="s">
        <v>84</v>
      </c>
      <c r="B7" s="375">
        <f>B8+B13</f>
        <v>-2819.8387881660351</v>
      </c>
      <c r="C7" s="370">
        <f t="shared" ref="C7:M7" si="1">C8+C13</f>
        <v>-2435.4759669276577</v>
      </c>
      <c r="D7" s="379">
        <f t="shared" si="1"/>
        <v>-2393.9302495717443</v>
      </c>
      <c r="E7" s="375">
        <f t="shared" si="1"/>
        <v>0</v>
      </c>
      <c r="F7" s="370">
        <f t="shared" si="1"/>
        <v>0</v>
      </c>
      <c r="G7" s="379">
        <f t="shared" si="1"/>
        <v>0</v>
      </c>
      <c r="H7" s="375">
        <f t="shared" si="1"/>
        <v>0</v>
      </c>
      <c r="I7" s="370">
        <f t="shared" si="1"/>
        <v>0</v>
      </c>
      <c r="J7" s="379">
        <f t="shared" si="1"/>
        <v>0</v>
      </c>
      <c r="K7" s="375">
        <f t="shared" si="1"/>
        <v>0</v>
      </c>
      <c r="L7" s="370">
        <f t="shared" si="1"/>
        <v>0</v>
      </c>
      <c r="M7" s="379">
        <f t="shared" si="1"/>
        <v>0</v>
      </c>
      <c r="N7" s="371">
        <f>SUM(B7:M7)</f>
        <v>-7649.2450046654376</v>
      </c>
    </row>
    <row r="8" spans="1:14">
      <c r="A8" s="383" t="s">
        <v>72</v>
      </c>
      <c r="B8" s="376">
        <f>SUM(B9:B12)</f>
        <v>-2818.1643241660349</v>
      </c>
      <c r="C8" s="372">
        <f t="shared" ref="C8:M8" si="2">SUM(C9:C12)</f>
        <v>-2434.9232779276576</v>
      </c>
      <c r="D8" s="380">
        <f t="shared" si="2"/>
        <v>-2386.7784515717444</v>
      </c>
      <c r="E8" s="376">
        <f t="shared" si="2"/>
        <v>0</v>
      </c>
      <c r="F8" s="372">
        <f t="shared" si="2"/>
        <v>0</v>
      </c>
      <c r="G8" s="380">
        <f t="shared" si="2"/>
        <v>0</v>
      </c>
      <c r="H8" s="376">
        <f t="shared" si="2"/>
        <v>0</v>
      </c>
      <c r="I8" s="372">
        <f t="shared" si="2"/>
        <v>0</v>
      </c>
      <c r="J8" s="380">
        <f t="shared" si="2"/>
        <v>0</v>
      </c>
      <c r="K8" s="376">
        <f t="shared" si="2"/>
        <v>0</v>
      </c>
      <c r="L8" s="372">
        <f t="shared" si="2"/>
        <v>0</v>
      </c>
      <c r="M8" s="380">
        <f t="shared" si="2"/>
        <v>0</v>
      </c>
      <c r="N8" s="371">
        <f>SUM(B8:M8)</f>
        <v>-7639.866053665437</v>
      </c>
    </row>
    <row r="9" spans="1:14">
      <c r="A9" s="385" t="s">
        <v>73</v>
      </c>
      <c r="B9" s="313">
        <v>-16.1401249572728</v>
      </c>
      <c r="C9" s="301">
        <v>-46.330050134431602</v>
      </c>
      <c r="D9" s="308">
        <v>-57.2667000559494</v>
      </c>
      <c r="E9" s="313">
        <v>0</v>
      </c>
      <c r="F9" s="301">
        <v>0</v>
      </c>
      <c r="G9" s="308">
        <v>0</v>
      </c>
      <c r="H9" s="313">
        <v>0</v>
      </c>
      <c r="I9" s="301">
        <v>0</v>
      </c>
      <c r="J9" s="308">
        <v>0</v>
      </c>
      <c r="K9" s="313">
        <v>0</v>
      </c>
      <c r="L9" s="301">
        <v>0</v>
      </c>
      <c r="M9" s="308">
        <v>0</v>
      </c>
      <c r="N9" s="7">
        <f t="shared" ref="N9:N14" si="3">SUM(B9:M9)</f>
        <v>-119.73687514765381</v>
      </c>
    </row>
    <row r="10" spans="1:14">
      <c r="A10" s="385" t="s">
        <v>74</v>
      </c>
      <c r="B10" s="313">
        <v>-557.01035104152197</v>
      </c>
      <c r="C10" s="301">
        <v>-468.59110544644301</v>
      </c>
      <c r="D10" s="308">
        <v>-678.539009571679</v>
      </c>
      <c r="E10" s="313">
        <v>0</v>
      </c>
      <c r="F10" s="301">
        <v>0</v>
      </c>
      <c r="G10" s="308">
        <v>0</v>
      </c>
      <c r="H10" s="313">
        <v>0</v>
      </c>
      <c r="I10" s="301">
        <v>0</v>
      </c>
      <c r="J10" s="308">
        <v>0</v>
      </c>
      <c r="K10" s="313">
        <v>0</v>
      </c>
      <c r="L10" s="301">
        <v>0</v>
      </c>
      <c r="M10" s="308">
        <v>0</v>
      </c>
      <c r="N10" s="7">
        <f t="shared" si="3"/>
        <v>-1704.140466059644</v>
      </c>
    </row>
    <row r="11" spans="1:14">
      <c r="A11" s="385" t="s">
        <v>75</v>
      </c>
      <c r="B11" s="313">
        <v>-1094.7761995773301</v>
      </c>
      <c r="C11" s="301">
        <v>-967.27297164154004</v>
      </c>
      <c r="D11" s="308">
        <v>-869.36556640485901</v>
      </c>
      <c r="E11" s="313">
        <v>0</v>
      </c>
      <c r="F11" s="301">
        <v>0</v>
      </c>
      <c r="G11" s="308">
        <v>0</v>
      </c>
      <c r="H11" s="313">
        <v>0</v>
      </c>
      <c r="I11" s="301">
        <v>0</v>
      </c>
      <c r="J11" s="308">
        <v>0</v>
      </c>
      <c r="K11" s="313">
        <v>0</v>
      </c>
      <c r="L11" s="301">
        <v>0</v>
      </c>
      <c r="M11" s="308">
        <v>0</v>
      </c>
      <c r="N11" s="7">
        <f t="shared" si="3"/>
        <v>-2931.4147376237288</v>
      </c>
    </row>
    <row r="12" spans="1:14">
      <c r="A12" s="386" t="s">
        <v>76</v>
      </c>
      <c r="B12" s="313">
        <v>-1150.2376485899099</v>
      </c>
      <c r="C12" s="301">
        <v>-952.729150705243</v>
      </c>
      <c r="D12" s="308">
        <v>-781.60717553925701</v>
      </c>
      <c r="E12" s="313">
        <v>0</v>
      </c>
      <c r="F12" s="301">
        <v>0</v>
      </c>
      <c r="G12" s="308">
        <v>0</v>
      </c>
      <c r="H12" s="313">
        <v>0</v>
      </c>
      <c r="I12" s="301">
        <v>0</v>
      </c>
      <c r="J12" s="308">
        <v>0</v>
      </c>
      <c r="K12" s="313">
        <v>0</v>
      </c>
      <c r="L12" s="301">
        <v>0</v>
      </c>
      <c r="M12" s="308">
        <v>0</v>
      </c>
      <c r="N12" s="7">
        <f t="shared" si="3"/>
        <v>-2884.5739748344095</v>
      </c>
    </row>
    <row r="13" spans="1:14">
      <c r="A13" s="382" t="s">
        <v>77</v>
      </c>
      <c r="B13" s="376">
        <f>SUM(B14:B17)</f>
        <v>-1.674464</v>
      </c>
      <c r="C13" s="372">
        <f t="shared" ref="C13:M13" si="4">SUM(C14:C17)</f>
        <v>-0.55268899999999999</v>
      </c>
      <c r="D13" s="380">
        <f t="shared" si="4"/>
        <v>-7.1517979999999985</v>
      </c>
      <c r="E13" s="376">
        <f t="shared" si="4"/>
        <v>0</v>
      </c>
      <c r="F13" s="372">
        <f t="shared" si="4"/>
        <v>0</v>
      </c>
      <c r="G13" s="380">
        <f t="shared" si="4"/>
        <v>0</v>
      </c>
      <c r="H13" s="376">
        <f t="shared" si="4"/>
        <v>0</v>
      </c>
      <c r="I13" s="372">
        <f t="shared" si="4"/>
        <v>0</v>
      </c>
      <c r="J13" s="380">
        <f t="shared" si="4"/>
        <v>0</v>
      </c>
      <c r="K13" s="376">
        <f t="shared" si="4"/>
        <v>0</v>
      </c>
      <c r="L13" s="372">
        <f t="shared" si="4"/>
        <v>0</v>
      </c>
      <c r="M13" s="380">
        <f t="shared" si="4"/>
        <v>0</v>
      </c>
      <c r="N13" s="371">
        <f>SUM(B13:M13)</f>
        <v>-9.3789509999999989</v>
      </c>
    </row>
    <row r="14" spans="1:14">
      <c r="A14" s="384" t="s">
        <v>73</v>
      </c>
      <c r="B14" s="377">
        <v>-0.450266</v>
      </c>
      <c r="C14" s="369">
        <v>-9.1210000000000006E-3</v>
      </c>
      <c r="D14" s="381">
        <v>-1.906164</v>
      </c>
      <c r="E14" s="377">
        <v>0</v>
      </c>
      <c r="F14" s="369">
        <v>0</v>
      </c>
      <c r="G14" s="381">
        <v>0</v>
      </c>
      <c r="H14" s="377">
        <v>0</v>
      </c>
      <c r="I14" s="369">
        <v>0</v>
      </c>
      <c r="J14" s="381">
        <v>0</v>
      </c>
      <c r="K14" s="377">
        <v>0</v>
      </c>
      <c r="L14" s="369">
        <v>0</v>
      </c>
      <c r="M14" s="308">
        <v>0</v>
      </c>
      <c r="N14" s="7">
        <f t="shared" si="3"/>
        <v>-2.365551</v>
      </c>
    </row>
    <row r="15" spans="1:14">
      <c r="A15" s="385" t="s">
        <v>74</v>
      </c>
      <c r="B15" s="377">
        <v>-0.150696</v>
      </c>
      <c r="C15" s="369">
        <v>0</v>
      </c>
      <c r="D15" s="381">
        <v>0</v>
      </c>
      <c r="E15" s="377">
        <v>0</v>
      </c>
      <c r="F15" s="369">
        <v>0</v>
      </c>
      <c r="G15" s="381">
        <v>0</v>
      </c>
      <c r="H15" s="377">
        <v>0</v>
      </c>
      <c r="I15" s="369">
        <v>0</v>
      </c>
      <c r="J15" s="381">
        <v>0</v>
      </c>
      <c r="K15" s="377">
        <v>0</v>
      </c>
      <c r="L15" s="369">
        <v>0</v>
      </c>
      <c r="M15" s="308">
        <v>0</v>
      </c>
      <c r="N15" s="7">
        <f t="shared" ref="N15:N28" si="5">SUM(B15:M15)</f>
        <v>-0.150696</v>
      </c>
    </row>
    <row r="16" spans="1:14">
      <c r="A16" s="385" t="s">
        <v>75</v>
      </c>
      <c r="B16" s="377">
        <v>0</v>
      </c>
      <c r="C16" s="369">
        <v>-0.41225000000000001</v>
      </c>
      <c r="D16" s="381">
        <v>-0.59982599999999997</v>
      </c>
      <c r="E16" s="377">
        <v>0</v>
      </c>
      <c r="F16" s="369">
        <v>0</v>
      </c>
      <c r="G16" s="381">
        <v>0</v>
      </c>
      <c r="H16" s="377">
        <v>0</v>
      </c>
      <c r="I16" s="369">
        <v>0</v>
      </c>
      <c r="J16" s="381">
        <v>0</v>
      </c>
      <c r="K16" s="377">
        <v>0</v>
      </c>
      <c r="L16" s="369">
        <v>0</v>
      </c>
      <c r="M16" s="308">
        <v>0</v>
      </c>
      <c r="N16" s="7">
        <f t="shared" si="5"/>
        <v>-1.012076</v>
      </c>
    </row>
    <row r="17" spans="1:14">
      <c r="A17" s="386" t="s">
        <v>76</v>
      </c>
      <c r="B17" s="377">
        <v>-1.073502</v>
      </c>
      <c r="C17" s="369">
        <v>-0.13131800000000002</v>
      </c>
      <c r="D17" s="381">
        <v>-4.6458079999999988</v>
      </c>
      <c r="E17" s="377">
        <v>0</v>
      </c>
      <c r="F17" s="369">
        <v>0</v>
      </c>
      <c r="G17" s="381">
        <v>0</v>
      </c>
      <c r="H17" s="377">
        <v>0</v>
      </c>
      <c r="I17" s="369">
        <v>0</v>
      </c>
      <c r="J17" s="381">
        <v>0</v>
      </c>
      <c r="K17" s="377">
        <v>0</v>
      </c>
      <c r="L17" s="369">
        <v>0</v>
      </c>
      <c r="M17" s="308">
        <v>0</v>
      </c>
      <c r="N17" s="7">
        <f t="shared" si="5"/>
        <v>-5.8506279999999986</v>
      </c>
    </row>
    <row r="18" spans="1:14">
      <c r="A18" s="382" t="s">
        <v>85</v>
      </c>
      <c r="B18" s="375">
        <f>B19+B24</f>
        <v>1940.1147150748329</v>
      </c>
      <c r="C18" s="370">
        <f t="shared" ref="C18:M18" si="6">C19+C24</f>
        <v>1484.2057119255892</v>
      </c>
      <c r="D18" s="379">
        <f t="shared" si="6"/>
        <v>1279.2416289241016</v>
      </c>
      <c r="E18" s="375">
        <f t="shared" si="6"/>
        <v>0</v>
      </c>
      <c r="F18" s="370">
        <f t="shared" si="6"/>
        <v>0</v>
      </c>
      <c r="G18" s="379">
        <f t="shared" si="6"/>
        <v>0</v>
      </c>
      <c r="H18" s="375">
        <f t="shared" si="6"/>
        <v>0</v>
      </c>
      <c r="I18" s="370">
        <f t="shared" si="6"/>
        <v>0</v>
      </c>
      <c r="J18" s="379">
        <f t="shared" si="6"/>
        <v>0</v>
      </c>
      <c r="K18" s="375">
        <f t="shared" si="6"/>
        <v>0</v>
      </c>
      <c r="L18" s="370">
        <f t="shared" si="6"/>
        <v>0</v>
      </c>
      <c r="M18" s="379">
        <f t="shared" si="6"/>
        <v>0</v>
      </c>
      <c r="N18" s="371">
        <f>SUM(B18:M18)</f>
        <v>4703.5620559245235</v>
      </c>
    </row>
    <row r="19" spans="1:14">
      <c r="A19" s="382" t="s">
        <v>78</v>
      </c>
      <c r="B19" s="376">
        <f>SUM(B20:B23)</f>
        <v>1893.8420670748328</v>
      </c>
      <c r="C19" s="372">
        <f t="shared" ref="C19:M19" si="7">SUM(C20:C23)</f>
        <v>1423.5297449255893</v>
      </c>
      <c r="D19" s="380">
        <f t="shared" si="7"/>
        <v>1266.6138559241017</v>
      </c>
      <c r="E19" s="376">
        <f t="shared" si="7"/>
        <v>0</v>
      </c>
      <c r="F19" s="372">
        <f t="shared" si="7"/>
        <v>0</v>
      </c>
      <c r="G19" s="380">
        <f t="shared" si="7"/>
        <v>0</v>
      </c>
      <c r="H19" s="376">
        <f t="shared" si="7"/>
        <v>0</v>
      </c>
      <c r="I19" s="372">
        <f t="shared" si="7"/>
        <v>0</v>
      </c>
      <c r="J19" s="380">
        <f t="shared" si="7"/>
        <v>0</v>
      </c>
      <c r="K19" s="376">
        <f t="shared" si="7"/>
        <v>0</v>
      </c>
      <c r="L19" s="372">
        <f t="shared" si="7"/>
        <v>0</v>
      </c>
      <c r="M19" s="380">
        <f t="shared" si="7"/>
        <v>0</v>
      </c>
      <c r="N19" s="371">
        <f>SUM(B19:M19)</f>
        <v>4583.985667924524</v>
      </c>
    </row>
    <row r="20" spans="1:14">
      <c r="A20" s="384" t="s">
        <v>80</v>
      </c>
      <c r="B20" s="313">
        <v>1006.69785062217</v>
      </c>
      <c r="C20" s="301">
        <v>671.86207432009701</v>
      </c>
      <c r="D20" s="308">
        <v>659.49510088526301</v>
      </c>
      <c r="E20" s="313">
        <v>0</v>
      </c>
      <c r="F20" s="301">
        <v>0</v>
      </c>
      <c r="G20" s="308">
        <v>0</v>
      </c>
      <c r="H20" s="313">
        <v>0</v>
      </c>
      <c r="I20" s="301">
        <v>0</v>
      </c>
      <c r="J20" s="308">
        <v>0</v>
      </c>
      <c r="K20" s="313">
        <v>0</v>
      </c>
      <c r="L20" s="301">
        <v>0</v>
      </c>
      <c r="M20" s="308">
        <v>0</v>
      </c>
      <c r="N20" s="7">
        <f t="shared" si="5"/>
        <v>2338.0550258275302</v>
      </c>
    </row>
    <row r="21" spans="1:14">
      <c r="A21" s="385" t="s">
        <v>81</v>
      </c>
      <c r="B21" s="313">
        <v>878.00598046366497</v>
      </c>
      <c r="C21" s="301">
        <v>741.32170456071401</v>
      </c>
      <c r="D21" s="308">
        <v>526.45504497233003</v>
      </c>
      <c r="E21" s="313">
        <v>0</v>
      </c>
      <c r="F21" s="301">
        <v>0</v>
      </c>
      <c r="G21" s="308">
        <v>0</v>
      </c>
      <c r="H21" s="313">
        <v>0</v>
      </c>
      <c r="I21" s="301">
        <v>0</v>
      </c>
      <c r="J21" s="308">
        <v>0</v>
      </c>
      <c r="K21" s="313">
        <v>0</v>
      </c>
      <c r="L21" s="301">
        <v>0</v>
      </c>
      <c r="M21" s="308">
        <v>0</v>
      </c>
      <c r="N21" s="7">
        <f t="shared" si="5"/>
        <v>2145.7827299967089</v>
      </c>
    </row>
    <row r="22" spans="1:14">
      <c r="A22" s="385" t="s">
        <v>82</v>
      </c>
      <c r="B22" s="313">
        <v>5.5877359917154497</v>
      </c>
      <c r="C22" s="301">
        <v>2.5478910057358402</v>
      </c>
      <c r="D22" s="308">
        <v>22.483185007657902</v>
      </c>
      <c r="E22" s="313">
        <v>0</v>
      </c>
      <c r="F22" s="301">
        <v>0</v>
      </c>
      <c r="G22" s="308">
        <v>0</v>
      </c>
      <c r="H22" s="313">
        <v>0</v>
      </c>
      <c r="I22" s="301">
        <v>0</v>
      </c>
      <c r="J22" s="308">
        <v>0</v>
      </c>
      <c r="K22" s="313">
        <v>0</v>
      </c>
      <c r="L22" s="301">
        <v>0</v>
      </c>
      <c r="M22" s="308">
        <v>0</v>
      </c>
      <c r="N22" s="7">
        <f t="shared" si="5"/>
        <v>30.618812005109191</v>
      </c>
    </row>
    <row r="23" spans="1:14">
      <c r="A23" s="386" t="s">
        <v>83</v>
      </c>
      <c r="B23" s="313">
        <v>3.5504999972824001</v>
      </c>
      <c r="C23" s="301">
        <v>7.7980750390421596</v>
      </c>
      <c r="D23" s="308">
        <v>58.180525058850598</v>
      </c>
      <c r="E23" s="313">
        <v>0</v>
      </c>
      <c r="F23" s="301">
        <v>0</v>
      </c>
      <c r="G23" s="308">
        <v>0</v>
      </c>
      <c r="H23" s="313">
        <v>0</v>
      </c>
      <c r="I23" s="301">
        <v>0</v>
      </c>
      <c r="J23" s="308">
        <v>0</v>
      </c>
      <c r="K23" s="313">
        <v>0</v>
      </c>
      <c r="L23" s="301">
        <v>0</v>
      </c>
      <c r="M23" s="308">
        <v>0</v>
      </c>
      <c r="N23" s="7">
        <f t="shared" si="5"/>
        <v>69.529100095175153</v>
      </c>
    </row>
    <row r="24" spans="1:14">
      <c r="A24" s="382" t="s">
        <v>79</v>
      </c>
      <c r="B24" s="376">
        <f>SUM(B25:B28)</f>
        <v>46.272648000000004</v>
      </c>
      <c r="C24" s="372">
        <f t="shared" ref="C24:M24" si="8">SUM(C25:C28)</f>
        <v>60.675967</v>
      </c>
      <c r="D24" s="380">
        <f t="shared" si="8"/>
        <v>12.627773000000001</v>
      </c>
      <c r="E24" s="376">
        <f t="shared" si="8"/>
        <v>0</v>
      </c>
      <c r="F24" s="372">
        <f t="shared" si="8"/>
        <v>0</v>
      </c>
      <c r="G24" s="380">
        <f t="shared" si="8"/>
        <v>0</v>
      </c>
      <c r="H24" s="376">
        <f t="shared" si="8"/>
        <v>0</v>
      </c>
      <c r="I24" s="372">
        <f t="shared" si="8"/>
        <v>0</v>
      </c>
      <c r="J24" s="380">
        <f t="shared" si="8"/>
        <v>0</v>
      </c>
      <c r="K24" s="376">
        <f t="shared" si="8"/>
        <v>0</v>
      </c>
      <c r="L24" s="372">
        <f t="shared" si="8"/>
        <v>0</v>
      </c>
      <c r="M24" s="380">
        <f t="shared" si="8"/>
        <v>0</v>
      </c>
      <c r="N24" s="371">
        <f>SUM(B24:M24)</f>
        <v>119.57638800000001</v>
      </c>
    </row>
    <row r="25" spans="1:14">
      <c r="A25" s="384" t="s">
        <v>80</v>
      </c>
      <c r="B25" s="313">
        <v>46.134242</v>
      </c>
      <c r="C25" s="301">
        <v>60.548489000000004</v>
      </c>
      <c r="D25" s="308">
        <v>12.514256000000001</v>
      </c>
      <c r="E25" s="313">
        <v>0</v>
      </c>
      <c r="F25" s="301">
        <v>0</v>
      </c>
      <c r="G25" s="308">
        <v>0</v>
      </c>
      <c r="H25" s="313">
        <v>0</v>
      </c>
      <c r="I25" s="301">
        <v>0</v>
      </c>
      <c r="J25" s="308">
        <v>0</v>
      </c>
      <c r="K25" s="313">
        <v>0</v>
      </c>
      <c r="L25" s="301">
        <v>0</v>
      </c>
      <c r="M25" s="308">
        <v>0</v>
      </c>
      <c r="N25" s="7">
        <f t="shared" si="5"/>
        <v>119.19698700000001</v>
      </c>
    </row>
    <row r="26" spans="1:14">
      <c r="A26" s="385" t="s">
        <v>81</v>
      </c>
      <c r="B26" s="313">
        <v>2.4420000000000002E-3</v>
      </c>
      <c r="C26" s="301">
        <v>0</v>
      </c>
      <c r="D26" s="308">
        <v>0</v>
      </c>
      <c r="E26" s="313">
        <v>0</v>
      </c>
      <c r="F26" s="301">
        <v>0</v>
      </c>
      <c r="G26" s="308">
        <v>0</v>
      </c>
      <c r="H26" s="313">
        <v>0</v>
      </c>
      <c r="I26" s="301">
        <v>0</v>
      </c>
      <c r="J26" s="308">
        <v>0</v>
      </c>
      <c r="K26" s="313">
        <v>0</v>
      </c>
      <c r="L26" s="301">
        <v>0</v>
      </c>
      <c r="M26" s="308">
        <v>0</v>
      </c>
      <c r="N26" s="7">
        <f t="shared" si="5"/>
        <v>2.4420000000000002E-3</v>
      </c>
    </row>
    <row r="27" spans="1:14">
      <c r="A27" s="385" t="s">
        <v>82</v>
      </c>
      <c r="B27" s="313">
        <v>0</v>
      </c>
      <c r="C27" s="301">
        <v>2.016E-3</v>
      </c>
      <c r="D27" s="308">
        <v>1.926E-3</v>
      </c>
      <c r="E27" s="313">
        <v>0</v>
      </c>
      <c r="F27" s="301">
        <v>0</v>
      </c>
      <c r="G27" s="308">
        <v>0</v>
      </c>
      <c r="H27" s="313">
        <v>0</v>
      </c>
      <c r="I27" s="301">
        <v>0</v>
      </c>
      <c r="J27" s="308">
        <v>0</v>
      </c>
      <c r="K27" s="313">
        <v>0</v>
      </c>
      <c r="L27" s="301">
        <v>0</v>
      </c>
      <c r="M27" s="308">
        <v>0</v>
      </c>
      <c r="N27" s="7">
        <f t="shared" si="5"/>
        <v>3.9420000000000002E-3</v>
      </c>
    </row>
    <row r="28" spans="1:14">
      <c r="A28" s="386" t="s">
        <v>83</v>
      </c>
      <c r="B28" s="314">
        <v>0.135964</v>
      </c>
      <c r="C28" s="303">
        <v>0.12546199999999999</v>
      </c>
      <c r="D28" s="309">
        <v>0.111591</v>
      </c>
      <c r="E28" s="314">
        <v>0</v>
      </c>
      <c r="F28" s="303">
        <v>0</v>
      </c>
      <c r="G28" s="309">
        <v>0</v>
      </c>
      <c r="H28" s="314">
        <v>0</v>
      </c>
      <c r="I28" s="303">
        <v>0</v>
      </c>
      <c r="J28" s="309">
        <v>0</v>
      </c>
      <c r="K28" s="314">
        <v>0</v>
      </c>
      <c r="L28" s="303">
        <v>0</v>
      </c>
      <c r="M28" s="309">
        <v>0</v>
      </c>
      <c r="N28" s="256">
        <f t="shared" si="5"/>
        <v>0.37301699999999999</v>
      </c>
    </row>
    <row r="29" spans="1:14">
      <c r="A29" s="22"/>
      <c r="N29" s="340" t="s">
        <v>298</v>
      </c>
    </row>
    <row r="30" spans="1:14" ht="12.75">
      <c r="I30" s="52"/>
      <c r="K30" s="441">
        <v>-122.1024261476538</v>
      </c>
    </row>
    <row r="31" spans="1:14" ht="10.5" customHeight="1"/>
    <row r="32" spans="1:14" ht="10.5" customHeight="1"/>
    <row r="33" spans="7:14" ht="10.5" customHeight="1"/>
    <row r="34" spans="7:14" ht="10.5" customHeight="1"/>
    <row r="35" spans="7:14">
      <c r="J35" s="600">
        <v>2457.2520128275301</v>
      </c>
      <c r="K35" s="600"/>
    </row>
    <row r="36" spans="7:14" ht="10.5" customHeight="1"/>
    <row r="37" spans="7:14" ht="10.5" customHeight="1"/>
    <row r="38" spans="7:14" ht="10.5" customHeight="1"/>
    <row r="39" spans="7:14" ht="12.75" customHeight="1">
      <c r="H39" s="600">
        <v>2145.7851719967089</v>
      </c>
      <c r="I39" s="600"/>
      <c r="J39" s="600"/>
    </row>
    <row r="40" spans="7:14">
      <c r="J40" s="24" t="s">
        <v>161</v>
      </c>
      <c r="K40" s="603">
        <v>-2945.6829487409132</v>
      </c>
      <c r="L40" s="603"/>
    </row>
    <row r="41" spans="7:14" ht="10.5" customHeight="1"/>
    <row r="42" spans="7:14" ht="10.5" customHeight="1"/>
    <row r="43" spans="7:14">
      <c r="G43" s="602">
        <v>-1704.291162059644</v>
      </c>
      <c r="H43" s="602"/>
      <c r="K43" s="442">
        <v>30.62275400510919</v>
      </c>
    </row>
    <row r="44" spans="7:14">
      <c r="L44" s="443">
        <v>69.902117095175157</v>
      </c>
    </row>
    <row r="45" spans="7:14">
      <c r="M45" s="602">
        <v>-2890.4246028344096</v>
      </c>
      <c r="N45" s="602"/>
    </row>
    <row r="46" spans="7:14" ht="10.5" customHeight="1"/>
    <row r="47" spans="7:14" ht="10.5" customHeight="1">
      <c r="J47" s="601">
        <v>-2932.4268136237288</v>
      </c>
      <c r="K47" s="601"/>
      <c r="L47" s="601"/>
    </row>
  </sheetData>
  <mergeCells count="18">
    <mergeCell ref="N3:N4"/>
    <mergeCell ref="A5:A6"/>
    <mergeCell ref="B3:D3"/>
    <mergeCell ref="E3:G3"/>
    <mergeCell ref="H3:J3"/>
    <mergeCell ref="K3:M3"/>
    <mergeCell ref="B5:D5"/>
    <mergeCell ref="N5:N6"/>
    <mergeCell ref="E5:G5"/>
    <mergeCell ref="H5:J5"/>
    <mergeCell ref="K5:M5"/>
    <mergeCell ref="A3:A4"/>
    <mergeCell ref="J35:K35"/>
    <mergeCell ref="J47:L47"/>
    <mergeCell ref="M45:N45"/>
    <mergeCell ref="G43:H43"/>
    <mergeCell ref="K40:L40"/>
    <mergeCell ref="H39:J39"/>
  </mergeCells>
  <conditionalFormatting sqref="B5:D28">
    <cfRule type="expression" dxfId="15" priority="4">
      <formula>SEARCH($B$3,$N$1)</formula>
    </cfRule>
  </conditionalFormatting>
  <conditionalFormatting sqref="B5:G28">
    <cfRule type="expression" dxfId="14" priority="3">
      <formula>SEARCH($E$3,$N$1)</formula>
    </cfRule>
  </conditionalFormatting>
  <conditionalFormatting sqref="B5:J28">
    <cfRule type="expression" dxfId="13" priority="2">
      <formula>SEARCH($H$3,$N$1)</formula>
    </cfRule>
  </conditionalFormatting>
  <conditionalFormatting sqref="B5:M28">
    <cfRule type="expression" dxfId="12" priority="1">
      <formula>SEARCH($K$3,$N$1)</formula>
    </cfRule>
  </conditionalFormatting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List33"/>
  <dimension ref="A1:O42"/>
  <sheetViews>
    <sheetView showGridLines="0" zoomScaleNormal="100" zoomScaleSheetLayoutView="100" workbookViewId="0"/>
  </sheetViews>
  <sheetFormatPr defaultColWidth="9.140625" defaultRowHeight="12"/>
  <cols>
    <col min="1" max="1" width="13.85546875" style="11" customWidth="1"/>
    <col min="2" max="2" width="8.42578125" style="11" customWidth="1"/>
    <col min="3" max="14" width="10.140625" style="11" customWidth="1"/>
    <col min="15" max="15" width="9.140625" style="11" customWidth="1"/>
    <col min="16" max="16384" width="9.140625" style="11"/>
  </cols>
  <sheetData>
    <row r="1" spans="1:14" ht="20.25">
      <c r="A1" s="299" t="s">
        <v>405</v>
      </c>
      <c r="I1" s="51"/>
      <c r="J1" s="51"/>
      <c r="M1" s="51"/>
      <c r="N1" s="209" t="str">
        <f>'3.1'!N1</f>
        <v>I. čtvrtletí 2025</v>
      </c>
    </row>
    <row r="2" spans="1:14" s="22" customFormat="1" ht="18">
      <c r="A2" s="266" t="s">
        <v>403</v>
      </c>
      <c r="I2" s="51"/>
      <c r="J2" s="51"/>
      <c r="M2" s="51"/>
      <c r="N2" s="116"/>
    </row>
    <row r="3" spans="1:14" ht="6" customHeight="1"/>
    <row r="4" spans="1:14" ht="12.6" customHeight="1">
      <c r="A4" s="554" t="str">
        <f>'3.1'!A4</f>
        <v>2025</v>
      </c>
      <c r="B4" s="554"/>
      <c r="C4" s="389" t="s">
        <v>60</v>
      </c>
      <c r="D4" s="389" t="s">
        <v>61</v>
      </c>
      <c r="E4" s="389" t="s">
        <v>62</v>
      </c>
      <c r="F4" s="389" t="s">
        <v>63</v>
      </c>
      <c r="G4" s="389" t="s">
        <v>64</v>
      </c>
      <c r="H4" s="389" t="s">
        <v>65</v>
      </c>
      <c r="I4" s="389" t="s">
        <v>66</v>
      </c>
      <c r="J4" s="389" t="s">
        <v>67</v>
      </c>
      <c r="K4" s="389" t="s">
        <v>68</v>
      </c>
      <c r="L4" s="389" t="s">
        <v>69</v>
      </c>
      <c r="M4" s="389" t="s">
        <v>70</v>
      </c>
      <c r="N4" s="389" t="s">
        <v>71</v>
      </c>
    </row>
    <row r="5" spans="1:14" ht="12.6" customHeight="1">
      <c r="A5" s="608" t="s">
        <v>54</v>
      </c>
      <c r="B5" s="608"/>
      <c r="C5" s="391">
        <v>11288.404</v>
      </c>
      <c r="D5" s="391">
        <v>11718.1719999999</v>
      </c>
      <c r="E5" s="391">
        <v>10470.734</v>
      </c>
      <c r="F5" s="391">
        <v>0</v>
      </c>
      <c r="G5" s="391">
        <v>0</v>
      </c>
      <c r="H5" s="391">
        <v>0</v>
      </c>
      <c r="I5" s="391">
        <v>0</v>
      </c>
      <c r="J5" s="391">
        <v>0</v>
      </c>
      <c r="K5" s="391">
        <v>0</v>
      </c>
      <c r="L5" s="391">
        <v>0</v>
      </c>
      <c r="M5" s="391">
        <v>0</v>
      </c>
      <c r="N5" s="391">
        <v>0</v>
      </c>
    </row>
    <row r="6" spans="1:14" ht="12.6" customHeight="1">
      <c r="A6" s="607" t="s">
        <v>48</v>
      </c>
      <c r="B6" s="607"/>
      <c r="C6" s="388">
        <v>45670</v>
      </c>
      <c r="D6" s="388">
        <v>45707</v>
      </c>
      <c r="E6" s="388">
        <v>45720</v>
      </c>
      <c r="F6" s="388">
        <v>45748</v>
      </c>
      <c r="G6" s="388">
        <v>45778</v>
      </c>
      <c r="H6" s="388">
        <v>45809</v>
      </c>
      <c r="I6" s="388">
        <v>45839</v>
      </c>
      <c r="J6" s="388">
        <v>45870</v>
      </c>
      <c r="K6" s="388">
        <v>45901</v>
      </c>
      <c r="L6" s="388">
        <v>45931</v>
      </c>
      <c r="M6" s="388">
        <v>45962</v>
      </c>
      <c r="N6" s="388">
        <v>45992</v>
      </c>
    </row>
    <row r="7" spans="1:14" ht="12.6" customHeight="1">
      <c r="A7" s="606" t="s">
        <v>321</v>
      </c>
      <c r="B7" s="606"/>
      <c r="C7" s="390">
        <v>0.54166666666666663</v>
      </c>
      <c r="D7" s="390" t="s">
        <v>431</v>
      </c>
      <c r="E7" s="390" t="s">
        <v>431</v>
      </c>
      <c r="F7" s="390">
        <v>0</v>
      </c>
      <c r="G7" s="390">
        <v>0</v>
      </c>
      <c r="H7" s="390">
        <v>0</v>
      </c>
      <c r="I7" s="390">
        <v>0</v>
      </c>
      <c r="J7" s="390">
        <v>0</v>
      </c>
      <c r="K7" s="390">
        <v>0</v>
      </c>
      <c r="L7" s="390">
        <v>0</v>
      </c>
      <c r="M7" s="390">
        <v>0</v>
      </c>
      <c r="N7" s="390">
        <v>0</v>
      </c>
    </row>
    <row r="8" spans="1:14" ht="12.6" customHeight="1">
      <c r="A8" s="607" t="s">
        <v>57</v>
      </c>
      <c r="B8" s="607"/>
      <c r="C8" s="387">
        <v>6042.89</v>
      </c>
      <c r="D8" s="387">
        <v>6981.7729999999901</v>
      </c>
      <c r="E8" s="387">
        <v>5674.6769999999997</v>
      </c>
      <c r="F8" s="387">
        <v>0</v>
      </c>
      <c r="G8" s="387">
        <v>0</v>
      </c>
      <c r="H8" s="387">
        <v>0</v>
      </c>
      <c r="I8" s="387">
        <v>0</v>
      </c>
      <c r="J8" s="387">
        <v>0</v>
      </c>
      <c r="K8" s="387">
        <v>0</v>
      </c>
      <c r="L8" s="387">
        <v>0</v>
      </c>
      <c r="M8" s="387">
        <v>0</v>
      </c>
      <c r="N8" s="387">
        <v>0</v>
      </c>
    </row>
    <row r="9" spans="1:14" ht="12.6" customHeight="1">
      <c r="A9" s="607" t="s">
        <v>48</v>
      </c>
      <c r="B9" s="607"/>
      <c r="C9" s="388">
        <v>45659</v>
      </c>
      <c r="D9" s="388">
        <v>45697</v>
      </c>
      <c r="E9" s="388">
        <v>45739</v>
      </c>
      <c r="F9" s="388">
        <v>45748</v>
      </c>
      <c r="G9" s="388">
        <v>45778</v>
      </c>
      <c r="H9" s="388">
        <v>45809</v>
      </c>
      <c r="I9" s="388">
        <v>45839</v>
      </c>
      <c r="J9" s="388">
        <v>45870</v>
      </c>
      <c r="K9" s="388">
        <v>45901</v>
      </c>
      <c r="L9" s="388">
        <v>45931</v>
      </c>
      <c r="M9" s="388">
        <v>45962</v>
      </c>
      <c r="N9" s="388">
        <v>45992</v>
      </c>
    </row>
    <row r="10" spans="1:14">
      <c r="A10" s="606" t="s">
        <v>321</v>
      </c>
      <c r="B10" s="606"/>
      <c r="C10" s="390" t="s">
        <v>432</v>
      </c>
      <c r="D10" s="390" t="s">
        <v>433</v>
      </c>
      <c r="E10" s="390" t="s">
        <v>434</v>
      </c>
      <c r="F10" s="390">
        <v>0</v>
      </c>
      <c r="G10" s="390">
        <v>0</v>
      </c>
      <c r="H10" s="390">
        <v>0</v>
      </c>
      <c r="I10" s="390">
        <v>0</v>
      </c>
      <c r="J10" s="390">
        <v>0</v>
      </c>
      <c r="K10" s="390">
        <v>0</v>
      </c>
      <c r="L10" s="390">
        <v>0</v>
      </c>
      <c r="M10" s="390">
        <v>0</v>
      </c>
      <c r="N10" s="390">
        <v>0</v>
      </c>
    </row>
    <row r="11" spans="1:14" ht="12.6" customHeight="1">
      <c r="N11" s="340" t="s">
        <v>275</v>
      </c>
    </row>
    <row r="12" spans="1:14" ht="12.6" customHeight="1"/>
    <row r="13" spans="1:14" ht="12.6" customHeight="1"/>
    <row r="14" spans="1:14" ht="12.6" customHeight="1"/>
    <row r="15" spans="1:14" ht="12.6" customHeight="1"/>
    <row r="16" spans="1:14" ht="12.6" customHeight="1"/>
    <row r="17" ht="12.6" customHeight="1"/>
    <row r="18" ht="12.6" customHeight="1"/>
    <row r="19" ht="12.6" customHeight="1"/>
    <row r="20" ht="12.6" customHeight="1"/>
    <row r="21" ht="12.6" customHeight="1"/>
    <row r="22" ht="12.6" customHeight="1"/>
    <row r="23" ht="12.6" customHeight="1"/>
    <row r="24" ht="12.6" customHeight="1"/>
    <row r="25" ht="12.6" customHeight="1"/>
    <row r="26" ht="12.6" customHeight="1"/>
    <row r="27" ht="12.6" customHeight="1"/>
    <row r="28" ht="12.6" customHeight="1"/>
    <row r="29" ht="12.6" customHeight="1"/>
    <row r="30" ht="12.6" customHeight="1"/>
    <row r="31" ht="12.6" customHeight="1"/>
    <row r="32" ht="12.6" customHeight="1"/>
    <row r="33" spans="8:15" ht="12.6" customHeight="1"/>
    <row r="34" spans="8:15">
      <c r="H34" s="14"/>
    </row>
    <row r="36" spans="8:15">
      <c r="O36" s="27"/>
    </row>
    <row r="37" spans="8:15">
      <c r="O37" s="28"/>
    </row>
    <row r="38" spans="8:15">
      <c r="O38" s="29"/>
    </row>
    <row r="39" spans="8:15">
      <c r="O39" s="29"/>
    </row>
    <row r="40" spans="8:15">
      <c r="O40" s="28"/>
    </row>
    <row r="41" spans="8:15">
      <c r="O41" s="29"/>
    </row>
    <row r="42" spans="8:15">
      <c r="O42" s="29"/>
    </row>
  </sheetData>
  <mergeCells count="7">
    <mergeCell ref="A7:B7"/>
    <mergeCell ref="A8:B8"/>
    <mergeCell ref="A9:B9"/>
    <mergeCell ref="A10:B10"/>
    <mergeCell ref="A4:B4"/>
    <mergeCell ref="A5:B5"/>
    <mergeCell ref="A6:B6"/>
  </mergeCells>
  <conditionalFormatting sqref="C5:E10">
    <cfRule type="expression" dxfId="11" priority="4">
      <formula>SEARCH("I. Čtvrtletí",$N$1)</formula>
    </cfRule>
  </conditionalFormatting>
  <conditionalFormatting sqref="C5:H10">
    <cfRule type="expression" dxfId="10" priority="3">
      <formula>SEARCH("II. Čtvrtletí",$N$1)</formula>
    </cfRule>
  </conditionalFormatting>
  <conditionalFormatting sqref="C5:K10">
    <cfRule type="expression" dxfId="9" priority="2">
      <formula>SEARCH("III. čtvrtletí",$N$1)</formula>
    </cfRule>
  </conditionalFormatting>
  <conditionalFormatting sqref="C5:N10">
    <cfRule type="expression" dxfId="8" priority="1">
      <formula>SEARCH("IV. Čtvrtletí",$N$1)</formula>
    </cfRule>
  </conditionalFormatting>
  <pageMargins left="0.31496062992125984" right="0.31496062992125984" top="0.35433070866141736" bottom="0.35433070866141736" header="0.31496062992125984" footer="0.19685039370078741"/>
  <pageSetup paperSize="9" orientation="landscape" r:id="rId1"/>
  <headerFooter differentFirst="1" scaleWithDoc="0">
    <oddFooter>&amp;C&amp;"Calibri,Obyčejné"&amp;9&amp;P</oddFooter>
  </headerFooter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List34"/>
  <dimension ref="A1:Q40"/>
  <sheetViews>
    <sheetView showGridLines="0" zoomScaleNormal="100" zoomScaleSheetLayoutView="115" workbookViewId="0"/>
  </sheetViews>
  <sheetFormatPr defaultColWidth="9.140625" defaultRowHeight="12"/>
  <cols>
    <col min="1" max="1" width="9.7109375" style="11" customWidth="1"/>
    <col min="2" max="2" width="3" style="11" bestFit="1" customWidth="1"/>
    <col min="3" max="3" width="10.140625" style="11" customWidth="1"/>
    <col min="4" max="5" width="12.140625" style="11" customWidth="1"/>
    <col min="6" max="6" width="1.28515625" style="11" customWidth="1"/>
    <col min="7" max="7" width="9.7109375" style="11" customWidth="1"/>
    <col min="8" max="8" width="3" style="11" customWidth="1"/>
    <col min="9" max="9" width="10.140625" style="11" customWidth="1"/>
    <col min="10" max="11" width="12.140625" style="11" customWidth="1"/>
    <col min="12" max="12" width="1.28515625" style="11" customWidth="1"/>
    <col min="13" max="13" width="9.7109375" style="11" customWidth="1"/>
    <col min="14" max="14" width="3" style="11" bestFit="1" customWidth="1"/>
    <col min="15" max="15" width="10.140625" style="11" customWidth="1"/>
    <col min="16" max="17" width="12.140625" style="11" customWidth="1"/>
    <col min="18" max="16384" width="9.140625" style="11"/>
  </cols>
  <sheetData>
    <row r="1" spans="1:17" s="51" customFormat="1" ht="18">
      <c r="A1" s="392" t="str">
        <f>"9.2 Denní maxima a minima zatížení brutto ES ČR za "&amp;Q1</f>
        <v>9.2 Denní maxima a minima zatížení brutto ES ČR za I. čtvrtletí 2025</v>
      </c>
      <c r="Q1" s="209" t="str">
        <f>'3.1'!N1</f>
        <v>I. čtvrtletí 2025</v>
      </c>
    </row>
    <row r="2" spans="1:17" ht="6" customHeight="1"/>
    <row r="3" spans="1:17" ht="60">
      <c r="A3" s="556" t="s">
        <v>60</v>
      </c>
      <c r="B3" s="556"/>
      <c r="C3" s="395" t="s">
        <v>223</v>
      </c>
      <c r="D3" s="395" t="s">
        <v>287</v>
      </c>
      <c r="E3" s="395" t="s">
        <v>288</v>
      </c>
      <c r="G3" s="556" t="s">
        <v>61</v>
      </c>
      <c r="H3" s="556"/>
      <c r="I3" s="395" t="s">
        <v>223</v>
      </c>
      <c r="J3" s="395" t="s">
        <v>287</v>
      </c>
      <c r="K3" s="395" t="s">
        <v>288</v>
      </c>
      <c r="M3" s="556" t="s">
        <v>62</v>
      </c>
      <c r="N3" s="556"/>
      <c r="O3" s="395" t="s">
        <v>223</v>
      </c>
      <c r="P3" s="395" t="s">
        <v>287</v>
      </c>
      <c r="Q3" s="395" t="s">
        <v>288</v>
      </c>
    </row>
    <row r="4" spans="1:17" ht="9.75" customHeight="1">
      <c r="A4" s="557"/>
      <c r="B4" s="557"/>
      <c r="C4" s="396" t="s">
        <v>5</v>
      </c>
      <c r="D4" s="396" t="s">
        <v>4</v>
      </c>
      <c r="E4" s="396" t="s">
        <v>4</v>
      </c>
      <c r="G4" s="557"/>
      <c r="H4" s="557"/>
      <c r="I4" s="396" t="s">
        <v>5</v>
      </c>
      <c r="J4" s="396" t="s">
        <v>4</v>
      </c>
      <c r="K4" s="396" t="s">
        <v>4</v>
      </c>
      <c r="M4" s="557"/>
      <c r="N4" s="557"/>
      <c r="O4" s="396" t="s">
        <v>5</v>
      </c>
      <c r="P4" s="396" t="s">
        <v>4</v>
      </c>
      <c r="Q4" s="396" t="s">
        <v>4</v>
      </c>
    </row>
    <row r="5" spans="1:17" ht="12.6" customHeight="1">
      <c r="A5" s="459">
        <v>45658</v>
      </c>
      <c r="B5" s="460">
        <f>A5</f>
        <v>45658</v>
      </c>
      <c r="C5" s="461">
        <v>167383.78075000001</v>
      </c>
      <c r="D5" s="461">
        <v>7670.7379999999994</v>
      </c>
      <c r="E5" s="461">
        <v>6372.3670000000002</v>
      </c>
      <c r="G5" s="459">
        <v>45689</v>
      </c>
      <c r="H5" s="460">
        <f>G5</f>
        <v>45689</v>
      </c>
      <c r="I5" s="461">
        <v>196651.15875000003</v>
      </c>
      <c r="J5" s="461">
        <v>9387.9219999999987</v>
      </c>
      <c r="K5" s="461">
        <v>7203.9629999999997</v>
      </c>
      <c r="M5" s="459">
        <v>45717</v>
      </c>
      <c r="N5" s="460">
        <f>M5</f>
        <v>45717</v>
      </c>
      <c r="O5" s="461">
        <v>192322.90525000001</v>
      </c>
      <c r="P5" s="461">
        <v>9046.1560000000009</v>
      </c>
      <c r="Q5" s="461">
        <v>6991.9460000000017</v>
      </c>
    </row>
    <row r="6" spans="1:17" ht="12.6" customHeight="1">
      <c r="A6" s="459">
        <v>45659</v>
      </c>
      <c r="B6" s="460">
        <f>A6</f>
        <v>45659</v>
      </c>
      <c r="C6" s="461">
        <v>191754.17599999989</v>
      </c>
      <c r="D6" s="461">
        <v>9283.9600000000009</v>
      </c>
      <c r="E6" s="461">
        <v>6042.89</v>
      </c>
      <c r="G6" s="459">
        <v>45690</v>
      </c>
      <c r="H6" s="460">
        <f>G6</f>
        <v>45690</v>
      </c>
      <c r="I6" s="461">
        <v>196517.63150000005</v>
      </c>
      <c r="J6" s="461">
        <v>9111.9709999999995</v>
      </c>
      <c r="K6" s="461">
        <v>7013.6240000000025</v>
      </c>
      <c r="M6" s="459">
        <v>45718</v>
      </c>
      <c r="N6" s="460">
        <f>M6</f>
        <v>45718</v>
      </c>
      <c r="O6" s="461">
        <v>185011.28974999988</v>
      </c>
      <c r="P6" s="461">
        <v>8728.0859999999993</v>
      </c>
      <c r="Q6" s="461">
        <v>6612.9</v>
      </c>
    </row>
    <row r="7" spans="1:17" ht="12.6" customHeight="1">
      <c r="A7" s="459">
        <v>45660</v>
      </c>
      <c r="B7" s="460">
        <f t="shared" ref="B7:B35" si="0">A7</f>
        <v>45660</v>
      </c>
      <c r="C7" s="461">
        <v>203776.26500000004</v>
      </c>
      <c r="D7" s="461">
        <v>9659.6129999999994</v>
      </c>
      <c r="E7" s="461">
        <v>6985.1980000000021</v>
      </c>
      <c r="G7" s="459">
        <v>45691</v>
      </c>
      <c r="H7" s="460">
        <f t="shared" ref="H7:H32" si="1">G7</f>
        <v>45691</v>
      </c>
      <c r="I7" s="461">
        <v>229404.40049999999</v>
      </c>
      <c r="J7" s="461">
        <v>10966.475000000002</v>
      </c>
      <c r="K7" s="461">
        <v>7752.6660000000002</v>
      </c>
      <c r="M7" s="459">
        <v>45719</v>
      </c>
      <c r="N7" s="460">
        <f t="shared" ref="N7:N35" si="2">M7</f>
        <v>45719</v>
      </c>
      <c r="O7" s="461">
        <v>216987.49225000004</v>
      </c>
      <c r="P7" s="461">
        <v>10460.898999999999</v>
      </c>
      <c r="Q7" s="461">
        <v>7384.8320000000003</v>
      </c>
    </row>
    <row r="8" spans="1:17" ht="12.6" customHeight="1">
      <c r="A8" s="459">
        <v>45661</v>
      </c>
      <c r="B8" s="460">
        <f t="shared" si="0"/>
        <v>45661</v>
      </c>
      <c r="C8" s="461">
        <v>196599.44325000004</v>
      </c>
      <c r="D8" s="461">
        <v>9187.8700000000026</v>
      </c>
      <c r="E8" s="461">
        <v>7003.9569999999985</v>
      </c>
      <c r="G8" s="459">
        <v>45692</v>
      </c>
      <c r="H8" s="460">
        <f t="shared" si="1"/>
        <v>45692</v>
      </c>
      <c r="I8" s="461">
        <v>234313.61375000002</v>
      </c>
      <c r="J8" s="461">
        <v>11127.791999999998</v>
      </c>
      <c r="K8" s="461">
        <v>8129.8500000000022</v>
      </c>
      <c r="M8" s="459">
        <v>45720</v>
      </c>
      <c r="N8" s="460">
        <f t="shared" si="2"/>
        <v>45720</v>
      </c>
      <c r="O8" s="461">
        <v>219627.03649999996</v>
      </c>
      <c r="P8" s="461">
        <v>10470.734000000002</v>
      </c>
      <c r="Q8" s="461">
        <v>7667.2999999999993</v>
      </c>
    </row>
    <row r="9" spans="1:17" ht="12.6" customHeight="1">
      <c r="A9" s="459">
        <v>45662</v>
      </c>
      <c r="B9" s="460">
        <f t="shared" si="0"/>
        <v>45662</v>
      </c>
      <c r="C9" s="461">
        <v>199395.23225</v>
      </c>
      <c r="D9" s="461">
        <v>9364.7289999999994</v>
      </c>
      <c r="E9" s="461">
        <v>7132.5829999999996</v>
      </c>
      <c r="G9" s="459">
        <v>45693</v>
      </c>
      <c r="H9" s="460">
        <f t="shared" si="1"/>
        <v>45693</v>
      </c>
      <c r="I9" s="461">
        <v>233010.28349999999</v>
      </c>
      <c r="J9" s="461">
        <v>11139.801000000003</v>
      </c>
      <c r="K9" s="461">
        <v>8072.7760000000017</v>
      </c>
      <c r="M9" s="459">
        <v>45721</v>
      </c>
      <c r="N9" s="460">
        <f t="shared" si="2"/>
        <v>45721</v>
      </c>
      <c r="O9" s="461">
        <v>215338.82674999995</v>
      </c>
      <c r="P9" s="461">
        <v>10426.992</v>
      </c>
      <c r="Q9" s="461">
        <v>7622.643</v>
      </c>
    </row>
    <row r="10" spans="1:17" ht="12.6" customHeight="1">
      <c r="A10" s="459">
        <v>45663</v>
      </c>
      <c r="B10" s="460">
        <f t="shared" si="0"/>
        <v>45663</v>
      </c>
      <c r="C10" s="461">
        <v>216934.69400000005</v>
      </c>
      <c r="D10" s="461">
        <v>10326.460000000001</v>
      </c>
      <c r="E10" s="461">
        <v>7081.2580000000007</v>
      </c>
      <c r="G10" s="459">
        <v>45694</v>
      </c>
      <c r="H10" s="460">
        <f t="shared" si="1"/>
        <v>45694</v>
      </c>
      <c r="I10" s="461">
        <v>228948.03125000006</v>
      </c>
      <c r="J10" s="461">
        <v>10758.763000000001</v>
      </c>
      <c r="K10" s="461">
        <v>7784.9849999999988</v>
      </c>
      <c r="M10" s="459">
        <v>45722</v>
      </c>
      <c r="N10" s="460">
        <f t="shared" si="2"/>
        <v>45722</v>
      </c>
      <c r="O10" s="461">
        <v>210975.427</v>
      </c>
      <c r="P10" s="461">
        <v>10187.771000000001</v>
      </c>
      <c r="Q10" s="461">
        <v>7426.969000000001</v>
      </c>
    </row>
    <row r="11" spans="1:17" ht="12.6" customHeight="1">
      <c r="A11" s="459">
        <v>45664</v>
      </c>
      <c r="B11" s="460">
        <f t="shared" si="0"/>
        <v>45664</v>
      </c>
      <c r="C11" s="461">
        <v>223168.55749999994</v>
      </c>
      <c r="D11" s="461">
        <v>10603.539999999999</v>
      </c>
      <c r="E11" s="461">
        <v>7400.3759999999993</v>
      </c>
      <c r="G11" s="459">
        <v>45695</v>
      </c>
      <c r="H11" s="460">
        <f t="shared" si="1"/>
        <v>45695</v>
      </c>
      <c r="I11" s="461">
        <v>223261.39999999997</v>
      </c>
      <c r="J11" s="461">
        <v>10545.354000000001</v>
      </c>
      <c r="K11" s="461">
        <v>7522.8110000000024</v>
      </c>
      <c r="M11" s="459">
        <v>45723</v>
      </c>
      <c r="N11" s="460">
        <f t="shared" si="2"/>
        <v>45723</v>
      </c>
      <c r="O11" s="461">
        <v>204488.33499999996</v>
      </c>
      <c r="P11" s="461">
        <v>9955.8399999999983</v>
      </c>
      <c r="Q11" s="461">
        <v>6999.7839999999997</v>
      </c>
    </row>
    <row r="12" spans="1:17" ht="12.6" customHeight="1">
      <c r="A12" s="459">
        <v>45665</v>
      </c>
      <c r="B12" s="460">
        <f t="shared" si="0"/>
        <v>45665</v>
      </c>
      <c r="C12" s="461">
        <v>225151.56974999994</v>
      </c>
      <c r="D12" s="461">
        <v>10682.344000000001</v>
      </c>
      <c r="E12" s="461">
        <v>7539.3409999999994</v>
      </c>
      <c r="G12" s="459">
        <v>45696</v>
      </c>
      <c r="H12" s="460">
        <f t="shared" si="1"/>
        <v>45696</v>
      </c>
      <c r="I12" s="461">
        <v>195986.92425000007</v>
      </c>
      <c r="J12" s="461">
        <v>9353.4860000000008</v>
      </c>
      <c r="K12" s="461">
        <v>7048.4900000000007</v>
      </c>
      <c r="M12" s="459">
        <v>45724</v>
      </c>
      <c r="N12" s="460">
        <f t="shared" si="2"/>
        <v>45724</v>
      </c>
      <c r="O12" s="461">
        <v>177955.45050000009</v>
      </c>
      <c r="P12" s="461">
        <v>8507.9759999999987</v>
      </c>
      <c r="Q12" s="461">
        <v>6372.9470000000001</v>
      </c>
    </row>
    <row r="13" spans="1:17" ht="12.6" customHeight="1">
      <c r="A13" s="459">
        <v>45666</v>
      </c>
      <c r="B13" s="460">
        <f t="shared" si="0"/>
        <v>45666</v>
      </c>
      <c r="C13" s="461">
        <v>219218.00524999999</v>
      </c>
      <c r="D13" s="461">
        <v>10304.857000000002</v>
      </c>
      <c r="E13" s="461">
        <v>7494.8059999999996</v>
      </c>
      <c r="G13" s="459">
        <v>45697</v>
      </c>
      <c r="H13" s="460">
        <f t="shared" si="1"/>
        <v>45697</v>
      </c>
      <c r="I13" s="461">
        <v>193890.5524999999</v>
      </c>
      <c r="J13" s="461">
        <v>9053.2559999999994</v>
      </c>
      <c r="K13" s="461">
        <v>6981.7729999999992</v>
      </c>
      <c r="M13" s="459">
        <v>45725</v>
      </c>
      <c r="N13" s="460">
        <f t="shared" si="2"/>
        <v>45725</v>
      </c>
      <c r="O13" s="461">
        <v>171215.16224999999</v>
      </c>
      <c r="P13" s="461">
        <v>8128.060999999997</v>
      </c>
      <c r="Q13" s="461">
        <v>6141.9789999999985</v>
      </c>
    </row>
    <row r="14" spans="1:17" ht="12.6" customHeight="1">
      <c r="A14" s="459">
        <v>45667</v>
      </c>
      <c r="B14" s="460">
        <f t="shared" si="0"/>
        <v>45667</v>
      </c>
      <c r="C14" s="461">
        <v>222905.91275000002</v>
      </c>
      <c r="D14" s="461">
        <v>10548.567999999999</v>
      </c>
      <c r="E14" s="461">
        <v>7470.3350000000009</v>
      </c>
      <c r="G14" s="459">
        <v>45698</v>
      </c>
      <c r="H14" s="460">
        <f t="shared" si="1"/>
        <v>45698</v>
      </c>
      <c r="I14" s="461">
        <v>223830.52274999995</v>
      </c>
      <c r="J14" s="461">
        <v>10603.211000000001</v>
      </c>
      <c r="K14" s="461">
        <v>7633.5479999999998</v>
      </c>
      <c r="M14" s="459">
        <v>45726</v>
      </c>
      <c r="N14" s="460">
        <f t="shared" si="2"/>
        <v>45726</v>
      </c>
      <c r="O14" s="461">
        <v>199724.12149999995</v>
      </c>
      <c r="P14" s="461">
        <v>9632.5040000000008</v>
      </c>
      <c r="Q14" s="461">
        <v>6696.3019999999988</v>
      </c>
    </row>
    <row r="15" spans="1:17" ht="12.6" customHeight="1">
      <c r="A15" s="459">
        <v>45668</v>
      </c>
      <c r="B15" s="460">
        <f t="shared" si="0"/>
        <v>45668</v>
      </c>
      <c r="C15" s="461">
        <v>202694.03800000003</v>
      </c>
      <c r="D15" s="461">
        <v>9536.4689999999973</v>
      </c>
      <c r="E15" s="461">
        <v>7198.7479999999987</v>
      </c>
      <c r="G15" s="459">
        <v>45699</v>
      </c>
      <c r="H15" s="460">
        <f t="shared" si="1"/>
        <v>45699</v>
      </c>
      <c r="I15" s="461">
        <v>228472.02925000002</v>
      </c>
      <c r="J15" s="461">
        <v>10849.255000000001</v>
      </c>
      <c r="K15" s="461">
        <v>7886.3270000000002</v>
      </c>
      <c r="M15" s="459">
        <v>45727</v>
      </c>
      <c r="N15" s="460">
        <f t="shared" si="2"/>
        <v>45727</v>
      </c>
      <c r="O15" s="461">
        <v>200569.75849999991</v>
      </c>
      <c r="P15" s="461">
        <v>9576.2090000000026</v>
      </c>
      <c r="Q15" s="461">
        <v>6701.8180000000002</v>
      </c>
    </row>
    <row r="16" spans="1:17" ht="12.6" customHeight="1">
      <c r="A16" s="459">
        <v>45669</v>
      </c>
      <c r="B16" s="460">
        <f t="shared" si="0"/>
        <v>45669</v>
      </c>
      <c r="C16" s="461">
        <v>203345.90549999994</v>
      </c>
      <c r="D16" s="461">
        <v>9488.7830000000013</v>
      </c>
      <c r="E16" s="461">
        <v>7173.3609999999999</v>
      </c>
      <c r="G16" s="459">
        <v>45700</v>
      </c>
      <c r="H16" s="460">
        <f t="shared" si="1"/>
        <v>45700</v>
      </c>
      <c r="I16" s="461">
        <v>230140.0572499999</v>
      </c>
      <c r="J16" s="461">
        <v>10842.734</v>
      </c>
      <c r="K16" s="461">
        <v>7742.7970000000005</v>
      </c>
      <c r="M16" s="459">
        <v>45728</v>
      </c>
      <c r="N16" s="460">
        <f t="shared" si="2"/>
        <v>45728</v>
      </c>
      <c r="O16" s="461">
        <v>204629.32674999995</v>
      </c>
      <c r="P16" s="461">
        <v>9782.0859999999993</v>
      </c>
      <c r="Q16" s="461">
        <v>6892.817</v>
      </c>
    </row>
    <row r="17" spans="1:17" ht="12.6" customHeight="1">
      <c r="A17" s="459">
        <v>45670</v>
      </c>
      <c r="B17" s="460">
        <f t="shared" si="0"/>
        <v>45670</v>
      </c>
      <c r="C17" s="461">
        <v>237031.13774999997</v>
      </c>
      <c r="D17" s="461">
        <v>11288.404000000002</v>
      </c>
      <c r="E17" s="461">
        <v>7923.924</v>
      </c>
      <c r="G17" s="459">
        <v>45701</v>
      </c>
      <c r="H17" s="460">
        <f t="shared" si="1"/>
        <v>45701</v>
      </c>
      <c r="I17" s="461">
        <v>230625.73099999994</v>
      </c>
      <c r="J17" s="461">
        <v>10884.286999999998</v>
      </c>
      <c r="K17" s="461">
        <v>7783.8280000000004</v>
      </c>
      <c r="M17" s="459">
        <v>45729</v>
      </c>
      <c r="N17" s="460">
        <f t="shared" si="2"/>
        <v>45729</v>
      </c>
      <c r="O17" s="461">
        <v>211589.28349999996</v>
      </c>
      <c r="P17" s="461">
        <v>10172.343000000001</v>
      </c>
      <c r="Q17" s="461">
        <v>6901.1969999999992</v>
      </c>
    </row>
    <row r="18" spans="1:17" ht="12.6" customHeight="1">
      <c r="A18" s="459">
        <v>45671</v>
      </c>
      <c r="B18" s="460">
        <f t="shared" si="0"/>
        <v>45671</v>
      </c>
      <c r="C18" s="461">
        <v>240425.17150000003</v>
      </c>
      <c r="D18" s="461">
        <v>11270.064000000002</v>
      </c>
      <c r="E18" s="461">
        <v>8369.2750000000015</v>
      </c>
      <c r="G18" s="459">
        <v>45702</v>
      </c>
      <c r="H18" s="460">
        <f t="shared" si="1"/>
        <v>45702</v>
      </c>
      <c r="I18" s="461">
        <v>229644.89999999997</v>
      </c>
      <c r="J18" s="461">
        <v>10857.214</v>
      </c>
      <c r="K18" s="461">
        <v>7866.3869999999997</v>
      </c>
      <c r="M18" s="459">
        <v>45730</v>
      </c>
      <c r="N18" s="460">
        <f t="shared" si="2"/>
        <v>45730</v>
      </c>
      <c r="O18" s="461">
        <v>211703.2435000001</v>
      </c>
      <c r="P18" s="461">
        <v>10034.118999999999</v>
      </c>
      <c r="Q18" s="461">
        <v>7106.0579999999991</v>
      </c>
    </row>
    <row r="19" spans="1:17" ht="12.6" customHeight="1">
      <c r="A19" s="459">
        <v>45672</v>
      </c>
      <c r="B19" s="460">
        <f t="shared" si="0"/>
        <v>45672</v>
      </c>
      <c r="C19" s="461">
        <v>236847.08</v>
      </c>
      <c r="D19" s="461">
        <v>11093.046</v>
      </c>
      <c r="E19" s="461">
        <v>8130.1900000000005</v>
      </c>
      <c r="G19" s="459">
        <v>45703</v>
      </c>
      <c r="H19" s="460">
        <f t="shared" si="1"/>
        <v>45703</v>
      </c>
      <c r="I19" s="461">
        <v>207524.73825000011</v>
      </c>
      <c r="J19" s="461">
        <v>9756.1659999999993</v>
      </c>
      <c r="K19" s="461">
        <v>7612.3250000000007</v>
      </c>
      <c r="M19" s="459">
        <v>45731</v>
      </c>
      <c r="N19" s="460">
        <f t="shared" si="2"/>
        <v>45731</v>
      </c>
      <c r="O19" s="461">
        <v>184122.41375000001</v>
      </c>
      <c r="P19" s="461">
        <v>8738.1630000000005</v>
      </c>
      <c r="Q19" s="461">
        <v>6655.6979999999985</v>
      </c>
    </row>
    <row r="20" spans="1:17" ht="12.6" customHeight="1">
      <c r="A20" s="459">
        <v>45673</v>
      </c>
      <c r="B20" s="460">
        <f t="shared" si="0"/>
        <v>45673</v>
      </c>
      <c r="C20" s="461">
        <v>233315.42625000005</v>
      </c>
      <c r="D20" s="461">
        <v>10993.548999999997</v>
      </c>
      <c r="E20" s="461">
        <v>7928.8489999999965</v>
      </c>
      <c r="G20" s="459">
        <v>45704</v>
      </c>
      <c r="H20" s="460">
        <f t="shared" si="1"/>
        <v>45704</v>
      </c>
      <c r="I20" s="461">
        <v>209927.67449999991</v>
      </c>
      <c r="J20" s="461">
        <v>9858.8240000000005</v>
      </c>
      <c r="K20" s="461">
        <v>7512.2290000000012</v>
      </c>
      <c r="M20" s="459">
        <v>45732</v>
      </c>
      <c r="N20" s="460">
        <f t="shared" si="2"/>
        <v>45732</v>
      </c>
      <c r="O20" s="461">
        <v>181030.948</v>
      </c>
      <c r="P20" s="461">
        <v>8512.3580000000002</v>
      </c>
      <c r="Q20" s="461">
        <v>6485.5190000000002</v>
      </c>
    </row>
    <row r="21" spans="1:17" ht="12.6" customHeight="1">
      <c r="A21" s="459">
        <v>45674</v>
      </c>
      <c r="B21" s="460">
        <f t="shared" si="0"/>
        <v>45674</v>
      </c>
      <c r="C21" s="461">
        <v>229215.73350000003</v>
      </c>
      <c r="D21" s="461">
        <v>10877.010999999999</v>
      </c>
      <c r="E21" s="461">
        <v>7778.0789999999997</v>
      </c>
      <c r="G21" s="459">
        <v>45705</v>
      </c>
      <c r="H21" s="460">
        <f t="shared" si="1"/>
        <v>45705</v>
      </c>
      <c r="I21" s="461">
        <v>242484.94199999992</v>
      </c>
      <c r="J21" s="461">
        <v>11542.440999999999</v>
      </c>
      <c r="K21" s="461">
        <v>8292.2560000000012</v>
      </c>
      <c r="M21" s="459">
        <v>45733</v>
      </c>
      <c r="N21" s="460">
        <f t="shared" si="2"/>
        <v>45733</v>
      </c>
      <c r="O21" s="461">
        <v>216259.16849999997</v>
      </c>
      <c r="P21" s="461">
        <v>10250.796</v>
      </c>
      <c r="Q21" s="461">
        <v>7151.8330000000005</v>
      </c>
    </row>
    <row r="22" spans="1:17" ht="12.6" customHeight="1">
      <c r="A22" s="459">
        <v>45675</v>
      </c>
      <c r="B22" s="460">
        <f t="shared" si="0"/>
        <v>45675</v>
      </c>
      <c r="C22" s="461">
        <v>201398.90250000003</v>
      </c>
      <c r="D22" s="461">
        <v>9529.8689999999988</v>
      </c>
      <c r="E22" s="461">
        <v>7290.5880000000006</v>
      </c>
      <c r="G22" s="459">
        <v>45706</v>
      </c>
      <c r="H22" s="460">
        <f t="shared" si="1"/>
        <v>45706</v>
      </c>
      <c r="I22" s="461">
        <v>243997.54525000005</v>
      </c>
      <c r="J22" s="461">
        <v>11594.628999999999</v>
      </c>
      <c r="K22" s="461">
        <v>8465.8210000000017</v>
      </c>
      <c r="M22" s="459">
        <v>45734</v>
      </c>
      <c r="N22" s="460">
        <f t="shared" si="2"/>
        <v>45734</v>
      </c>
      <c r="O22" s="461">
        <v>219055.42575000002</v>
      </c>
      <c r="P22" s="461">
        <v>10468.297999999999</v>
      </c>
      <c r="Q22" s="461">
        <v>7732.1479999999983</v>
      </c>
    </row>
    <row r="23" spans="1:17" ht="12.6" customHeight="1">
      <c r="A23" s="459">
        <v>45676</v>
      </c>
      <c r="B23" s="460">
        <f t="shared" si="0"/>
        <v>45676</v>
      </c>
      <c r="C23" s="461">
        <v>199976.40125000002</v>
      </c>
      <c r="D23" s="461">
        <v>9305.768</v>
      </c>
      <c r="E23" s="461">
        <v>7169.2340000000004</v>
      </c>
      <c r="G23" s="459">
        <v>45707</v>
      </c>
      <c r="H23" s="460">
        <f t="shared" si="1"/>
        <v>45707</v>
      </c>
      <c r="I23" s="461">
        <v>246956.84325000001</v>
      </c>
      <c r="J23" s="461">
        <v>11718.171999999997</v>
      </c>
      <c r="K23" s="461">
        <v>8814.5910000000022</v>
      </c>
      <c r="M23" s="459">
        <v>45735</v>
      </c>
      <c r="N23" s="460">
        <f t="shared" si="2"/>
        <v>45735</v>
      </c>
      <c r="O23" s="461">
        <v>215478.04199999999</v>
      </c>
      <c r="P23" s="461">
        <v>10327.025000000001</v>
      </c>
      <c r="Q23" s="461">
        <v>7661.2849999999999</v>
      </c>
    </row>
    <row r="24" spans="1:17" ht="12.6" customHeight="1">
      <c r="A24" s="459">
        <v>45677</v>
      </c>
      <c r="B24" s="460">
        <f t="shared" si="0"/>
        <v>45677</v>
      </c>
      <c r="C24" s="461">
        <v>232072.30525000003</v>
      </c>
      <c r="D24" s="461">
        <v>10872.941999999997</v>
      </c>
      <c r="E24" s="461">
        <v>7849.0820000000003</v>
      </c>
      <c r="G24" s="459">
        <v>45708</v>
      </c>
      <c r="H24" s="460">
        <f t="shared" si="1"/>
        <v>45708</v>
      </c>
      <c r="I24" s="461">
        <v>241384.18674999999</v>
      </c>
      <c r="J24" s="461">
        <v>11535.954999999998</v>
      </c>
      <c r="K24" s="461">
        <v>8404.3580000000002</v>
      </c>
      <c r="M24" s="459">
        <v>45736</v>
      </c>
      <c r="N24" s="460">
        <f t="shared" si="2"/>
        <v>45736</v>
      </c>
      <c r="O24" s="461">
        <v>210473.93800000008</v>
      </c>
      <c r="P24" s="461">
        <v>10096.281000000001</v>
      </c>
      <c r="Q24" s="461">
        <v>7362.0810000000001</v>
      </c>
    </row>
    <row r="25" spans="1:17" ht="12.6" customHeight="1">
      <c r="A25" s="459">
        <v>45678</v>
      </c>
      <c r="B25" s="460">
        <f t="shared" si="0"/>
        <v>45678</v>
      </c>
      <c r="C25" s="461">
        <v>237215.57975</v>
      </c>
      <c r="D25" s="461">
        <v>11210.573</v>
      </c>
      <c r="E25" s="461">
        <v>8062.0960000000023</v>
      </c>
      <c r="G25" s="459">
        <v>45709</v>
      </c>
      <c r="H25" s="460">
        <f t="shared" si="1"/>
        <v>45709</v>
      </c>
      <c r="I25" s="461">
        <v>229766.04224999994</v>
      </c>
      <c r="J25" s="461">
        <v>10826.813</v>
      </c>
      <c r="K25" s="461">
        <v>7798.8799999999992</v>
      </c>
      <c r="M25" s="459">
        <v>45737</v>
      </c>
      <c r="N25" s="460">
        <f t="shared" si="2"/>
        <v>45737</v>
      </c>
      <c r="O25" s="461">
        <v>201060.13275000008</v>
      </c>
      <c r="P25" s="461">
        <v>9760.3479999999981</v>
      </c>
      <c r="Q25" s="461">
        <v>6681.6820000000007</v>
      </c>
    </row>
    <row r="26" spans="1:17" ht="12.6" customHeight="1">
      <c r="A26" s="459">
        <v>45679</v>
      </c>
      <c r="B26" s="460">
        <f t="shared" si="0"/>
        <v>45679</v>
      </c>
      <c r="C26" s="461">
        <v>238262.07400000014</v>
      </c>
      <c r="D26" s="461">
        <v>11205.624000000002</v>
      </c>
      <c r="E26" s="461">
        <v>8098.1760000000013</v>
      </c>
      <c r="G26" s="459">
        <v>45710</v>
      </c>
      <c r="H26" s="460">
        <f t="shared" si="1"/>
        <v>45710</v>
      </c>
      <c r="I26" s="461">
        <v>199965.85299999992</v>
      </c>
      <c r="J26" s="461">
        <v>9500.6930000000011</v>
      </c>
      <c r="K26" s="461">
        <v>7310.7369999999992</v>
      </c>
      <c r="M26" s="459">
        <v>45738</v>
      </c>
      <c r="N26" s="460">
        <f t="shared" si="2"/>
        <v>45738</v>
      </c>
      <c r="O26" s="461">
        <v>170336.76049999995</v>
      </c>
      <c r="P26" s="461">
        <v>8250.31</v>
      </c>
      <c r="Q26" s="461">
        <v>5974.4360000000006</v>
      </c>
    </row>
    <row r="27" spans="1:17" ht="12.6" customHeight="1">
      <c r="A27" s="459">
        <v>45680</v>
      </c>
      <c r="B27" s="460">
        <f t="shared" si="0"/>
        <v>45680</v>
      </c>
      <c r="C27" s="461">
        <v>234941.07699999996</v>
      </c>
      <c r="D27" s="461">
        <v>11039.446000000002</v>
      </c>
      <c r="E27" s="461">
        <v>8098.799</v>
      </c>
      <c r="G27" s="459">
        <v>45711</v>
      </c>
      <c r="H27" s="460">
        <f t="shared" si="1"/>
        <v>45711</v>
      </c>
      <c r="I27" s="461">
        <v>195686.51299999998</v>
      </c>
      <c r="J27" s="461">
        <v>9120.7099999999991</v>
      </c>
      <c r="K27" s="461">
        <v>7014.8140000000003</v>
      </c>
      <c r="M27" s="459">
        <v>45739</v>
      </c>
      <c r="N27" s="460">
        <f t="shared" si="2"/>
        <v>45739</v>
      </c>
      <c r="O27" s="461">
        <v>166592.34925</v>
      </c>
      <c r="P27" s="461">
        <v>7917.6640000000007</v>
      </c>
      <c r="Q27" s="461">
        <v>5674.6770000000015</v>
      </c>
    </row>
    <row r="28" spans="1:17" ht="12.6" customHeight="1">
      <c r="A28" s="459">
        <v>45681</v>
      </c>
      <c r="B28" s="460">
        <f t="shared" si="0"/>
        <v>45681</v>
      </c>
      <c r="C28" s="461">
        <v>223461.05175000001</v>
      </c>
      <c r="D28" s="461">
        <v>10659.683000000003</v>
      </c>
      <c r="E28" s="461">
        <v>7394.7260000000006</v>
      </c>
      <c r="G28" s="459">
        <v>45712</v>
      </c>
      <c r="H28" s="460">
        <f t="shared" si="1"/>
        <v>45712</v>
      </c>
      <c r="I28" s="461">
        <v>220066.87675000008</v>
      </c>
      <c r="J28" s="461">
        <v>10600.210999999999</v>
      </c>
      <c r="K28" s="461">
        <v>7582.3809999999985</v>
      </c>
      <c r="M28" s="459">
        <v>45740</v>
      </c>
      <c r="N28" s="460">
        <f t="shared" si="2"/>
        <v>45740</v>
      </c>
      <c r="O28" s="461">
        <v>198211.97225000002</v>
      </c>
      <c r="P28" s="461">
        <v>9407.1810000000005</v>
      </c>
      <c r="Q28" s="461">
        <v>6467.9930000000004</v>
      </c>
    </row>
    <row r="29" spans="1:17" ht="12.6" customHeight="1">
      <c r="A29" s="459">
        <v>45682</v>
      </c>
      <c r="B29" s="460">
        <f t="shared" si="0"/>
        <v>45682</v>
      </c>
      <c r="C29" s="461">
        <v>192025.40075</v>
      </c>
      <c r="D29" s="461">
        <v>9118.5619999999999</v>
      </c>
      <c r="E29" s="461">
        <v>6851.4350000000004</v>
      </c>
      <c r="G29" s="459">
        <v>45713</v>
      </c>
      <c r="H29" s="460">
        <f t="shared" si="1"/>
        <v>45713</v>
      </c>
      <c r="I29" s="461">
        <v>219305.4512500001</v>
      </c>
      <c r="J29" s="461">
        <v>10220.873</v>
      </c>
      <c r="K29" s="461">
        <v>7563.8329999999996</v>
      </c>
      <c r="M29" s="459">
        <v>45741</v>
      </c>
      <c r="N29" s="460">
        <f t="shared" si="2"/>
        <v>45741</v>
      </c>
      <c r="O29" s="461">
        <v>198250.39775000003</v>
      </c>
      <c r="P29" s="461">
        <v>9460.8590000000022</v>
      </c>
      <c r="Q29" s="461">
        <v>6714.9129999999977</v>
      </c>
    </row>
    <row r="30" spans="1:17" ht="12.6" customHeight="1">
      <c r="A30" s="459">
        <v>45683</v>
      </c>
      <c r="B30" s="460">
        <f t="shared" si="0"/>
        <v>45683</v>
      </c>
      <c r="C30" s="461">
        <v>185595.61974999993</v>
      </c>
      <c r="D30" s="461">
        <v>8679.0159999999996</v>
      </c>
      <c r="E30" s="461">
        <v>6556.4620000000004</v>
      </c>
      <c r="G30" s="459">
        <v>45714</v>
      </c>
      <c r="H30" s="460">
        <f t="shared" si="1"/>
        <v>45714</v>
      </c>
      <c r="I30" s="461">
        <v>219094.04575000008</v>
      </c>
      <c r="J30" s="461">
        <v>10332.998000000001</v>
      </c>
      <c r="K30" s="461">
        <v>7376.8090000000002</v>
      </c>
      <c r="M30" s="459">
        <v>45742</v>
      </c>
      <c r="N30" s="460">
        <f t="shared" si="2"/>
        <v>45742</v>
      </c>
      <c r="O30" s="461">
        <v>201309.7932500001</v>
      </c>
      <c r="P30" s="461">
        <v>9430.3860000000022</v>
      </c>
      <c r="Q30" s="461">
        <v>6756.9809999999989</v>
      </c>
    </row>
    <row r="31" spans="1:17" ht="12.6" customHeight="1">
      <c r="A31" s="459">
        <v>45684</v>
      </c>
      <c r="B31" s="460">
        <f t="shared" si="0"/>
        <v>45684</v>
      </c>
      <c r="C31" s="461">
        <v>213327.68174999993</v>
      </c>
      <c r="D31" s="461">
        <v>10072.39</v>
      </c>
      <c r="E31" s="461">
        <v>7187.1719999999996</v>
      </c>
      <c r="G31" s="459">
        <v>45715</v>
      </c>
      <c r="H31" s="460">
        <f t="shared" si="1"/>
        <v>45715</v>
      </c>
      <c r="I31" s="461">
        <v>219419.48150000002</v>
      </c>
      <c r="J31" s="461">
        <v>10300.686</v>
      </c>
      <c r="K31" s="461">
        <v>7407.4740000000002</v>
      </c>
      <c r="M31" s="459">
        <v>45743</v>
      </c>
      <c r="N31" s="460">
        <f t="shared" si="2"/>
        <v>45743</v>
      </c>
      <c r="O31" s="461">
        <v>200806.62974999993</v>
      </c>
      <c r="P31" s="461">
        <v>9471.5889999999999</v>
      </c>
      <c r="Q31" s="461">
        <v>6736.3669999999993</v>
      </c>
    </row>
    <row r="32" spans="1:17" ht="12.6" customHeight="1">
      <c r="A32" s="459">
        <v>45685</v>
      </c>
      <c r="B32" s="460">
        <f t="shared" si="0"/>
        <v>45685</v>
      </c>
      <c r="C32" s="461">
        <v>216104.17749999999</v>
      </c>
      <c r="D32" s="461">
        <v>10200.409</v>
      </c>
      <c r="E32" s="461">
        <v>7204.3739999999989</v>
      </c>
      <c r="G32" s="459">
        <v>45716</v>
      </c>
      <c r="H32" s="460">
        <f t="shared" si="1"/>
        <v>45716</v>
      </c>
      <c r="I32" s="461">
        <v>217303.16950000008</v>
      </c>
      <c r="J32" s="461">
        <v>10363.043</v>
      </c>
      <c r="K32" s="461">
        <v>7462.7090000000007</v>
      </c>
      <c r="M32" s="459">
        <v>45744</v>
      </c>
      <c r="N32" s="460">
        <f t="shared" si="2"/>
        <v>45744</v>
      </c>
      <c r="O32" s="461">
        <v>196284.03949999998</v>
      </c>
      <c r="P32" s="461">
        <v>9545.9230000000025</v>
      </c>
      <c r="Q32" s="461">
        <v>6468.6240000000016</v>
      </c>
    </row>
    <row r="33" spans="1:17" ht="12.6" customHeight="1">
      <c r="A33" s="459">
        <v>45686</v>
      </c>
      <c r="B33" s="460">
        <f t="shared" si="0"/>
        <v>45686</v>
      </c>
      <c r="C33" s="461">
        <v>214863.31075</v>
      </c>
      <c r="D33" s="461">
        <v>10126.868</v>
      </c>
      <c r="E33" s="461">
        <v>7254.3740000000007</v>
      </c>
      <c r="G33" s="459"/>
      <c r="H33" s="460"/>
      <c r="I33" s="461"/>
      <c r="J33" s="461"/>
      <c r="K33" s="461"/>
      <c r="M33" s="459">
        <v>45745</v>
      </c>
      <c r="N33" s="460">
        <f t="shared" si="2"/>
        <v>45745</v>
      </c>
      <c r="O33" s="461">
        <v>169852.46574999994</v>
      </c>
      <c r="P33" s="461">
        <v>8169.3369999999977</v>
      </c>
      <c r="Q33" s="461">
        <v>6033.4610000000011</v>
      </c>
    </row>
    <row r="34" spans="1:17" ht="12.6" customHeight="1">
      <c r="A34" s="459">
        <v>45687</v>
      </c>
      <c r="B34" s="460">
        <f t="shared" si="0"/>
        <v>45687</v>
      </c>
      <c r="C34" s="461">
        <v>217143.68775000001</v>
      </c>
      <c r="D34" s="461">
        <v>10369.395</v>
      </c>
      <c r="E34" s="461">
        <v>7471.190999999998</v>
      </c>
      <c r="G34" s="459"/>
      <c r="H34" s="460"/>
      <c r="I34" s="461"/>
      <c r="J34" s="461"/>
      <c r="K34" s="461"/>
      <c r="M34" s="459">
        <v>45746</v>
      </c>
      <c r="N34" s="460">
        <f t="shared" si="2"/>
        <v>45746</v>
      </c>
      <c r="O34" s="461">
        <v>165322.12750000003</v>
      </c>
      <c r="P34" s="461">
        <v>7911.2940000000008</v>
      </c>
      <c r="Q34" s="461">
        <v>5780.7349999999988</v>
      </c>
    </row>
    <row r="35" spans="1:17" ht="12.6" customHeight="1">
      <c r="A35" s="462">
        <v>45688</v>
      </c>
      <c r="B35" s="463">
        <f t="shared" si="0"/>
        <v>45688</v>
      </c>
      <c r="C35" s="452">
        <v>214731.20550000004</v>
      </c>
      <c r="D35" s="452">
        <v>10220.627</v>
      </c>
      <c r="E35" s="452">
        <v>7280.4679999999989</v>
      </c>
      <c r="G35" s="462"/>
      <c r="H35" s="463"/>
      <c r="I35" s="452"/>
      <c r="J35" s="452"/>
      <c r="K35" s="452"/>
      <c r="M35" s="393">
        <v>45747</v>
      </c>
      <c r="N35" s="394">
        <f t="shared" si="2"/>
        <v>45747</v>
      </c>
      <c r="O35" s="452">
        <v>190013.55575</v>
      </c>
      <c r="P35" s="452">
        <v>9533.7100000000009</v>
      </c>
      <c r="Q35" s="452">
        <v>6366.530999999999</v>
      </c>
    </row>
    <row r="36" spans="1:17" ht="11.25" customHeight="1">
      <c r="Q36" s="340" t="s">
        <v>275</v>
      </c>
    </row>
    <row r="37" spans="1:17" ht="15" customHeight="1">
      <c r="A37" s="47"/>
      <c r="K37" s="13"/>
    </row>
    <row r="38" spans="1:17" ht="15" customHeight="1">
      <c r="A38" s="47"/>
      <c r="K38" s="13"/>
    </row>
    <row r="39" spans="1:17" ht="15" customHeight="1">
      <c r="A39" s="47"/>
      <c r="K39" s="13"/>
    </row>
    <row r="40" spans="1:17" ht="10.5" customHeight="1">
      <c r="K40" s="14"/>
    </row>
  </sheetData>
  <mergeCells count="3">
    <mergeCell ref="A3:B4"/>
    <mergeCell ref="G3:H4"/>
    <mergeCell ref="M3:N4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C94FD4-69EB-4F7F-B5FD-0B01FCBBAC2D}">
  <dimension ref="A1:BA154"/>
  <sheetViews>
    <sheetView showGridLines="0" zoomScaleNormal="100" zoomScaleSheetLayoutView="100" workbookViewId="0"/>
  </sheetViews>
  <sheetFormatPr defaultColWidth="9.140625" defaultRowHeight="12"/>
  <cols>
    <col min="1" max="2" width="8.7109375" style="142" customWidth="1"/>
    <col min="3" max="3" width="8.42578125" style="142" customWidth="1"/>
    <col min="4" max="4" width="17.140625" style="142" customWidth="1"/>
    <col min="5" max="5" width="7.5703125" style="142" customWidth="1"/>
    <col min="6" max="6" width="5.7109375" style="142" customWidth="1"/>
    <col min="7" max="7" width="1.7109375" style="142" customWidth="1"/>
    <col min="8" max="9" width="7.28515625" style="142" customWidth="1"/>
    <col min="10" max="10" width="11.85546875" style="142" customWidth="1"/>
    <col min="11" max="11" width="10.140625" style="142" customWidth="1"/>
    <col min="12" max="12" width="7.140625" style="142" customWidth="1"/>
    <col min="13" max="13" width="12.7109375" style="142" customWidth="1"/>
    <col min="14" max="14" width="15.42578125" style="142" customWidth="1"/>
    <col min="15" max="15" width="14.140625" style="142" customWidth="1"/>
    <col min="16" max="38" width="9.140625" style="142" customWidth="1"/>
    <col min="39" max="16384" width="9.140625" style="142"/>
  </cols>
  <sheetData>
    <row r="1" spans="1:15" s="140" customFormat="1" ht="18">
      <c r="A1" s="397" t="str">
        <f>"9.3  Maxima zatížení ES ČR za "&amp;O1</f>
        <v>9.3  Maxima zatížení ES ČR za I. čtvrtletí 2025</v>
      </c>
      <c r="B1" s="139"/>
      <c r="N1" s="141"/>
      <c r="O1" s="209" t="str">
        <f>'3.1'!N1</f>
        <v>I. čtvrtletí 2025</v>
      </c>
    </row>
    <row r="2" spans="1:15" ht="6" customHeight="1">
      <c r="B2" s="143"/>
    </row>
    <row r="3" spans="1:15" s="144" customFormat="1" ht="12" customHeight="1">
      <c r="A3" s="611" t="str">
        <f>"Struktura pokrytí denního maxima zatížení - "&amp;LOWER('9.2'!A3:B4)</f>
        <v>Struktura pokrytí denního maxima zatížení - leden</v>
      </c>
      <c r="B3" s="611"/>
      <c r="C3" s="611"/>
      <c r="D3" s="611"/>
      <c r="E3" s="401" t="s">
        <v>4</v>
      </c>
      <c r="F3" s="401"/>
    </row>
    <row r="4" spans="1:15" s="144" customFormat="1">
      <c r="A4" s="610" t="s">
        <v>257</v>
      </c>
      <c r="B4" s="610"/>
      <c r="C4" s="610"/>
      <c r="D4" s="610"/>
      <c r="E4" s="404">
        <f>SUM(E5:E14)</f>
        <v>11288.404000000002</v>
      </c>
      <c r="F4" s="405">
        <f>E4/$E$4</f>
        <v>1</v>
      </c>
    </row>
    <row r="5" spans="1:15" s="144" customFormat="1">
      <c r="A5" s="609" t="s">
        <v>272</v>
      </c>
      <c r="B5" s="609"/>
      <c r="C5" s="609"/>
      <c r="D5" s="609"/>
      <c r="E5" s="399">
        <f t="array" ref="E5:E14">TRANSPOSE(INDEX(B54:K149,MATCH(MAX(M54:M149),M54:M149,0),0))</f>
        <v>3726.3609999999999</v>
      </c>
      <c r="F5" s="400">
        <f t="shared" ref="F5:F14" si="0">E5/$E$4</f>
        <v>0.33010521239317792</v>
      </c>
    </row>
    <row r="6" spans="1:15" s="144" customFormat="1">
      <c r="A6" s="609" t="s">
        <v>273</v>
      </c>
      <c r="B6" s="609"/>
      <c r="C6" s="609"/>
      <c r="D6" s="609"/>
      <c r="E6" s="399">
        <v>6247.5910000000003</v>
      </c>
      <c r="F6" s="400">
        <f t="shared" si="0"/>
        <v>0.5534521089075124</v>
      </c>
    </row>
    <row r="7" spans="1:15" s="144" customFormat="1">
      <c r="A7" s="609" t="s">
        <v>276</v>
      </c>
      <c r="B7" s="609"/>
      <c r="C7" s="609"/>
      <c r="D7" s="609"/>
      <c r="E7" s="399">
        <v>913.73299999999995</v>
      </c>
      <c r="F7" s="400">
        <f t="shared" si="0"/>
        <v>8.0944392139048152E-2</v>
      </c>
    </row>
    <row r="8" spans="1:15" s="144" customFormat="1">
      <c r="A8" s="451" t="s">
        <v>277</v>
      </c>
      <c r="B8" s="451"/>
      <c r="C8" s="451"/>
      <c r="D8" s="451"/>
      <c r="E8" s="399">
        <v>543.99900000000002</v>
      </c>
      <c r="F8" s="400">
        <f t="shared" si="0"/>
        <v>4.8190957729719798E-2</v>
      </c>
    </row>
    <row r="9" spans="1:15" s="144" customFormat="1">
      <c r="A9" s="609" t="s">
        <v>274</v>
      </c>
      <c r="B9" s="609"/>
      <c r="C9" s="609"/>
      <c r="D9" s="609"/>
      <c r="E9" s="399">
        <v>200.56100000000001</v>
      </c>
      <c r="F9" s="400">
        <f t="shared" si="0"/>
        <v>1.776699345629373E-2</v>
      </c>
    </row>
    <row r="10" spans="1:15" s="144" customFormat="1">
      <c r="A10" s="609" t="s">
        <v>278</v>
      </c>
      <c r="B10" s="609"/>
      <c r="C10" s="609"/>
      <c r="D10" s="609"/>
      <c r="E10" s="399">
        <v>0</v>
      </c>
      <c r="F10" s="400">
        <f t="shared" si="0"/>
        <v>0</v>
      </c>
    </row>
    <row r="11" spans="1:15" s="144" customFormat="1">
      <c r="A11" s="609" t="s">
        <v>279</v>
      </c>
      <c r="B11" s="609"/>
      <c r="C11" s="609"/>
      <c r="D11" s="609"/>
      <c r="E11" s="399">
        <v>836.53</v>
      </c>
      <c r="F11" s="400">
        <f t="shared" si="0"/>
        <v>7.410524995384643E-2</v>
      </c>
    </row>
    <row r="12" spans="1:15" s="144" customFormat="1">
      <c r="A12" s="609" t="s">
        <v>280</v>
      </c>
      <c r="B12" s="609"/>
      <c r="C12" s="609"/>
      <c r="D12" s="609"/>
      <c r="E12" s="399">
        <v>28.992000000000001</v>
      </c>
      <c r="F12" s="400">
        <f t="shared" si="0"/>
        <v>2.5682992919105301E-3</v>
      </c>
    </row>
    <row r="13" spans="1:15" s="144" customFormat="1">
      <c r="A13" s="609" t="s">
        <v>269</v>
      </c>
      <c r="B13" s="609"/>
      <c r="C13" s="609"/>
      <c r="D13" s="609"/>
      <c r="E13" s="399">
        <v>-1209.3630000000001</v>
      </c>
      <c r="F13" s="400">
        <f t="shared" si="0"/>
        <v>-0.10713321387150919</v>
      </c>
    </row>
    <row r="14" spans="1:15" s="144" customFormat="1">
      <c r="A14" s="612" t="s">
        <v>92</v>
      </c>
      <c r="B14" s="612"/>
      <c r="C14" s="612"/>
      <c r="D14" s="612"/>
      <c r="E14" s="402">
        <v>0</v>
      </c>
      <c r="F14" s="403">
        <f t="shared" si="0"/>
        <v>0</v>
      </c>
    </row>
    <row r="15" spans="1:15" s="144" customFormat="1">
      <c r="A15" s="145"/>
      <c r="B15" s="145"/>
      <c r="C15" s="145"/>
      <c r="D15" s="145"/>
      <c r="E15" s="145"/>
      <c r="F15" s="398" t="s">
        <v>275</v>
      </c>
    </row>
    <row r="16" spans="1:15" s="144" customFormat="1"/>
    <row r="17" spans="1:6" s="144" customFormat="1"/>
    <row r="18" spans="1:6" s="144" customFormat="1">
      <c r="A18" s="610" t="str">
        <f>"Struktura pokrytí denního maxima zatížení - "&amp;LOWER('9.2'!G3)</f>
        <v>Struktura pokrytí denního maxima zatížení - únor</v>
      </c>
      <c r="B18" s="610"/>
      <c r="C18" s="610"/>
      <c r="D18" s="610"/>
      <c r="E18" s="401" t="s">
        <v>4</v>
      </c>
      <c r="F18" s="401"/>
    </row>
    <row r="19" spans="1:6" s="144" customFormat="1">
      <c r="A19" s="610" t="s">
        <v>257</v>
      </c>
      <c r="B19" s="610"/>
      <c r="C19" s="610"/>
      <c r="D19" s="610"/>
      <c r="E19" s="404">
        <f>SUM(E20:E29)</f>
        <v>11718.171999999997</v>
      </c>
      <c r="F19" s="405">
        <f>E19/$E$19</f>
        <v>1</v>
      </c>
    </row>
    <row r="20" spans="1:6" s="144" customFormat="1">
      <c r="A20" s="609" t="s">
        <v>272</v>
      </c>
      <c r="B20" s="609"/>
      <c r="C20" s="609"/>
      <c r="D20" s="609"/>
      <c r="E20" s="399">
        <f t="array" ref="E20:E29">TRANSPOSE(INDEX(T54:AC149,MATCH(MAX(AE54:AE149),AE54:AE149,0),0))</f>
        <v>3714.7339999999999</v>
      </c>
      <c r="F20" s="400">
        <f t="shared" ref="F20:F29" si="1">E20/$E$19</f>
        <v>0.3170062702612661</v>
      </c>
    </row>
    <row r="21" spans="1:6" s="144" customFormat="1">
      <c r="A21" s="609" t="s">
        <v>273</v>
      </c>
      <c r="B21" s="609"/>
      <c r="C21" s="609"/>
      <c r="D21" s="609"/>
      <c r="E21" s="399">
        <v>6126.0929999999998</v>
      </c>
      <c r="F21" s="400">
        <f t="shared" si="1"/>
        <v>0.5227857211858643</v>
      </c>
    </row>
    <row r="22" spans="1:6" s="144" customFormat="1">
      <c r="A22" s="609" t="s">
        <v>276</v>
      </c>
      <c r="B22" s="609"/>
      <c r="C22" s="609"/>
      <c r="D22" s="609"/>
      <c r="E22" s="399">
        <v>82.221999999999994</v>
      </c>
      <c r="F22" s="400">
        <f t="shared" si="1"/>
        <v>7.0166234119110058E-3</v>
      </c>
    </row>
    <row r="23" spans="1:6" s="144" customFormat="1">
      <c r="A23" s="451" t="s">
        <v>277</v>
      </c>
      <c r="B23" s="451"/>
      <c r="C23" s="451"/>
      <c r="D23" s="451"/>
      <c r="E23" s="399">
        <v>544.29100000000005</v>
      </c>
      <c r="F23" s="400">
        <f t="shared" si="1"/>
        <v>4.6448456295060371E-2</v>
      </c>
    </row>
    <row r="24" spans="1:6" s="144" customFormat="1">
      <c r="A24" s="609" t="s">
        <v>274</v>
      </c>
      <c r="B24" s="609"/>
      <c r="C24" s="609"/>
      <c r="D24" s="609"/>
      <c r="E24" s="399">
        <v>447.88200000000001</v>
      </c>
      <c r="F24" s="400">
        <f t="shared" si="1"/>
        <v>3.8221149169000088E-2</v>
      </c>
    </row>
    <row r="25" spans="1:6" s="144" customFormat="1">
      <c r="A25" s="609" t="s">
        <v>278</v>
      </c>
      <c r="B25" s="609"/>
      <c r="C25" s="609"/>
      <c r="D25" s="609"/>
      <c r="E25" s="399">
        <v>144.59100000000001</v>
      </c>
      <c r="F25" s="400">
        <f t="shared" si="1"/>
        <v>1.2339040594386227E-2</v>
      </c>
    </row>
    <row r="26" spans="1:6" s="144" customFormat="1">
      <c r="A26" s="609" t="s">
        <v>279</v>
      </c>
      <c r="B26" s="609"/>
      <c r="C26" s="609"/>
      <c r="D26" s="609"/>
      <c r="E26" s="399">
        <v>1445.8710000000001</v>
      </c>
      <c r="F26" s="400">
        <f t="shared" si="1"/>
        <v>0.12338707777970834</v>
      </c>
    </row>
    <row r="27" spans="1:6" s="144" customFormat="1">
      <c r="A27" s="609" t="s">
        <v>280</v>
      </c>
      <c r="B27" s="609"/>
      <c r="C27" s="609"/>
      <c r="D27" s="609"/>
      <c r="E27" s="399">
        <v>105.773</v>
      </c>
      <c r="F27" s="400">
        <f t="shared" si="1"/>
        <v>9.0264078731733949E-3</v>
      </c>
    </row>
    <row r="28" spans="1:6" s="144" customFormat="1">
      <c r="A28" s="609" t="s">
        <v>269</v>
      </c>
      <c r="B28" s="609"/>
      <c r="C28" s="609"/>
      <c r="D28" s="609"/>
      <c r="E28" s="399">
        <v>-893.28499999999997</v>
      </c>
      <c r="F28" s="400">
        <f t="shared" si="1"/>
        <v>-7.6230746570369531E-2</v>
      </c>
    </row>
    <row r="29" spans="1:6" s="144" customFormat="1">
      <c r="A29" s="612" t="s">
        <v>92</v>
      </c>
      <c r="B29" s="612"/>
      <c r="C29" s="612"/>
      <c r="D29" s="612"/>
      <c r="E29" s="402">
        <v>0</v>
      </c>
      <c r="F29" s="403">
        <f t="shared" si="1"/>
        <v>0</v>
      </c>
    </row>
    <row r="30" spans="1:6" s="144" customFormat="1">
      <c r="A30" s="145"/>
      <c r="B30" s="145"/>
      <c r="C30" s="145"/>
      <c r="D30" s="145"/>
      <c r="E30" s="145"/>
      <c r="F30" s="398" t="s">
        <v>275</v>
      </c>
    </row>
    <row r="31" spans="1:6" s="144" customFormat="1"/>
    <row r="32" spans="1:6" s="144" customFormat="1"/>
    <row r="33" spans="1:6" s="144" customFormat="1">
      <c r="A33" s="610" t="str">
        <f>"Struktura pokrytí denního maxima zatížení - "&amp;LOWER('9.2'!M3)</f>
        <v>Struktura pokrytí denního maxima zatížení - březen</v>
      </c>
      <c r="B33" s="610"/>
      <c r="C33" s="610"/>
      <c r="D33" s="610"/>
      <c r="E33" s="401" t="s">
        <v>4</v>
      </c>
      <c r="F33" s="401"/>
    </row>
    <row r="34" spans="1:6" s="144" customFormat="1">
      <c r="A34" s="610" t="s">
        <v>257</v>
      </c>
      <c r="B34" s="610"/>
      <c r="C34" s="610"/>
      <c r="D34" s="610"/>
      <c r="E34" s="404">
        <f>SUM(E35:E44)</f>
        <v>10470.734000000002</v>
      </c>
      <c r="F34" s="405">
        <f>E34/$E$34</f>
        <v>1</v>
      </c>
    </row>
    <row r="35" spans="1:6" s="144" customFormat="1">
      <c r="A35" s="609" t="s">
        <v>272</v>
      </c>
      <c r="B35" s="609"/>
      <c r="C35" s="609"/>
      <c r="D35" s="609"/>
      <c r="E35" s="399">
        <f t="array" ref="E35:E44">TRANSPOSE(INDEX(AL54:AU149,MATCH(MAX(AW54:AW149),AW54:AW149,0),0))</f>
        <v>3718.6669999999999</v>
      </c>
      <c r="F35" s="400">
        <f t="shared" ref="F35:F44" si="2">E35/$E$34</f>
        <v>0.35514864573963956</v>
      </c>
    </row>
    <row r="36" spans="1:6" s="144" customFormat="1">
      <c r="A36" s="609" t="s">
        <v>273</v>
      </c>
      <c r="B36" s="609"/>
      <c r="C36" s="609"/>
      <c r="D36" s="609"/>
      <c r="E36" s="399">
        <v>5798.4350000000004</v>
      </c>
      <c r="F36" s="400">
        <f t="shared" si="2"/>
        <v>0.55377540867717578</v>
      </c>
    </row>
    <row r="37" spans="1:6" s="144" customFormat="1">
      <c r="A37" s="609" t="s">
        <v>276</v>
      </c>
      <c r="B37" s="609"/>
      <c r="C37" s="609"/>
      <c r="D37" s="609"/>
      <c r="E37" s="399">
        <v>795.75199999999995</v>
      </c>
      <c r="F37" s="400">
        <f t="shared" si="2"/>
        <v>7.5997728526003977E-2</v>
      </c>
    </row>
    <row r="38" spans="1:6" s="144" customFormat="1">
      <c r="A38" s="451" t="s">
        <v>277</v>
      </c>
      <c r="B38" s="451"/>
      <c r="C38" s="451"/>
      <c r="D38" s="451"/>
      <c r="E38" s="399">
        <v>529.53700000000003</v>
      </c>
      <c r="F38" s="400">
        <f t="shared" si="2"/>
        <v>5.0573054381860903E-2</v>
      </c>
    </row>
    <row r="39" spans="1:6" s="144" customFormat="1">
      <c r="A39" s="609" t="s">
        <v>274</v>
      </c>
      <c r="B39" s="609"/>
      <c r="C39" s="609"/>
      <c r="D39" s="609"/>
      <c r="E39" s="399">
        <v>423.03</v>
      </c>
      <c r="F39" s="400">
        <f t="shared" si="2"/>
        <v>4.0401179134146648E-2</v>
      </c>
    </row>
    <row r="40" spans="1:6" s="144" customFormat="1">
      <c r="A40" s="609" t="s">
        <v>278</v>
      </c>
      <c r="B40" s="609"/>
      <c r="C40" s="609"/>
      <c r="D40" s="609"/>
      <c r="E40" s="399">
        <v>149.59100000000001</v>
      </c>
      <c r="F40" s="400">
        <f t="shared" si="2"/>
        <v>1.4286582010392011E-2</v>
      </c>
    </row>
    <row r="41" spans="1:6" s="144" customFormat="1">
      <c r="A41" s="609" t="s">
        <v>279</v>
      </c>
      <c r="B41" s="609"/>
      <c r="C41" s="609"/>
      <c r="D41" s="609"/>
      <c r="E41" s="399">
        <v>1285.3910000000001</v>
      </c>
      <c r="F41" s="400">
        <f t="shared" si="2"/>
        <v>0.12276035280812213</v>
      </c>
    </row>
    <row r="42" spans="1:6" s="144" customFormat="1">
      <c r="A42" s="609" t="s">
        <v>280</v>
      </c>
      <c r="B42" s="609"/>
      <c r="C42" s="609"/>
      <c r="D42" s="609"/>
      <c r="E42" s="399">
        <v>18.207999999999998</v>
      </c>
      <c r="F42" s="400">
        <f t="shared" si="2"/>
        <v>1.7389420837163846E-3</v>
      </c>
    </row>
    <row r="43" spans="1:6" s="144" customFormat="1">
      <c r="A43" s="609" t="s">
        <v>269</v>
      </c>
      <c r="B43" s="609"/>
      <c r="C43" s="609"/>
      <c r="D43" s="609"/>
      <c r="E43" s="399">
        <v>-2247.877</v>
      </c>
      <c r="F43" s="400">
        <f t="shared" si="2"/>
        <v>-0.21468189336105753</v>
      </c>
    </row>
    <row r="44" spans="1:6" s="144" customFormat="1">
      <c r="A44" s="612" t="s">
        <v>92</v>
      </c>
      <c r="B44" s="612"/>
      <c r="C44" s="612"/>
      <c r="D44" s="612"/>
      <c r="E44" s="402">
        <v>0</v>
      </c>
      <c r="F44" s="403">
        <f t="shared" si="2"/>
        <v>0</v>
      </c>
    </row>
    <row r="45" spans="1:6" s="144" customFormat="1">
      <c r="A45" s="145"/>
      <c r="B45" s="145"/>
      <c r="C45" s="145"/>
      <c r="D45" s="145"/>
      <c r="E45" s="145"/>
      <c r="F45" s="398" t="s">
        <v>275</v>
      </c>
    </row>
    <row r="46" spans="1:6" s="144" customFormat="1"/>
    <row r="47" spans="1:6" s="444" customFormat="1"/>
    <row r="48" spans="1:6" s="444" customFormat="1"/>
    <row r="49" spans="1:53" s="445" customFormat="1"/>
    <row r="50" spans="1:53" s="445" customFormat="1"/>
    <row r="51" spans="1:53" s="445" customFormat="1">
      <c r="A51" s="445" t="str">
        <f>A3</f>
        <v>Struktura pokrytí denního maxima zatížení - leden</v>
      </c>
      <c r="S51" s="445" t="str">
        <f>A18</f>
        <v>Struktura pokrytí denního maxima zatížení - únor</v>
      </c>
      <c r="AK51" s="445" t="str">
        <f>A33</f>
        <v>Struktura pokrytí denního maxima zatížení - březen</v>
      </c>
    </row>
    <row r="52" spans="1:53" s="445" customFormat="1" ht="37.5">
      <c r="A52" s="453" t="s">
        <v>55</v>
      </c>
      <c r="B52" s="453" t="s">
        <v>7</v>
      </c>
      <c r="C52" s="453" t="s">
        <v>20</v>
      </c>
      <c r="D52" s="453" t="s">
        <v>21</v>
      </c>
      <c r="E52" s="453" t="s">
        <v>22</v>
      </c>
      <c r="F52" s="453" t="s">
        <v>43</v>
      </c>
      <c r="G52" s="453" t="s">
        <v>44</v>
      </c>
      <c r="H52" s="453" t="s">
        <v>46</v>
      </c>
      <c r="I52" s="453" t="s">
        <v>45</v>
      </c>
      <c r="J52" s="453" t="s">
        <v>269</v>
      </c>
      <c r="K52" s="453" t="s">
        <v>92</v>
      </c>
      <c r="L52" s="453" t="s">
        <v>423</v>
      </c>
      <c r="M52" s="453" t="s">
        <v>257</v>
      </c>
      <c r="N52" s="453" t="s">
        <v>424</v>
      </c>
      <c r="O52" s="453" t="s">
        <v>268</v>
      </c>
      <c r="S52" s="453" t="s">
        <v>55</v>
      </c>
      <c r="T52" s="453" t="s">
        <v>7</v>
      </c>
      <c r="U52" s="453" t="s">
        <v>20</v>
      </c>
      <c r="V52" s="453" t="s">
        <v>21</v>
      </c>
      <c r="W52" s="453" t="s">
        <v>22</v>
      </c>
      <c r="X52" s="453" t="s">
        <v>43</v>
      </c>
      <c r="Y52" s="453" t="s">
        <v>44</v>
      </c>
      <c r="Z52" s="453" t="s">
        <v>46</v>
      </c>
      <c r="AA52" s="453" t="s">
        <v>45</v>
      </c>
      <c r="AB52" s="453" t="s">
        <v>269</v>
      </c>
      <c r="AC52" s="453" t="s">
        <v>92</v>
      </c>
      <c r="AD52" s="453" t="s">
        <v>423</v>
      </c>
      <c r="AE52" s="453" t="s">
        <v>257</v>
      </c>
      <c r="AF52" s="453" t="s">
        <v>424</v>
      </c>
      <c r="AG52" s="453" t="s">
        <v>268</v>
      </c>
      <c r="AK52" s="453" t="s">
        <v>55</v>
      </c>
      <c r="AL52" s="453" t="s">
        <v>7</v>
      </c>
      <c r="AM52" s="453" t="s">
        <v>20</v>
      </c>
      <c r="AN52" s="453" t="s">
        <v>21</v>
      </c>
      <c r="AO52" s="453" t="s">
        <v>22</v>
      </c>
      <c r="AP52" s="453" t="s">
        <v>43</v>
      </c>
      <c r="AQ52" s="453" t="s">
        <v>44</v>
      </c>
      <c r="AR52" s="453" t="s">
        <v>46</v>
      </c>
      <c r="AS52" s="453" t="s">
        <v>45</v>
      </c>
      <c r="AT52" s="453" t="s">
        <v>269</v>
      </c>
      <c r="AU52" s="453" t="s">
        <v>92</v>
      </c>
      <c r="AV52" s="453" t="s">
        <v>423</v>
      </c>
      <c r="AW52" s="453" t="s">
        <v>257</v>
      </c>
      <c r="AX52" s="453" t="s">
        <v>424</v>
      </c>
      <c r="AY52" s="453" t="s">
        <v>268</v>
      </c>
    </row>
    <row r="53" spans="1:53" s="456" customFormat="1">
      <c r="A53" s="454" t="s">
        <v>302</v>
      </c>
      <c r="B53" s="455" t="s">
        <v>4</v>
      </c>
      <c r="C53" s="455" t="s">
        <v>4</v>
      </c>
      <c r="D53" s="455" t="s">
        <v>4</v>
      </c>
      <c r="E53" s="455" t="s">
        <v>4</v>
      </c>
      <c r="F53" s="455" t="s">
        <v>4</v>
      </c>
      <c r="G53" s="455" t="s">
        <v>4</v>
      </c>
      <c r="H53" s="455" t="s">
        <v>4</v>
      </c>
      <c r="I53" s="455" t="s">
        <v>4</v>
      </c>
      <c r="J53" s="455" t="s">
        <v>4</v>
      </c>
      <c r="K53" s="455" t="s">
        <v>4</v>
      </c>
      <c r="L53" s="455" t="s">
        <v>4</v>
      </c>
      <c r="M53" s="455" t="s">
        <v>4</v>
      </c>
      <c r="N53" s="455" t="s">
        <v>4</v>
      </c>
      <c r="O53" s="455" t="s">
        <v>5</v>
      </c>
      <c r="P53" s="455" t="s">
        <v>270</v>
      </c>
      <c r="Q53" s="455" t="s">
        <v>271</v>
      </c>
      <c r="S53" s="454" t="s">
        <v>302</v>
      </c>
      <c r="T53" s="455" t="s">
        <v>4</v>
      </c>
      <c r="U53" s="455" t="s">
        <v>4</v>
      </c>
      <c r="V53" s="455" t="s">
        <v>4</v>
      </c>
      <c r="W53" s="455" t="s">
        <v>4</v>
      </c>
      <c r="X53" s="455" t="s">
        <v>4</v>
      </c>
      <c r="Y53" s="455" t="s">
        <v>4</v>
      </c>
      <c r="Z53" s="455" t="s">
        <v>4</v>
      </c>
      <c r="AA53" s="455" t="s">
        <v>4</v>
      </c>
      <c r="AB53" s="455" t="s">
        <v>4</v>
      </c>
      <c r="AC53" s="455" t="s">
        <v>4</v>
      </c>
      <c r="AD53" s="455" t="s">
        <v>4</v>
      </c>
      <c r="AE53" s="455" t="s">
        <v>4</v>
      </c>
      <c r="AF53" s="455" t="s">
        <v>4</v>
      </c>
      <c r="AG53" s="455" t="s">
        <v>5</v>
      </c>
      <c r="AH53" s="455" t="s">
        <v>270</v>
      </c>
      <c r="AI53" s="455" t="s">
        <v>271</v>
      </c>
      <c r="AK53" s="454" t="s">
        <v>302</v>
      </c>
      <c r="AL53" s="455" t="s">
        <v>4</v>
      </c>
      <c r="AM53" s="455" t="s">
        <v>4</v>
      </c>
      <c r="AN53" s="455" t="s">
        <v>4</v>
      </c>
      <c r="AO53" s="455" t="s">
        <v>4</v>
      </c>
      <c r="AP53" s="455" t="s">
        <v>4</v>
      </c>
      <c r="AQ53" s="455" t="s">
        <v>4</v>
      </c>
      <c r="AR53" s="455" t="s">
        <v>4</v>
      </c>
      <c r="AS53" s="455" t="s">
        <v>4</v>
      </c>
      <c r="AT53" s="455" t="s">
        <v>4</v>
      </c>
      <c r="AU53" s="455" t="s">
        <v>4</v>
      </c>
      <c r="AV53" s="455" t="s">
        <v>4</v>
      </c>
      <c r="AW53" s="455" t="s">
        <v>4</v>
      </c>
      <c r="AX53" s="455" t="s">
        <v>4</v>
      </c>
      <c r="AY53" s="455" t="s">
        <v>5</v>
      </c>
      <c r="AZ53" s="455" t="s">
        <v>270</v>
      </c>
      <c r="BA53" s="455" t="s">
        <v>271</v>
      </c>
    </row>
    <row r="54" spans="1:53" s="445" customFormat="1">
      <c r="A54" s="457">
        <v>0</v>
      </c>
      <c r="B54" s="458">
        <v>3729.3620000000001</v>
      </c>
      <c r="C54" s="458">
        <v>5676.1180000000004</v>
      </c>
      <c r="D54" s="458">
        <v>78.268000000000001</v>
      </c>
      <c r="E54" s="458">
        <v>452.947</v>
      </c>
      <c r="F54" s="458">
        <v>191.31700000000001</v>
      </c>
      <c r="G54" s="458">
        <v>0</v>
      </c>
      <c r="H54" s="458">
        <v>0</v>
      </c>
      <c r="I54" s="458">
        <v>107.40900000000001</v>
      </c>
      <c r="J54" s="458">
        <v>-2207.3420000000001</v>
      </c>
      <c r="K54" s="458">
        <v>0</v>
      </c>
      <c r="L54" s="458">
        <v>-724.53899999999999</v>
      </c>
      <c r="M54" s="458">
        <v>8028.0789999999979</v>
      </c>
      <c r="N54" s="458">
        <v>7303.5399999999981</v>
      </c>
      <c r="O54" s="458">
        <f>M54</f>
        <v>8028.0789999999979</v>
      </c>
      <c r="P54" s="458">
        <f>IF(J54&lt;0,0,J54)</f>
        <v>0</v>
      </c>
      <c r="Q54" s="458">
        <f>IF(J54&lt;0,J54,0)</f>
        <v>-2207.3420000000001</v>
      </c>
      <c r="S54" s="457">
        <v>0</v>
      </c>
      <c r="T54" s="458">
        <v>3727.3679999999999</v>
      </c>
      <c r="U54" s="458">
        <v>5525.7179999999998</v>
      </c>
      <c r="V54" s="458">
        <v>84.403000000000006</v>
      </c>
      <c r="W54" s="458">
        <v>455.8</v>
      </c>
      <c r="X54" s="458">
        <v>160.77699999999999</v>
      </c>
      <c r="Y54" s="458">
        <v>0</v>
      </c>
      <c r="Z54" s="458">
        <v>0</v>
      </c>
      <c r="AA54" s="458">
        <v>61.905000000000001</v>
      </c>
      <c r="AB54" s="458">
        <v>-618.49</v>
      </c>
      <c r="AC54" s="458">
        <v>-488.702</v>
      </c>
      <c r="AD54" s="458">
        <v>-707.98199999999997</v>
      </c>
      <c r="AE54" s="458">
        <v>8908.7790000000005</v>
      </c>
      <c r="AF54" s="458">
        <v>8200.7970000000005</v>
      </c>
      <c r="AG54" s="458">
        <f>AE54</f>
        <v>8908.7790000000005</v>
      </c>
      <c r="AH54" s="458">
        <f>IF(AB54&lt;0,0,AB54)</f>
        <v>0</v>
      </c>
      <c r="AI54" s="458">
        <f>IF(AB54&lt;0,AB54,0)</f>
        <v>-618.49</v>
      </c>
      <c r="AK54" s="457">
        <v>0</v>
      </c>
      <c r="AL54" s="458">
        <v>3713.6849999999999</v>
      </c>
      <c r="AM54" s="458">
        <v>5219.8230000000003</v>
      </c>
      <c r="AN54" s="458">
        <v>69.137</v>
      </c>
      <c r="AO54" s="458">
        <v>445.50799999999998</v>
      </c>
      <c r="AP54" s="458">
        <v>161.91800000000001</v>
      </c>
      <c r="AQ54" s="458">
        <v>0</v>
      </c>
      <c r="AR54" s="458">
        <v>0</v>
      </c>
      <c r="AS54" s="458">
        <v>24.957000000000001</v>
      </c>
      <c r="AT54" s="458">
        <v>-1917.279</v>
      </c>
      <c r="AU54" s="458">
        <v>0</v>
      </c>
      <c r="AV54" s="458">
        <v>-687.53599999999994</v>
      </c>
      <c r="AW54" s="458">
        <v>7717.7489999999998</v>
      </c>
      <c r="AX54" s="458">
        <v>7030.2129999999997</v>
      </c>
      <c r="AY54" s="458">
        <f>AW54</f>
        <v>7717.7489999999998</v>
      </c>
      <c r="AZ54" s="458">
        <f>IF(AT54&lt;0,0,AT54)</f>
        <v>0</v>
      </c>
      <c r="BA54" s="458">
        <f>IF(AT54&lt;0,AT54,0)</f>
        <v>-1917.279</v>
      </c>
    </row>
    <row r="55" spans="1:53" s="445" customFormat="1">
      <c r="A55" s="457">
        <v>1.0416666666666666E-2</v>
      </c>
      <c r="B55" s="458">
        <v>3727.6840000000002</v>
      </c>
      <c r="C55" s="458">
        <v>5668.7529999999997</v>
      </c>
      <c r="D55" s="458">
        <v>78.188000000000002</v>
      </c>
      <c r="E55" s="458">
        <v>451.00700000000001</v>
      </c>
      <c r="F55" s="458">
        <v>191.31399999999999</v>
      </c>
      <c r="G55" s="458">
        <v>0</v>
      </c>
      <c r="H55" s="458">
        <v>0</v>
      </c>
      <c r="I55" s="458">
        <v>106.13</v>
      </c>
      <c r="J55" s="458">
        <v>-2193.84</v>
      </c>
      <c r="K55" s="458">
        <v>0</v>
      </c>
      <c r="L55" s="458">
        <v>-723.69399999999996</v>
      </c>
      <c r="M55" s="458">
        <v>8029.235999999999</v>
      </c>
      <c r="N55" s="458">
        <v>7305.5419999999995</v>
      </c>
      <c r="O55" s="458">
        <f t="shared" ref="O55:O118" si="3">M55</f>
        <v>8029.235999999999</v>
      </c>
      <c r="P55" s="458">
        <f t="shared" ref="P55:P118" si="4">IF(J55&lt;0,0,J55)</f>
        <v>0</v>
      </c>
      <c r="Q55" s="458">
        <f t="shared" ref="Q55:Q118" si="5">IF(J55&lt;0,J55,0)</f>
        <v>-2193.84</v>
      </c>
      <c r="S55" s="457">
        <v>1.0416666666666666E-2</v>
      </c>
      <c r="T55" s="458">
        <v>3729.8510000000001</v>
      </c>
      <c r="U55" s="458">
        <v>5560.3379999999997</v>
      </c>
      <c r="V55" s="458">
        <v>86.864000000000004</v>
      </c>
      <c r="W55" s="458">
        <v>485.82400000000001</v>
      </c>
      <c r="X55" s="458">
        <v>160.76599999999999</v>
      </c>
      <c r="Y55" s="458">
        <v>0</v>
      </c>
      <c r="Z55" s="458">
        <v>0</v>
      </c>
      <c r="AA55" s="458">
        <v>60.378999999999998</v>
      </c>
      <c r="AB55" s="458">
        <v>-568.67899999999997</v>
      </c>
      <c r="AC55" s="458">
        <v>-633.78099999999995</v>
      </c>
      <c r="AD55" s="458">
        <v>-712.63199999999995</v>
      </c>
      <c r="AE55" s="458">
        <v>8881.5620000000017</v>
      </c>
      <c r="AF55" s="458">
        <v>8168.9300000000021</v>
      </c>
      <c r="AG55" s="458">
        <f t="shared" ref="AG55:AG118" si="6">AE55</f>
        <v>8881.5620000000017</v>
      </c>
      <c r="AH55" s="458">
        <f t="shared" ref="AH55:AH118" si="7">IF(AB55&lt;0,0,AB55)</f>
        <v>0</v>
      </c>
      <c r="AI55" s="458">
        <f t="shared" ref="AI55:AI118" si="8">IF(AB55&lt;0,AB55,0)</f>
        <v>-568.67899999999997</v>
      </c>
      <c r="AK55" s="457">
        <v>1.0416666666666666E-2</v>
      </c>
      <c r="AL55" s="458">
        <v>3716.268</v>
      </c>
      <c r="AM55" s="458">
        <v>5210.451</v>
      </c>
      <c r="AN55" s="458">
        <v>68.272000000000006</v>
      </c>
      <c r="AO55" s="458">
        <v>446.36200000000002</v>
      </c>
      <c r="AP55" s="458">
        <v>164.16800000000001</v>
      </c>
      <c r="AQ55" s="458">
        <v>0</v>
      </c>
      <c r="AR55" s="458">
        <v>0</v>
      </c>
      <c r="AS55" s="458">
        <v>26.902999999999999</v>
      </c>
      <c r="AT55" s="458">
        <v>-1940.7239999999999</v>
      </c>
      <c r="AU55" s="458">
        <v>0</v>
      </c>
      <c r="AV55" s="458">
        <v>-686.93299999999999</v>
      </c>
      <c r="AW55" s="458">
        <v>7691.7000000000007</v>
      </c>
      <c r="AX55" s="458">
        <v>7004.7670000000007</v>
      </c>
      <c r="AY55" s="458">
        <f t="shared" ref="AY55:AY118" si="9">AW55</f>
        <v>7691.7000000000007</v>
      </c>
      <c r="AZ55" s="458">
        <f t="shared" ref="AZ55:AZ118" si="10">IF(AT55&lt;0,0,AT55)</f>
        <v>0</v>
      </c>
      <c r="BA55" s="458">
        <f t="shared" ref="BA55:BA118" si="11">IF(AT55&lt;0,AT55,0)</f>
        <v>-1940.7239999999999</v>
      </c>
    </row>
    <row r="56" spans="1:53" s="445" customFormat="1">
      <c r="A56" s="457">
        <v>2.0833333333333332E-2</v>
      </c>
      <c r="B56" s="458">
        <v>3726.098</v>
      </c>
      <c r="C56" s="458">
        <v>5679.1239999999998</v>
      </c>
      <c r="D56" s="458">
        <v>78.207999999999998</v>
      </c>
      <c r="E56" s="458">
        <v>452.77</v>
      </c>
      <c r="F56" s="458">
        <v>191.30699999999999</v>
      </c>
      <c r="G56" s="458">
        <v>0</v>
      </c>
      <c r="H56" s="458">
        <v>0</v>
      </c>
      <c r="I56" s="458">
        <v>100.75700000000001</v>
      </c>
      <c r="J56" s="458">
        <v>-2203.0500000000002</v>
      </c>
      <c r="K56" s="458">
        <v>0</v>
      </c>
      <c r="L56" s="458">
        <v>-724.53599999999994</v>
      </c>
      <c r="M56" s="458">
        <v>8025.2140000000009</v>
      </c>
      <c r="N56" s="458">
        <v>7300.6780000000008</v>
      </c>
      <c r="O56" s="458">
        <f t="shared" si="3"/>
        <v>8025.2140000000009</v>
      </c>
      <c r="P56" s="458">
        <f t="shared" si="4"/>
        <v>0</v>
      </c>
      <c r="Q56" s="458">
        <f t="shared" si="5"/>
        <v>-2203.0500000000002</v>
      </c>
      <c r="S56" s="457">
        <v>2.0833333333333332E-2</v>
      </c>
      <c r="T56" s="458">
        <v>3730.5250000000001</v>
      </c>
      <c r="U56" s="458">
        <v>5552.5280000000002</v>
      </c>
      <c r="V56" s="458">
        <v>83.826999999999998</v>
      </c>
      <c r="W56" s="458">
        <v>463.483</v>
      </c>
      <c r="X56" s="458">
        <v>160.749</v>
      </c>
      <c r="Y56" s="458">
        <v>0</v>
      </c>
      <c r="Z56" s="458">
        <v>0</v>
      </c>
      <c r="AA56" s="458">
        <v>58.792999999999999</v>
      </c>
      <c r="AB56" s="458">
        <v>-539.89099999999996</v>
      </c>
      <c r="AC56" s="458">
        <v>-632.87300000000005</v>
      </c>
      <c r="AD56" s="458">
        <v>-710.827</v>
      </c>
      <c r="AE56" s="458">
        <v>8877.1409999999996</v>
      </c>
      <c r="AF56" s="458">
        <v>8166.3139999999994</v>
      </c>
      <c r="AG56" s="458">
        <f t="shared" si="6"/>
        <v>8877.1409999999996</v>
      </c>
      <c r="AH56" s="458">
        <f t="shared" si="7"/>
        <v>0</v>
      </c>
      <c r="AI56" s="458">
        <f t="shared" si="8"/>
        <v>-539.89099999999996</v>
      </c>
      <c r="AK56" s="457">
        <v>2.0833333333333332E-2</v>
      </c>
      <c r="AL56" s="458">
        <v>3715.8670000000002</v>
      </c>
      <c r="AM56" s="458">
        <v>5233.2879999999996</v>
      </c>
      <c r="AN56" s="458">
        <v>68.231999999999999</v>
      </c>
      <c r="AO56" s="458">
        <v>445.19099999999997</v>
      </c>
      <c r="AP56" s="458">
        <v>164.09200000000001</v>
      </c>
      <c r="AQ56" s="458">
        <v>0</v>
      </c>
      <c r="AR56" s="458">
        <v>0</v>
      </c>
      <c r="AS56" s="458">
        <v>26.593</v>
      </c>
      <c r="AT56" s="458">
        <v>-1918.749</v>
      </c>
      <c r="AU56" s="458">
        <v>0</v>
      </c>
      <c r="AV56" s="458">
        <v>-688.84699999999998</v>
      </c>
      <c r="AW56" s="458">
        <v>7734.514000000001</v>
      </c>
      <c r="AX56" s="458">
        <v>7045.6670000000013</v>
      </c>
      <c r="AY56" s="458">
        <f t="shared" si="9"/>
        <v>7734.514000000001</v>
      </c>
      <c r="AZ56" s="458">
        <f t="shared" si="10"/>
        <v>0</v>
      </c>
      <c r="BA56" s="458">
        <f t="shared" si="11"/>
        <v>-1918.749</v>
      </c>
    </row>
    <row r="57" spans="1:53" s="445" customFormat="1">
      <c r="A57" s="457">
        <v>3.125E-2</v>
      </c>
      <c r="B57" s="458">
        <v>3724.7869999999998</v>
      </c>
      <c r="C57" s="458">
        <v>5673.348</v>
      </c>
      <c r="D57" s="458">
        <v>78.254999999999995</v>
      </c>
      <c r="E57" s="458">
        <v>452.95100000000002</v>
      </c>
      <c r="F57" s="458">
        <v>191.309</v>
      </c>
      <c r="G57" s="458">
        <v>0</v>
      </c>
      <c r="H57" s="458">
        <v>0</v>
      </c>
      <c r="I57" s="458">
        <v>102.86199999999999</v>
      </c>
      <c r="J57" s="458">
        <v>-2119.7040000000002</v>
      </c>
      <c r="K57" s="458">
        <v>0</v>
      </c>
      <c r="L57" s="458">
        <v>-723.995</v>
      </c>
      <c r="M57" s="458">
        <v>8103.8079999999991</v>
      </c>
      <c r="N57" s="458">
        <v>7379.8129999999992</v>
      </c>
      <c r="O57" s="458">
        <f t="shared" si="3"/>
        <v>8103.8079999999991</v>
      </c>
      <c r="P57" s="458">
        <f t="shared" si="4"/>
        <v>0</v>
      </c>
      <c r="Q57" s="458">
        <f t="shared" si="5"/>
        <v>-2119.7040000000002</v>
      </c>
      <c r="S57" s="457">
        <v>3.125E-2</v>
      </c>
      <c r="T57" s="458">
        <v>3727.1970000000001</v>
      </c>
      <c r="U57" s="458">
        <v>5553.6369999999997</v>
      </c>
      <c r="V57" s="458">
        <v>82.234999999999999</v>
      </c>
      <c r="W57" s="458">
        <v>455.089</v>
      </c>
      <c r="X57" s="458">
        <v>160.99</v>
      </c>
      <c r="Y57" s="458">
        <v>0</v>
      </c>
      <c r="Z57" s="458">
        <v>0</v>
      </c>
      <c r="AA57" s="458">
        <v>59.384999999999998</v>
      </c>
      <c r="AB57" s="458">
        <v>-513.94500000000005</v>
      </c>
      <c r="AC57" s="458">
        <v>-632.08100000000002</v>
      </c>
      <c r="AD57" s="458">
        <v>-710.32399999999996</v>
      </c>
      <c r="AE57" s="458">
        <v>8892.5069999999996</v>
      </c>
      <c r="AF57" s="458">
        <v>8182.183</v>
      </c>
      <c r="AG57" s="458">
        <f t="shared" si="6"/>
        <v>8892.5069999999996</v>
      </c>
      <c r="AH57" s="458">
        <f t="shared" si="7"/>
        <v>0</v>
      </c>
      <c r="AI57" s="458">
        <f t="shared" si="8"/>
        <v>-513.94500000000005</v>
      </c>
      <c r="AK57" s="457">
        <v>3.125E-2</v>
      </c>
      <c r="AL57" s="458">
        <v>3716.1970000000001</v>
      </c>
      <c r="AM57" s="458">
        <v>5276.232</v>
      </c>
      <c r="AN57" s="458">
        <v>68.259</v>
      </c>
      <c r="AO57" s="458">
        <v>446.209</v>
      </c>
      <c r="AP57" s="458">
        <v>165.20500000000001</v>
      </c>
      <c r="AQ57" s="458">
        <v>0</v>
      </c>
      <c r="AR57" s="458">
        <v>0</v>
      </c>
      <c r="AS57" s="458">
        <v>23.263000000000002</v>
      </c>
      <c r="AT57" s="458">
        <v>-1915.3679999999999</v>
      </c>
      <c r="AU57" s="458">
        <v>0</v>
      </c>
      <c r="AV57" s="458">
        <v>-692.65800000000002</v>
      </c>
      <c r="AW57" s="458">
        <v>7779.9970000000012</v>
      </c>
      <c r="AX57" s="458">
        <v>7087.3390000000009</v>
      </c>
      <c r="AY57" s="458">
        <f t="shared" si="9"/>
        <v>7779.9970000000012</v>
      </c>
      <c r="AZ57" s="458">
        <f t="shared" si="10"/>
        <v>0</v>
      </c>
      <c r="BA57" s="458">
        <f t="shared" si="11"/>
        <v>-1915.3679999999999</v>
      </c>
    </row>
    <row r="58" spans="1:53" s="445" customFormat="1">
      <c r="A58" s="457">
        <v>4.1666666666666699E-2</v>
      </c>
      <c r="B58" s="458">
        <v>3724.0619999999999</v>
      </c>
      <c r="C58" s="458">
        <v>5832.9539999999997</v>
      </c>
      <c r="D58" s="458">
        <v>78.302000000000007</v>
      </c>
      <c r="E58" s="458">
        <v>453.02499999999998</v>
      </c>
      <c r="F58" s="458">
        <v>192.71700000000001</v>
      </c>
      <c r="G58" s="458">
        <v>0</v>
      </c>
      <c r="H58" s="458">
        <v>0</v>
      </c>
      <c r="I58" s="458">
        <v>103.01300000000001</v>
      </c>
      <c r="J58" s="458">
        <v>-2249.5189999999998</v>
      </c>
      <c r="K58" s="458">
        <v>0</v>
      </c>
      <c r="L58" s="458">
        <v>-737.88800000000003</v>
      </c>
      <c r="M58" s="458">
        <v>8134.5540000000001</v>
      </c>
      <c r="N58" s="458">
        <v>7396.6660000000002</v>
      </c>
      <c r="O58" s="458">
        <f t="shared" si="3"/>
        <v>8134.5540000000001</v>
      </c>
      <c r="P58" s="458">
        <f t="shared" si="4"/>
        <v>0</v>
      </c>
      <c r="Q58" s="458">
        <f t="shared" si="5"/>
        <v>-2249.5189999999998</v>
      </c>
      <c r="S58" s="457">
        <v>4.1666666666666699E-2</v>
      </c>
      <c r="T58" s="458">
        <v>3725.893</v>
      </c>
      <c r="U58" s="458">
        <v>5647.7110000000002</v>
      </c>
      <c r="V58" s="458">
        <v>82.302000000000007</v>
      </c>
      <c r="W58" s="458">
        <v>451.40699999999998</v>
      </c>
      <c r="X58" s="458">
        <v>165.036</v>
      </c>
      <c r="Y58" s="458">
        <v>0</v>
      </c>
      <c r="Z58" s="458">
        <v>0</v>
      </c>
      <c r="AA58" s="458">
        <v>57.517000000000003</v>
      </c>
      <c r="AB58" s="458">
        <v>-545.05799999999999</v>
      </c>
      <c r="AC58" s="458">
        <v>-629.19200000000001</v>
      </c>
      <c r="AD58" s="458">
        <v>-718.33199999999999</v>
      </c>
      <c r="AE58" s="458">
        <v>8955.6159999999982</v>
      </c>
      <c r="AF58" s="458">
        <v>8237.2839999999978</v>
      </c>
      <c r="AG58" s="458">
        <f t="shared" si="6"/>
        <v>8955.6159999999982</v>
      </c>
      <c r="AH58" s="458">
        <f t="shared" si="7"/>
        <v>0</v>
      </c>
      <c r="AI58" s="458">
        <f t="shared" si="8"/>
        <v>-545.05799999999999</v>
      </c>
      <c r="AK58" s="457">
        <v>4.1666666666666699E-2</v>
      </c>
      <c r="AL58" s="458">
        <v>3717.203</v>
      </c>
      <c r="AM58" s="458">
        <v>5279.7389999999996</v>
      </c>
      <c r="AN58" s="458">
        <v>68.198999999999998</v>
      </c>
      <c r="AO58" s="458">
        <v>444.49900000000002</v>
      </c>
      <c r="AP58" s="458">
        <v>194.863</v>
      </c>
      <c r="AQ58" s="458">
        <v>0</v>
      </c>
      <c r="AR58" s="458">
        <v>0</v>
      </c>
      <c r="AS58" s="458">
        <v>22.724</v>
      </c>
      <c r="AT58" s="458">
        <v>-1897.981</v>
      </c>
      <c r="AU58" s="458">
        <v>0</v>
      </c>
      <c r="AV58" s="458">
        <v>-693.16399999999999</v>
      </c>
      <c r="AW58" s="458">
        <v>7829.2459999999992</v>
      </c>
      <c r="AX58" s="458">
        <v>7136.0819999999994</v>
      </c>
      <c r="AY58" s="458">
        <f t="shared" si="9"/>
        <v>7829.2459999999992</v>
      </c>
      <c r="AZ58" s="458">
        <f t="shared" si="10"/>
        <v>0</v>
      </c>
      <c r="BA58" s="458">
        <f t="shared" si="11"/>
        <v>-1897.981</v>
      </c>
    </row>
    <row r="59" spans="1:53" s="445" customFormat="1">
      <c r="A59" s="457">
        <v>5.2083333333333301E-2</v>
      </c>
      <c r="B59" s="458">
        <v>3726.6060000000002</v>
      </c>
      <c r="C59" s="458">
        <v>5865.9139999999998</v>
      </c>
      <c r="D59" s="458">
        <v>78.456000000000003</v>
      </c>
      <c r="E59" s="458">
        <v>453.13299999999998</v>
      </c>
      <c r="F59" s="458">
        <v>192.696</v>
      </c>
      <c r="G59" s="458">
        <v>0</v>
      </c>
      <c r="H59" s="458">
        <v>0</v>
      </c>
      <c r="I59" s="458">
        <v>100.86</v>
      </c>
      <c r="J59" s="458">
        <v>-2267.7150000000001</v>
      </c>
      <c r="K59" s="458">
        <v>0</v>
      </c>
      <c r="L59" s="458">
        <v>-740.88199999999995</v>
      </c>
      <c r="M59" s="458">
        <v>8149.9500000000007</v>
      </c>
      <c r="N59" s="458">
        <v>7409.0680000000011</v>
      </c>
      <c r="O59" s="458">
        <f t="shared" si="3"/>
        <v>8149.9500000000007</v>
      </c>
      <c r="P59" s="458">
        <f t="shared" si="4"/>
        <v>0</v>
      </c>
      <c r="Q59" s="458">
        <f t="shared" si="5"/>
        <v>-2267.7150000000001</v>
      </c>
      <c r="S59" s="457">
        <v>5.2083333333333301E-2</v>
      </c>
      <c r="T59" s="458">
        <v>3724.6170000000002</v>
      </c>
      <c r="U59" s="458">
        <v>5641.1279999999997</v>
      </c>
      <c r="V59" s="458">
        <v>82.314999999999998</v>
      </c>
      <c r="W59" s="458">
        <v>450.18</v>
      </c>
      <c r="X59" s="458">
        <v>165.029</v>
      </c>
      <c r="Y59" s="458">
        <v>0</v>
      </c>
      <c r="Z59" s="458">
        <v>0</v>
      </c>
      <c r="AA59" s="458">
        <v>58.207999999999998</v>
      </c>
      <c r="AB59" s="458">
        <v>-488.42500000000001</v>
      </c>
      <c r="AC59" s="458">
        <v>-628.93700000000001</v>
      </c>
      <c r="AD59" s="458">
        <v>-717.63699999999994</v>
      </c>
      <c r="AE59" s="458">
        <v>9004.1150000000016</v>
      </c>
      <c r="AF59" s="458">
        <v>8286.478000000001</v>
      </c>
      <c r="AG59" s="458">
        <f t="shared" si="6"/>
        <v>9004.1150000000016</v>
      </c>
      <c r="AH59" s="458">
        <f t="shared" si="7"/>
        <v>0</v>
      </c>
      <c r="AI59" s="458">
        <f t="shared" si="8"/>
        <v>-488.42500000000001</v>
      </c>
      <c r="AK59" s="457">
        <v>5.2083333333333301E-2</v>
      </c>
      <c r="AL59" s="458">
        <v>3716.8519999999999</v>
      </c>
      <c r="AM59" s="458">
        <v>5292.0339999999997</v>
      </c>
      <c r="AN59" s="458">
        <v>68.245000000000005</v>
      </c>
      <c r="AO59" s="458">
        <v>444.91899999999998</v>
      </c>
      <c r="AP59" s="458">
        <v>198.22499999999999</v>
      </c>
      <c r="AQ59" s="458">
        <v>0</v>
      </c>
      <c r="AR59" s="458">
        <v>0</v>
      </c>
      <c r="AS59" s="458">
        <v>21.347999999999999</v>
      </c>
      <c r="AT59" s="458">
        <v>-1902.614</v>
      </c>
      <c r="AU59" s="458">
        <v>0</v>
      </c>
      <c r="AV59" s="458">
        <v>-694.25800000000004</v>
      </c>
      <c r="AW59" s="458">
        <v>7839.009</v>
      </c>
      <c r="AX59" s="458">
        <v>7144.7510000000002</v>
      </c>
      <c r="AY59" s="458">
        <f t="shared" si="9"/>
        <v>7839.009</v>
      </c>
      <c r="AZ59" s="458">
        <f t="shared" si="10"/>
        <v>0</v>
      </c>
      <c r="BA59" s="458">
        <f t="shared" si="11"/>
        <v>-1902.614</v>
      </c>
    </row>
    <row r="60" spans="1:53" s="445" customFormat="1">
      <c r="A60" s="457">
        <v>6.25E-2</v>
      </c>
      <c r="B60" s="458">
        <v>3729.2640000000001</v>
      </c>
      <c r="C60" s="458">
        <v>5857.1840000000002</v>
      </c>
      <c r="D60" s="458">
        <v>78.314999999999998</v>
      </c>
      <c r="E60" s="458">
        <v>453.108</v>
      </c>
      <c r="F60" s="458">
        <v>192.68199999999999</v>
      </c>
      <c r="G60" s="458">
        <v>0</v>
      </c>
      <c r="H60" s="458">
        <v>0</v>
      </c>
      <c r="I60" s="458">
        <v>98.835999999999999</v>
      </c>
      <c r="J60" s="458">
        <v>-2305.8029999999999</v>
      </c>
      <c r="K60" s="458">
        <v>0</v>
      </c>
      <c r="L60" s="458">
        <v>-740.23900000000003</v>
      </c>
      <c r="M60" s="458">
        <v>8103.5860000000011</v>
      </c>
      <c r="N60" s="458">
        <v>7363.3470000000016</v>
      </c>
      <c r="O60" s="458">
        <f t="shared" si="3"/>
        <v>8103.5860000000011</v>
      </c>
      <c r="P60" s="458">
        <f t="shared" si="4"/>
        <v>0</v>
      </c>
      <c r="Q60" s="458">
        <f t="shared" si="5"/>
        <v>-2305.8029999999999</v>
      </c>
      <c r="S60" s="457">
        <v>6.25E-2</v>
      </c>
      <c r="T60" s="458">
        <v>3723.6759999999999</v>
      </c>
      <c r="U60" s="458">
        <v>5635.3990000000003</v>
      </c>
      <c r="V60" s="458">
        <v>82.991</v>
      </c>
      <c r="W60" s="458">
        <v>458.00599999999997</v>
      </c>
      <c r="X60" s="458">
        <v>165</v>
      </c>
      <c r="Y60" s="458">
        <v>0</v>
      </c>
      <c r="Z60" s="458">
        <v>0</v>
      </c>
      <c r="AA60" s="458">
        <v>58.433</v>
      </c>
      <c r="AB60" s="458">
        <v>-530.40499999999997</v>
      </c>
      <c r="AC60" s="458">
        <v>-627.16099999999994</v>
      </c>
      <c r="AD60" s="458">
        <v>-717.47900000000004</v>
      </c>
      <c r="AE60" s="458">
        <v>8965.9390000000003</v>
      </c>
      <c r="AF60" s="458">
        <v>8248.4600000000009</v>
      </c>
      <c r="AG60" s="458">
        <f t="shared" si="6"/>
        <v>8965.9390000000003</v>
      </c>
      <c r="AH60" s="458">
        <f t="shared" si="7"/>
        <v>0</v>
      </c>
      <c r="AI60" s="458">
        <f t="shared" si="8"/>
        <v>-530.40499999999997</v>
      </c>
      <c r="AK60" s="457">
        <v>6.25E-2</v>
      </c>
      <c r="AL60" s="458">
        <v>3715.4490000000001</v>
      </c>
      <c r="AM60" s="458">
        <v>5316.1419999999998</v>
      </c>
      <c r="AN60" s="458">
        <v>68.239000000000004</v>
      </c>
      <c r="AO60" s="458">
        <v>442.29500000000002</v>
      </c>
      <c r="AP60" s="458">
        <v>198.17500000000001</v>
      </c>
      <c r="AQ60" s="458">
        <v>0</v>
      </c>
      <c r="AR60" s="458">
        <v>0</v>
      </c>
      <c r="AS60" s="458">
        <v>21.311</v>
      </c>
      <c r="AT60" s="458">
        <v>-1977.5160000000001</v>
      </c>
      <c r="AU60" s="458">
        <v>0</v>
      </c>
      <c r="AV60" s="458">
        <v>-696.154</v>
      </c>
      <c r="AW60" s="458">
        <v>7784.0949999999993</v>
      </c>
      <c r="AX60" s="458">
        <v>7087.9409999999989</v>
      </c>
      <c r="AY60" s="458">
        <f t="shared" si="9"/>
        <v>7784.0949999999993</v>
      </c>
      <c r="AZ60" s="458">
        <f t="shared" si="10"/>
        <v>0</v>
      </c>
      <c r="BA60" s="458">
        <f t="shared" si="11"/>
        <v>-1977.5160000000001</v>
      </c>
    </row>
    <row r="61" spans="1:53" s="445" customFormat="1">
      <c r="A61" s="457">
        <v>7.2916666666666699E-2</v>
      </c>
      <c r="B61" s="458">
        <v>3729.7950000000001</v>
      </c>
      <c r="C61" s="458">
        <v>5846.7020000000002</v>
      </c>
      <c r="D61" s="458">
        <v>78.194999999999993</v>
      </c>
      <c r="E61" s="458">
        <v>453.91800000000001</v>
      </c>
      <c r="F61" s="458">
        <v>192.68299999999999</v>
      </c>
      <c r="G61" s="458">
        <v>0</v>
      </c>
      <c r="H61" s="458">
        <v>0</v>
      </c>
      <c r="I61" s="458">
        <v>92.132000000000005</v>
      </c>
      <c r="J61" s="458">
        <v>-2324.125</v>
      </c>
      <c r="K61" s="458">
        <v>0</v>
      </c>
      <c r="L61" s="458">
        <v>-739.31399999999996</v>
      </c>
      <c r="M61" s="458">
        <v>8069.2999999999975</v>
      </c>
      <c r="N61" s="458">
        <v>7329.9859999999971</v>
      </c>
      <c r="O61" s="458">
        <f t="shared" si="3"/>
        <v>8069.2999999999975</v>
      </c>
      <c r="P61" s="458">
        <f t="shared" si="4"/>
        <v>0</v>
      </c>
      <c r="Q61" s="458">
        <f t="shared" si="5"/>
        <v>-2324.125</v>
      </c>
      <c r="S61" s="457">
        <v>7.2916666666666699E-2</v>
      </c>
      <c r="T61" s="458">
        <v>3723.9</v>
      </c>
      <c r="U61" s="458">
        <v>5626.4089999999997</v>
      </c>
      <c r="V61" s="458">
        <v>85.251999999999995</v>
      </c>
      <c r="W61" s="458">
        <v>463.34100000000001</v>
      </c>
      <c r="X61" s="458">
        <v>164.696</v>
      </c>
      <c r="Y61" s="458">
        <v>0</v>
      </c>
      <c r="Z61" s="458">
        <v>0</v>
      </c>
      <c r="AA61" s="458">
        <v>61.223999999999997</v>
      </c>
      <c r="AB61" s="458">
        <v>-537.48199999999997</v>
      </c>
      <c r="AC61" s="458">
        <v>-626.16200000000003</v>
      </c>
      <c r="AD61" s="458">
        <v>-717.029</v>
      </c>
      <c r="AE61" s="458">
        <v>8961.1779999999999</v>
      </c>
      <c r="AF61" s="458">
        <v>8244.1489999999994</v>
      </c>
      <c r="AG61" s="458">
        <f t="shared" si="6"/>
        <v>8961.1779999999999</v>
      </c>
      <c r="AH61" s="458">
        <f t="shared" si="7"/>
        <v>0</v>
      </c>
      <c r="AI61" s="458">
        <f t="shared" si="8"/>
        <v>-537.48199999999997</v>
      </c>
      <c r="AK61" s="457">
        <v>7.2916666666666699E-2</v>
      </c>
      <c r="AL61" s="458">
        <v>3715.712</v>
      </c>
      <c r="AM61" s="458">
        <v>5311.1589999999997</v>
      </c>
      <c r="AN61" s="458">
        <v>68.265000000000001</v>
      </c>
      <c r="AO61" s="458">
        <v>441.95800000000003</v>
      </c>
      <c r="AP61" s="458">
        <v>195.98</v>
      </c>
      <c r="AQ61" s="458">
        <v>0</v>
      </c>
      <c r="AR61" s="458">
        <v>0</v>
      </c>
      <c r="AS61" s="458">
        <v>20.373000000000001</v>
      </c>
      <c r="AT61" s="458">
        <v>-1941.0170000000001</v>
      </c>
      <c r="AU61" s="458">
        <v>0</v>
      </c>
      <c r="AV61" s="458">
        <v>-695.68200000000002</v>
      </c>
      <c r="AW61" s="458">
        <v>7812.4299999999985</v>
      </c>
      <c r="AX61" s="458">
        <v>7116.7479999999987</v>
      </c>
      <c r="AY61" s="458">
        <f t="shared" si="9"/>
        <v>7812.4299999999985</v>
      </c>
      <c r="AZ61" s="458">
        <f t="shared" si="10"/>
        <v>0</v>
      </c>
      <c r="BA61" s="458">
        <f t="shared" si="11"/>
        <v>-1941.0170000000001</v>
      </c>
    </row>
    <row r="62" spans="1:53" s="445" customFormat="1">
      <c r="A62" s="457">
        <v>8.3333333333333301E-2</v>
      </c>
      <c r="B62" s="458">
        <v>3728.047</v>
      </c>
      <c r="C62" s="458">
        <v>5900.7870000000003</v>
      </c>
      <c r="D62" s="458">
        <v>78.355000000000004</v>
      </c>
      <c r="E62" s="458">
        <v>453.67200000000003</v>
      </c>
      <c r="F62" s="458">
        <v>191.54599999999999</v>
      </c>
      <c r="G62" s="458">
        <v>0</v>
      </c>
      <c r="H62" s="458">
        <v>0</v>
      </c>
      <c r="I62" s="458">
        <v>96.117000000000004</v>
      </c>
      <c r="J62" s="458">
        <v>-2426.13</v>
      </c>
      <c r="K62" s="458">
        <v>0</v>
      </c>
      <c r="L62" s="458">
        <v>-743.96100000000001</v>
      </c>
      <c r="M62" s="458">
        <v>8022.3940000000011</v>
      </c>
      <c r="N62" s="458">
        <v>7278.4330000000009</v>
      </c>
      <c r="O62" s="458">
        <f t="shared" si="3"/>
        <v>8022.3940000000011</v>
      </c>
      <c r="P62" s="458">
        <f t="shared" si="4"/>
        <v>0</v>
      </c>
      <c r="Q62" s="458">
        <f t="shared" si="5"/>
        <v>-2426.13</v>
      </c>
      <c r="S62" s="457">
        <v>8.3333333333333301E-2</v>
      </c>
      <c r="T62" s="458">
        <v>3726.1619999999998</v>
      </c>
      <c r="U62" s="458">
        <v>5725.5320000000002</v>
      </c>
      <c r="V62" s="458">
        <v>85.593000000000004</v>
      </c>
      <c r="W62" s="458">
        <v>464.28500000000003</v>
      </c>
      <c r="X62" s="458">
        <v>115.491</v>
      </c>
      <c r="Y62" s="458">
        <v>0</v>
      </c>
      <c r="Z62" s="458">
        <v>0</v>
      </c>
      <c r="AA62" s="458">
        <v>65.325000000000003</v>
      </c>
      <c r="AB62" s="458">
        <v>-630.01900000000001</v>
      </c>
      <c r="AC62" s="458">
        <v>-669.48900000000003</v>
      </c>
      <c r="AD62" s="458">
        <v>-725.51900000000001</v>
      </c>
      <c r="AE62" s="458">
        <v>8882.880000000001</v>
      </c>
      <c r="AF62" s="458">
        <v>8157.3610000000008</v>
      </c>
      <c r="AG62" s="458">
        <f t="shared" si="6"/>
        <v>8882.880000000001</v>
      </c>
      <c r="AH62" s="458">
        <f t="shared" si="7"/>
        <v>0</v>
      </c>
      <c r="AI62" s="458">
        <f t="shared" si="8"/>
        <v>-630.01900000000001</v>
      </c>
      <c r="AK62" s="457">
        <v>8.3333333333333301E-2</v>
      </c>
      <c r="AL62" s="458">
        <v>3715.049</v>
      </c>
      <c r="AM62" s="458">
        <v>5371.0879999999997</v>
      </c>
      <c r="AN62" s="458">
        <v>68.245000000000005</v>
      </c>
      <c r="AO62" s="458">
        <v>442.05200000000002</v>
      </c>
      <c r="AP62" s="458">
        <v>158.73699999999999</v>
      </c>
      <c r="AQ62" s="458">
        <v>0</v>
      </c>
      <c r="AR62" s="458">
        <v>0</v>
      </c>
      <c r="AS62" s="458">
        <v>17.792999999999999</v>
      </c>
      <c r="AT62" s="458">
        <v>-1976.652</v>
      </c>
      <c r="AU62" s="458">
        <v>0</v>
      </c>
      <c r="AV62" s="458">
        <v>-700.572</v>
      </c>
      <c r="AW62" s="458">
        <v>7796.3119999999981</v>
      </c>
      <c r="AX62" s="458">
        <v>7095.739999999998</v>
      </c>
      <c r="AY62" s="458">
        <f t="shared" si="9"/>
        <v>7796.3119999999981</v>
      </c>
      <c r="AZ62" s="458">
        <f t="shared" si="10"/>
        <v>0</v>
      </c>
      <c r="BA62" s="458">
        <f t="shared" si="11"/>
        <v>-1976.652</v>
      </c>
    </row>
    <row r="63" spans="1:53" s="445" customFormat="1">
      <c r="A63" s="457">
        <v>9.375E-2</v>
      </c>
      <c r="B63" s="458">
        <v>3728.01</v>
      </c>
      <c r="C63" s="458">
        <v>5905.9669999999996</v>
      </c>
      <c r="D63" s="458">
        <v>78.382000000000005</v>
      </c>
      <c r="E63" s="458">
        <v>453.85500000000002</v>
      </c>
      <c r="F63" s="458">
        <v>191.53200000000001</v>
      </c>
      <c r="G63" s="458">
        <v>0</v>
      </c>
      <c r="H63" s="458">
        <v>0</v>
      </c>
      <c r="I63" s="458">
        <v>98.921999999999997</v>
      </c>
      <c r="J63" s="458">
        <v>-2490.73</v>
      </c>
      <c r="K63" s="458">
        <v>0</v>
      </c>
      <c r="L63" s="458">
        <v>-744.45299999999997</v>
      </c>
      <c r="M63" s="458">
        <v>7965.9379999999983</v>
      </c>
      <c r="N63" s="458">
        <v>7221.4849999999988</v>
      </c>
      <c r="O63" s="458">
        <f t="shared" si="3"/>
        <v>7965.9379999999983</v>
      </c>
      <c r="P63" s="458">
        <f t="shared" si="4"/>
        <v>0</v>
      </c>
      <c r="Q63" s="458">
        <f t="shared" si="5"/>
        <v>-2490.73</v>
      </c>
      <c r="S63" s="457">
        <v>9.375E-2</v>
      </c>
      <c r="T63" s="458">
        <v>3725.6579999999999</v>
      </c>
      <c r="U63" s="458">
        <v>5689.6809999999996</v>
      </c>
      <c r="V63" s="458">
        <v>82.322000000000003</v>
      </c>
      <c r="W63" s="458">
        <v>459.642</v>
      </c>
      <c r="X63" s="458">
        <v>108.386</v>
      </c>
      <c r="Y63" s="458">
        <v>0</v>
      </c>
      <c r="Z63" s="458">
        <v>0</v>
      </c>
      <c r="AA63" s="458">
        <v>68.602000000000004</v>
      </c>
      <c r="AB63" s="458">
        <v>-644.36300000000006</v>
      </c>
      <c r="AC63" s="458">
        <v>-675.33699999999999</v>
      </c>
      <c r="AD63" s="458">
        <v>-722.05399999999997</v>
      </c>
      <c r="AE63" s="458">
        <v>8814.5910000000022</v>
      </c>
      <c r="AF63" s="458">
        <v>8092.5370000000021</v>
      </c>
      <c r="AG63" s="458">
        <f t="shared" si="6"/>
        <v>8814.5910000000022</v>
      </c>
      <c r="AH63" s="458">
        <f t="shared" si="7"/>
        <v>0</v>
      </c>
      <c r="AI63" s="458">
        <f t="shared" si="8"/>
        <v>-644.36300000000006</v>
      </c>
      <c r="AK63" s="457">
        <v>9.375E-2</v>
      </c>
      <c r="AL63" s="458">
        <v>3714.306</v>
      </c>
      <c r="AM63" s="458">
        <v>5294.41</v>
      </c>
      <c r="AN63" s="458">
        <v>68.352000000000004</v>
      </c>
      <c r="AO63" s="458">
        <v>442.59399999999999</v>
      </c>
      <c r="AP63" s="458">
        <v>154.71600000000001</v>
      </c>
      <c r="AQ63" s="458">
        <v>0</v>
      </c>
      <c r="AR63" s="458">
        <v>0</v>
      </c>
      <c r="AS63" s="458">
        <v>14.489000000000001</v>
      </c>
      <c r="AT63" s="458">
        <v>-1986.223</v>
      </c>
      <c r="AU63" s="458">
        <v>0</v>
      </c>
      <c r="AV63" s="458">
        <v>-693.75300000000004</v>
      </c>
      <c r="AW63" s="458">
        <v>7702.6440000000002</v>
      </c>
      <c r="AX63" s="458">
        <v>7008.8910000000005</v>
      </c>
      <c r="AY63" s="458">
        <f t="shared" si="9"/>
        <v>7702.6440000000002</v>
      </c>
      <c r="AZ63" s="458">
        <f t="shared" si="10"/>
        <v>0</v>
      </c>
      <c r="BA63" s="458">
        <f t="shared" si="11"/>
        <v>-1986.223</v>
      </c>
    </row>
    <row r="64" spans="1:53" s="445" customFormat="1">
      <c r="A64" s="457">
        <v>0.104166666666667</v>
      </c>
      <c r="B64" s="458">
        <v>3728.5880000000002</v>
      </c>
      <c r="C64" s="458">
        <v>5910.51</v>
      </c>
      <c r="D64" s="458">
        <v>78.302000000000007</v>
      </c>
      <c r="E64" s="458">
        <v>453.29599999999999</v>
      </c>
      <c r="F64" s="458">
        <v>191.69800000000001</v>
      </c>
      <c r="G64" s="458">
        <v>0</v>
      </c>
      <c r="H64" s="458">
        <v>0</v>
      </c>
      <c r="I64" s="458">
        <v>90.346000000000004</v>
      </c>
      <c r="J64" s="458">
        <v>-2505.11</v>
      </c>
      <c r="K64" s="458">
        <v>0</v>
      </c>
      <c r="L64" s="458">
        <v>-744.75300000000004</v>
      </c>
      <c r="M64" s="458">
        <v>7947.6299999999992</v>
      </c>
      <c r="N64" s="458">
        <v>7202.8769999999995</v>
      </c>
      <c r="O64" s="458">
        <f t="shared" si="3"/>
        <v>7947.6299999999992</v>
      </c>
      <c r="P64" s="458">
        <f t="shared" si="4"/>
        <v>0</v>
      </c>
      <c r="Q64" s="458">
        <f t="shared" si="5"/>
        <v>-2505.11</v>
      </c>
      <c r="S64" s="457">
        <v>0.104166666666667</v>
      </c>
      <c r="T64" s="458">
        <v>3724.5160000000001</v>
      </c>
      <c r="U64" s="458">
        <v>5696.6750000000002</v>
      </c>
      <c r="V64" s="458">
        <v>82.415999999999997</v>
      </c>
      <c r="W64" s="458">
        <v>453.70699999999999</v>
      </c>
      <c r="X64" s="458">
        <v>108.28100000000001</v>
      </c>
      <c r="Y64" s="458">
        <v>0</v>
      </c>
      <c r="Z64" s="458">
        <v>0</v>
      </c>
      <c r="AA64" s="458">
        <v>69.335999999999999</v>
      </c>
      <c r="AB64" s="458">
        <v>-612.39800000000002</v>
      </c>
      <c r="AC64" s="458">
        <v>-673.36599999999999</v>
      </c>
      <c r="AD64" s="458">
        <v>-722.327</v>
      </c>
      <c r="AE64" s="458">
        <v>8849.1670000000013</v>
      </c>
      <c r="AF64" s="458">
        <v>8126.8400000000011</v>
      </c>
      <c r="AG64" s="458">
        <f t="shared" si="6"/>
        <v>8849.1670000000013</v>
      </c>
      <c r="AH64" s="458">
        <f t="shared" si="7"/>
        <v>0</v>
      </c>
      <c r="AI64" s="458">
        <f t="shared" si="8"/>
        <v>-612.39800000000002</v>
      </c>
      <c r="AK64" s="457">
        <v>0.104166666666667</v>
      </c>
      <c r="AL64" s="458">
        <v>3714.7710000000002</v>
      </c>
      <c r="AM64" s="458">
        <v>5344.6980000000003</v>
      </c>
      <c r="AN64" s="458">
        <v>68.319000000000003</v>
      </c>
      <c r="AO64" s="458">
        <v>441.73099999999999</v>
      </c>
      <c r="AP64" s="458">
        <v>154.76499999999999</v>
      </c>
      <c r="AQ64" s="458">
        <v>0</v>
      </c>
      <c r="AR64" s="458">
        <v>0</v>
      </c>
      <c r="AS64" s="458">
        <v>12.055999999999999</v>
      </c>
      <c r="AT64" s="458">
        <v>-2026.4490000000001</v>
      </c>
      <c r="AU64" s="458">
        <v>0</v>
      </c>
      <c r="AV64" s="458">
        <v>-698.11500000000001</v>
      </c>
      <c r="AW64" s="458">
        <v>7709.8909999999996</v>
      </c>
      <c r="AX64" s="458">
        <v>7011.7759999999998</v>
      </c>
      <c r="AY64" s="458">
        <f t="shared" si="9"/>
        <v>7709.8909999999996</v>
      </c>
      <c r="AZ64" s="458">
        <f t="shared" si="10"/>
        <v>0</v>
      </c>
      <c r="BA64" s="458">
        <f t="shared" si="11"/>
        <v>-2026.4490000000001</v>
      </c>
    </row>
    <row r="65" spans="1:53" s="445" customFormat="1">
      <c r="A65" s="457">
        <v>0.114583333333333</v>
      </c>
      <c r="B65" s="458">
        <v>3730.6089999999999</v>
      </c>
      <c r="C65" s="458">
        <v>5900.2309999999998</v>
      </c>
      <c r="D65" s="458">
        <v>78.248000000000005</v>
      </c>
      <c r="E65" s="458">
        <v>454.10899999999998</v>
      </c>
      <c r="F65" s="458">
        <v>191.905</v>
      </c>
      <c r="G65" s="458">
        <v>0</v>
      </c>
      <c r="H65" s="458">
        <v>0</v>
      </c>
      <c r="I65" s="458">
        <v>86.102999999999994</v>
      </c>
      <c r="J65" s="458">
        <v>-2517.2809999999999</v>
      </c>
      <c r="K65" s="458">
        <v>0</v>
      </c>
      <c r="L65" s="458">
        <v>-743.95899999999995</v>
      </c>
      <c r="M65" s="458">
        <v>7923.924</v>
      </c>
      <c r="N65" s="458">
        <v>7179.9650000000001</v>
      </c>
      <c r="O65" s="458">
        <f t="shared" si="3"/>
        <v>7923.924</v>
      </c>
      <c r="P65" s="458">
        <f t="shared" si="4"/>
        <v>0</v>
      </c>
      <c r="Q65" s="458">
        <f t="shared" si="5"/>
        <v>-2517.2809999999999</v>
      </c>
      <c r="S65" s="457">
        <v>0.114583333333333</v>
      </c>
      <c r="T65" s="458">
        <v>3723.346</v>
      </c>
      <c r="U65" s="458">
        <v>5707.5810000000001</v>
      </c>
      <c r="V65" s="458">
        <v>83.338999999999999</v>
      </c>
      <c r="W65" s="458">
        <v>453.53500000000003</v>
      </c>
      <c r="X65" s="458">
        <v>108.357</v>
      </c>
      <c r="Y65" s="458">
        <v>0</v>
      </c>
      <c r="Z65" s="458">
        <v>0</v>
      </c>
      <c r="AA65" s="458">
        <v>71.147000000000006</v>
      </c>
      <c r="AB65" s="458">
        <v>-638.71900000000005</v>
      </c>
      <c r="AC65" s="458">
        <v>-672.19500000000005</v>
      </c>
      <c r="AD65" s="458">
        <v>-723.24900000000002</v>
      </c>
      <c r="AE65" s="458">
        <v>8836.3909999999996</v>
      </c>
      <c r="AF65" s="458">
        <v>8113.1419999999998</v>
      </c>
      <c r="AG65" s="458">
        <f t="shared" si="6"/>
        <v>8836.3909999999996</v>
      </c>
      <c r="AH65" s="458">
        <f t="shared" si="7"/>
        <v>0</v>
      </c>
      <c r="AI65" s="458">
        <f t="shared" si="8"/>
        <v>-638.71900000000005</v>
      </c>
      <c r="AK65" s="457">
        <v>0.114583333333333</v>
      </c>
      <c r="AL65" s="458">
        <v>3715.2130000000002</v>
      </c>
      <c r="AM65" s="458">
        <v>5363.2629999999999</v>
      </c>
      <c r="AN65" s="458">
        <v>68.265000000000001</v>
      </c>
      <c r="AO65" s="458">
        <v>442.899</v>
      </c>
      <c r="AP65" s="458">
        <v>154.44200000000001</v>
      </c>
      <c r="AQ65" s="458">
        <v>0</v>
      </c>
      <c r="AR65" s="458">
        <v>0</v>
      </c>
      <c r="AS65" s="458">
        <v>10.531000000000001</v>
      </c>
      <c r="AT65" s="458">
        <v>-2042.424</v>
      </c>
      <c r="AU65" s="458">
        <v>-2.27</v>
      </c>
      <c r="AV65" s="458">
        <v>-699.81</v>
      </c>
      <c r="AW65" s="458">
        <v>7709.918999999999</v>
      </c>
      <c r="AX65" s="458">
        <v>7010.1089999999986</v>
      </c>
      <c r="AY65" s="458">
        <f t="shared" si="9"/>
        <v>7709.918999999999</v>
      </c>
      <c r="AZ65" s="458">
        <f t="shared" si="10"/>
        <v>0</v>
      </c>
      <c r="BA65" s="458">
        <f t="shared" si="11"/>
        <v>-2042.424</v>
      </c>
    </row>
    <row r="66" spans="1:53" s="445" customFormat="1">
      <c r="A66" s="457">
        <v>0.125</v>
      </c>
      <c r="B66" s="458">
        <v>3731.2890000000002</v>
      </c>
      <c r="C66" s="458">
        <v>5889.3109999999997</v>
      </c>
      <c r="D66" s="458">
        <v>78.242000000000004</v>
      </c>
      <c r="E66" s="458">
        <v>453.13200000000001</v>
      </c>
      <c r="F66" s="458">
        <v>192.31299999999999</v>
      </c>
      <c r="G66" s="458">
        <v>0</v>
      </c>
      <c r="H66" s="458">
        <v>0</v>
      </c>
      <c r="I66" s="458">
        <v>83.204999999999998</v>
      </c>
      <c r="J66" s="458">
        <v>-2465.9340000000002</v>
      </c>
      <c r="K66" s="458">
        <v>0</v>
      </c>
      <c r="L66" s="458">
        <v>-742.96500000000003</v>
      </c>
      <c r="M66" s="458">
        <v>7961.558</v>
      </c>
      <c r="N66" s="458">
        <v>7218.5929999999998</v>
      </c>
      <c r="O66" s="458">
        <f t="shared" si="3"/>
        <v>7961.558</v>
      </c>
      <c r="P66" s="458">
        <f t="shared" si="4"/>
        <v>0</v>
      </c>
      <c r="Q66" s="458">
        <f t="shared" si="5"/>
        <v>-2465.9340000000002</v>
      </c>
      <c r="S66" s="457">
        <v>0.125</v>
      </c>
      <c r="T66" s="458">
        <v>3721.4279999999999</v>
      </c>
      <c r="U66" s="458">
        <v>5702.2979999999998</v>
      </c>
      <c r="V66" s="458">
        <v>82.349000000000004</v>
      </c>
      <c r="W66" s="458">
        <v>449.58</v>
      </c>
      <c r="X66" s="458">
        <v>170.173</v>
      </c>
      <c r="Y66" s="458">
        <v>0</v>
      </c>
      <c r="Z66" s="458">
        <v>0</v>
      </c>
      <c r="AA66" s="458">
        <v>73.099000000000004</v>
      </c>
      <c r="AB66" s="458">
        <v>-644.35500000000002</v>
      </c>
      <c r="AC66" s="458">
        <v>-618.94000000000005</v>
      </c>
      <c r="AD66" s="458">
        <v>-723.029</v>
      </c>
      <c r="AE66" s="458">
        <v>8935.6319999999996</v>
      </c>
      <c r="AF66" s="458">
        <v>8212.6029999999992</v>
      </c>
      <c r="AG66" s="458">
        <f t="shared" si="6"/>
        <v>8935.6319999999996</v>
      </c>
      <c r="AH66" s="458">
        <f t="shared" si="7"/>
        <v>0</v>
      </c>
      <c r="AI66" s="458">
        <f t="shared" si="8"/>
        <v>-644.35500000000002</v>
      </c>
      <c r="AK66" s="457">
        <v>0.125</v>
      </c>
      <c r="AL66" s="458">
        <v>3713.2510000000002</v>
      </c>
      <c r="AM66" s="458">
        <v>5412.5469999999996</v>
      </c>
      <c r="AN66" s="458">
        <v>68.239000000000004</v>
      </c>
      <c r="AO66" s="458">
        <v>450.173</v>
      </c>
      <c r="AP66" s="458">
        <v>105.98</v>
      </c>
      <c r="AQ66" s="458">
        <v>0</v>
      </c>
      <c r="AR66" s="458">
        <v>0</v>
      </c>
      <c r="AS66" s="458">
        <v>9.9329999999999998</v>
      </c>
      <c r="AT66" s="458">
        <v>-1734.8430000000001</v>
      </c>
      <c r="AU66" s="458">
        <v>-357.98</v>
      </c>
      <c r="AV66" s="458">
        <v>-704.02</v>
      </c>
      <c r="AW66" s="458">
        <v>7667.2999999999993</v>
      </c>
      <c r="AX66" s="458">
        <v>6963.2799999999988</v>
      </c>
      <c r="AY66" s="458">
        <f t="shared" si="9"/>
        <v>7667.2999999999993</v>
      </c>
      <c r="AZ66" s="458">
        <f t="shared" si="10"/>
        <v>0</v>
      </c>
      <c r="BA66" s="458">
        <f t="shared" si="11"/>
        <v>-1734.8430000000001</v>
      </c>
    </row>
    <row r="67" spans="1:53" s="445" customFormat="1">
      <c r="A67" s="457">
        <v>0.13541666666666699</v>
      </c>
      <c r="B67" s="458">
        <v>3730.4160000000002</v>
      </c>
      <c r="C67" s="458">
        <v>5911.8310000000001</v>
      </c>
      <c r="D67" s="458">
        <v>78.287999999999997</v>
      </c>
      <c r="E67" s="458">
        <v>452.77499999999998</v>
      </c>
      <c r="F67" s="458">
        <v>192.33600000000001</v>
      </c>
      <c r="G67" s="458">
        <v>0</v>
      </c>
      <c r="H67" s="458">
        <v>0</v>
      </c>
      <c r="I67" s="458">
        <v>79.792000000000002</v>
      </c>
      <c r="J67" s="458">
        <v>-2502.6909999999998</v>
      </c>
      <c r="K67" s="458">
        <v>0</v>
      </c>
      <c r="L67" s="458">
        <v>-744.82399999999996</v>
      </c>
      <c r="M67" s="458">
        <v>7942.7469999999985</v>
      </c>
      <c r="N67" s="458">
        <v>7197.9229999999989</v>
      </c>
      <c r="O67" s="458">
        <f t="shared" si="3"/>
        <v>7942.7469999999985</v>
      </c>
      <c r="P67" s="458">
        <f t="shared" si="4"/>
        <v>0</v>
      </c>
      <c r="Q67" s="458">
        <f t="shared" si="5"/>
        <v>-2502.6909999999998</v>
      </c>
      <c r="S67" s="457">
        <v>0.13541666666666699</v>
      </c>
      <c r="T67" s="458">
        <v>3720.7649999999999</v>
      </c>
      <c r="U67" s="458">
        <v>5691.8649999999998</v>
      </c>
      <c r="V67" s="458">
        <v>84.703999999999994</v>
      </c>
      <c r="W67" s="458">
        <v>447.30099999999999</v>
      </c>
      <c r="X67" s="458">
        <v>170.40899999999999</v>
      </c>
      <c r="Y67" s="458">
        <v>0</v>
      </c>
      <c r="Z67" s="458">
        <v>0</v>
      </c>
      <c r="AA67" s="458">
        <v>71.350999999999999</v>
      </c>
      <c r="AB67" s="458">
        <v>-631.49</v>
      </c>
      <c r="AC67" s="458">
        <v>-617.67499999999995</v>
      </c>
      <c r="AD67" s="458">
        <v>-721.98400000000004</v>
      </c>
      <c r="AE67" s="458">
        <v>8937.23</v>
      </c>
      <c r="AF67" s="458">
        <v>8215.2459999999992</v>
      </c>
      <c r="AG67" s="458">
        <f t="shared" si="6"/>
        <v>8937.23</v>
      </c>
      <c r="AH67" s="458">
        <f t="shared" si="7"/>
        <v>0</v>
      </c>
      <c r="AI67" s="458">
        <f t="shared" si="8"/>
        <v>-631.49</v>
      </c>
      <c r="AK67" s="457">
        <v>0.13541666666666699</v>
      </c>
      <c r="AL67" s="458">
        <v>3712.0990000000002</v>
      </c>
      <c r="AM67" s="458">
        <v>5454.7330000000002</v>
      </c>
      <c r="AN67" s="458">
        <v>68.311999999999998</v>
      </c>
      <c r="AO67" s="458">
        <v>453.31400000000002</v>
      </c>
      <c r="AP67" s="458">
        <v>98.984999999999999</v>
      </c>
      <c r="AQ67" s="458">
        <v>0</v>
      </c>
      <c r="AR67" s="458">
        <v>0</v>
      </c>
      <c r="AS67" s="458">
        <v>9.9390000000000001</v>
      </c>
      <c r="AT67" s="458">
        <v>-1720.7529999999999</v>
      </c>
      <c r="AU67" s="458">
        <v>-371.30799999999999</v>
      </c>
      <c r="AV67" s="458">
        <v>-707.77800000000002</v>
      </c>
      <c r="AW67" s="458">
        <v>7705.3210000000017</v>
      </c>
      <c r="AX67" s="458">
        <v>6997.5430000000015</v>
      </c>
      <c r="AY67" s="458">
        <f t="shared" si="9"/>
        <v>7705.3210000000017</v>
      </c>
      <c r="AZ67" s="458">
        <f t="shared" si="10"/>
        <v>0</v>
      </c>
      <c r="BA67" s="458">
        <f t="shared" si="11"/>
        <v>-1720.7529999999999</v>
      </c>
    </row>
    <row r="68" spans="1:53" s="445" customFormat="1">
      <c r="A68" s="457">
        <v>0.14583333333333301</v>
      </c>
      <c r="B68" s="458">
        <v>3728.5520000000001</v>
      </c>
      <c r="C68" s="458">
        <v>5918.7870000000003</v>
      </c>
      <c r="D68" s="458">
        <v>78.242000000000004</v>
      </c>
      <c r="E68" s="458">
        <v>452.33600000000001</v>
      </c>
      <c r="F68" s="458">
        <v>192.32300000000001</v>
      </c>
      <c r="G68" s="458">
        <v>0</v>
      </c>
      <c r="H68" s="458">
        <v>0</v>
      </c>
      <c r="I68" s="458">
        <v>78.212000000000003</v>
      </c>
      <c r="J68" s="458">
        <v>-2500.9839999999999</v>
      </c>
      <c r="K68" s="458">
        <v>0</v>
      </c>
      <c r="L68" s="458">
        <v>-745.28700000000003</v>
      </c>
      <c r="M68" s="458">
        <v>7947.4679999999989</v>
      </c>
      <c r="N68" s="458">
        <v>7202.1809999999987</v>
      </c>
      <c r="O68" s="458">
        <f t="shared" si="3"/>
        <v>7947.4679999999989</v>
      </c>
      <c r="P68" s="458">
        <f t="shared" si="4"/>
        <v>0</v>
      </c>
      <c r="Q68" s="458">
        <f t="shared" si="5"/>
        <v>-2500.9839999999999</v>
      </c>
      <c r="S68" s="457">
        <v>0.14583333333333301</v>
      </c>
      <c r="T68" s="458">
        <v>3719.6320000000001</v>
      </c>
      <c r="U68" s="458">
        <v>5691.893</v>
      </c>
      <c r="V68" s="458">
        <v>85.988</v>
      </c>
      <c r="W68" s="458">
        <v>447.726</v>
      </c>
      <c r="X68" s="458">
        <v>170.33099999999999</v>
      </c>
      <c r="Y68" s="458">
        <v>0</v>
      </c>
      <c r="Z68" s="458">
        <v>0</v>
      </c>
      <c r="AA68" s="458">
        <v>66.52</v>
      </c>
      <c r="AB68" s="458">
        <v>-622.73400000000004</v>
      </c>
      <c r="AC68" s="458">
        <v>-615.90800000000002</v>
      </c>
      <c r="AD68" s="458">
        <v>-721.90499999999997</v>
      </c>
      <c r="AE68" s="458">
        <v>8943.4480000000003</v>
      </c>
      <c r="AF68" s="458">
        <v>8221.5429999999997</v>
      </c>
      <c r="AG68" s="458">
        <f t="shared" si="6"/>
        <v>8943.4480000000003</v>
      </c>
      <c r="AH68" s="458">
        <f t="shared" si="7"/>
        <v>0</v>
      </c>
      <c r="AI68" s="458">
        <f t="shared" si="8"/>
        <v>-622.73400000000004</v>
      </c>
      <c r="AK68" s="457">
        <v>0.14583333333333301</v>
      </c>
      <c r="AL68" s="458">
        <v>3712.4259999999999</v>
      </c>
      <c r="AM68" s="458">
        <v>5459.018</v>
      </c>
      <c r="AN68" s="458">
        <v>68.218999999999994</v>
      </c>
      <c r="AO68" s="458">
        <v>448.05700000000002</v>
      </c>
      <c r="AP68" s="458">
        <v>99.156999999999996</v>
      </c>
      <c r="AQ68" s="458">
        <v>0</v>
      </c>
      <c r="AR68" s="458">
        <v>0</v>
      </c>
      <c r="AS68" s="458">
        <v>9.9740000000000002</v>
      </c>
      <c r="AT68" s="458">
        <v>-1752.491</v>
      </c>
      <c r="AU68" s="458">
        <v>-370.43799999999999</v>
      </c>
      <c r="AV68" s="458">
        <v>-707.88499999999999</v>
      </c>
      <c r="AW68" s="458">
        <v>7673.9219999999987</v>
      </c>
      <c r="AX68" s="458">
        <v>6966.0369999999984</v>
      </c>
      <c r="AY68" s="458">
        <f t="shared" si="9"/>
        <v>7673.9219999999987</v>
      </c>
      <c r="AZ68" s="458">
        <f t="shared" si="10"/>
        <v>0</v>
      </c>
      <c r="BA68" s="458">
        <f t="shared" si="11"/>
        <v>-1752.491</v>
      </c>
    </row>
    <row r="69" spans="1:53" s="445" customFormat="1">
      <c r="A69" s="457">
        <v>0.15625</v>
      </c>
      <c r="B69" s="458">
        <v>3726.797</v>
      </c>
      <c r="C69" s="458">
        <v>5921.5969999999998</v>
      </c>
      <c r="D69" s="458">
        <v>78.341999999999999</v>
      </c>
      <c r="E69" s="458">
        <v>452.98599999999999</v>
      </c>
      <c r="F69" s="458">
        <v>192.31100000000001</v>
      </c>
      <c r="G69" s="458">
        <v>0</v>
      </c>
      <c r="H69" s="458">
        <v>0</v>
      </c>
      <c r="I69" s="458">
        <v>85.369</v>
      </c>
      <c r="J69" s="458">
        <v>-2494.2440000000001</v>
      </c>
      <c r="K69" s="458">
        <v>0</v>
      </c>
      <c r="L69" s="458">
        <v>-745.55399999999997</v>
      </c>
      <c r="M69" s="458">
        <v>7963.1580000000013</v>
      </c>
      <c r="N69" s="458">
        <v>7217.6040000000012</v>
      </c>
      <c r="O69" s="458">
        <f t="shared" si="3"/>
        <v>7963.1580000000013</v>
      </c>
      <c r="P69" s="458">
        <f t="shared" si="4"/>
        <v>0</v>
      </c>
      <c r="Q69" s="458">
        <f t="shared" si="5"/>
        <v>-2494.2440000000001</v>
      </c>
      <c r="S69" s="457">
        <v>0.15625</v>
      </c>
      <c r="T69" s="458">
        <v>3719.53</v>
      </c>
      <c r="U69" s="458">
        <v>5693.3249999999998</v>
      </c>
      <c r="V69" s="458">
        <v>82.73</v>
      </c>
      <c r="W69" s="458">
        <v>454.13799999999998</v>
      </c>
      <c r="X69" s="458">
        <v>170.333</v>
      </c>
      <c r="Y69" s="458">
        <v>0</v>
      </c>
      <c r="Z69" s="458">
        <v>0</v>
      </c>
      <c r="AA69" s="458">
        <v>66.641000000000005</v>
      </c>
      <c r="AB69" s="458">
        <v>-634.78</v>
      </c>
      <c r="AC69" s="458">
        <v>-615.423</v>
      </c>
      <c r="AD69" s="458">
        <v>-722.29100000000005</v>
      </c>
      <c r="AE69" s="458">
        <v>8936.4939999999988</v>
      </c>
      <c r="AF69" s="458">
        <v>8214.2029999999995</v>
      </c>
      <c r="AG69" s="458">
        <f t="shared" si="6"/>
        <v>8936.4939999999988</v>
      </c>
      <c r="AH69" s="458">
        <f t="shared" si="7"/>
        <v>0</v>
      </c>
      <c r="AI69" s="458">
        <f t="shared" si="8"/>
        <v>-634.78</v>
      </c>
      <c r="AK69" s="457">
        <v>0.15625</v>
      </c>
      <c r="AL69" s="458">
        <v>3714.1840000000002</v>
      </c>
      <c r="AM69" s="458">
        <v>5505.3680000000004</v>
      </c>
      <c r="AN69" s="458">
        <v>66.408000000000001</v>
      </c>
      <c r="AO69" s="458">
        <v>450.29700000000003</v>
      </c>
      <c r="AP69" s="458">
        <v>99.031000000000006</v>
      </c>
      <c r="AQ69" s="458">
        <v>0</v>
      </c>
      <c r="AR69" s="458">
        <v>0</v>
      </c>
      <c r="AS69" s="458">
        <v>10.154999999999999</v>
      </c>
      <c r="AT69" s="458">
        <v>-1767.2719999999999</v>
      </c>
      <c r="AU69" s="458">
        <v>-370.57100000000003</v>
      </c>
      <c r="AV69" s="458">
        <v>-712.149</v>
      </c>
      <c r="AW69" s="458">
        <v>7707.6000000000013</v>
      </c>
      <c r="AX69" s="458">
        <v>6995.4510000000009</v>
      </c>
      <c r="AY69" s="458">
        <f t="shared" si="9"/>
        <v>7707.6000000000013</v>
      </c>
      <c r="AZ69" s="458">
        <f t="shared" si="10"/>
        <v>0</v>
      </c>
      <c r="BA69" s="458">
        <f t="shared" si="11"/>
        <v>-1767.2719999999999</v>
      </c>
    </row>
    <row r="70" spans="1:53" s="445" customFormat="1">
      <c r="A70" s="457">
        <v>0.16666666666666699</v>
      </c>
      <c r="B70" s="458">
        <v>3723.8760000000002</v>
      </c>
      <c r="C70" s="458">
        <v>5903.7830000000004</v>
      </c>
      <c r="D70" s="458">
        <v>78.234999999999999</v>
      </c>
      <c r="E70" s="458">
        <v>458.70400000000001</v>
      </c>
      <c r="F70" s="458">
        <v>191.75200000000001</v>
      </c>
      <c r="G70" s="458">
        <v>0</v>
      </c>
      <c r="H70" s="458">
        <v>0</v>
      </c>
      <c r="I70" s="458">
        <v>84.602999999999994</v>
      </c>
      <c r="J70" s="458">
        <v>-2423.7719999999999</v>
      </c>
      <c r="K70" s="458">
        <v>0</v>
      </c>
      <c r="L70" s="458">
        <v>-744.11</v>
      </c>
      <c r="M70" s="458">
        <v>8017.1809999999996</v>
      </c>
      <c r="N70" s="458">
        <v>7273.0709999999999</v>
      </c>
      <c r="O70" s="458">
        <f t="shared" si="3"/>
        <v>8017.1809999999996</v>
      </c>
      <c r="P70" s="458">
        <f t="shared" si="4"/>
        <v>0</v>
      </c>
      <c r="Q70" s="458">
        <f t="shared" si="5"/>
        <v>-2423.7719999999999</v>
      </c>
      <c r="S70" s="457">
        <v>0.16666666666666699</v>
      </c>
      <c r="T70" s="458">
        <v>3719.8139999999999</v>
      </c>
      <c r="U70" s="458">
        <v>5734.6480000000001</v>
      </c>
      <c r="V70" s="458">
        <v>84.555999999999997</v>
      </c>
      <c r="W70" s="458">
        <v>455.87799999999999</v>
      </c>
      <c r="X70" s="458">
        <v>172.96799999999999</v>
      </c>
      <c r="Y70" s="458">
        <v>0</v>
      </c>
      <c r="Z70" s="458">
        <v>0</v>
      </c>
      <c r="AA70" s="458">
        <v>73.100999999999999</v>
      </c>
      <c r="AB70" s="458">
        <v>-610.26900000000001</v>
      </c>
      <c r="AC70" s="458">
        <v>-612.91499999999996</v>
      </c>
      <c r="AD70" s="458">
        <v>-726.14300000000003</v>
      </c>
      <c r="AE70" s="458">
        <v>9017.7810000000027</v>
      </c>
      <c r="AF70" s="458">
        <v>8291.6380000000026</v>
      </c>
      <c r="AG70" s="458">
        <f t="shared" si="6"/>
        <v>9017.7810000000027</v>
      </c>
      <c r="AH70" s="458">
        <f t="shared" si="7"/>
        <v>0</v>
      </c>
      <c r="AI70" s="458">
        <f t="shared" si="8"/>
        <v>-610.26900000000001</v>
      </c>
      <c r="AK70" s="457">
        <v>0.16666666666666699</v>
      </c>
      <c r="AL70" s="458">
        <v>3714.7860000000001</v>
      </c>
      <c r="AM70" s="458">
        <v>5542.1880000000001</v>
      </c>
      <c r="AN70" s="458">
        <v>137.20500000000001</v>
      </c>
      <c r="AO70" s="458">
        <v>457.608</v>
      </c>
      <c r="AP70" s="458">
        <v>100.235</v>
      </c>
      <c r="AQ70" s="458">
        <v>0</v>
      </c>
      <c r="AR70" s="458">
        <v>0</v>
      </c>
      <c r="AS70" s="458">
        <v>10.593</v>
      </c>
      <c r="AT70" s="458">
        <v>-1788.9880000000001</v>
      </c>
      <c r="AU70" s="458">
        <v>-370.33300000000003</v>
      </c>
      <c r="AV70" s="458">
        <v>-716.822</v>
      </c>
      <c r="AW70" s="458">
        <v>7803.2940000000017</v>
      </c>
      <c r="AX70" s="458">
        <v>7086.4720000000016</v>
      </c>
      <c r="AY70" s="458">
        <f t="shared" si="9"/>
        <v>7803.2940000000017</v>
      </c>
      <c r="AZ70" s="458">
        <f t="shared" si="10"/>
        <v>0</v>
      </c>
      <c r="BA70" s="458">
        <f t="shared" si="11"/>
        <v>-1788.9880000000001</v>
      </c>
    </row>
    <row r="71" spans="1:53" s="445" customFormat="1">
      <c r="A71" s="457">
        <v>0.17708333333333301</v>
      </c>
      <c r="B71" s="458">
        <v>3724.8359999999998</v>
      </c>
      <c r="C71" s="458">
        <v>5941.3339999999998</v>
      </c>
      <c r="D71" s="458">
        <v>78.281999999999996</v>
      </c>
      <c r="E71" s="458">
        <v>460.55900000000003</v>
      </c>
      <c r="F71" s="458">
        <v>191.74600000000001</v>
      </c>
      <c r="G71" s="458">
        <v>0</v>
      </c>
      <c r="H71" s="458">
        <v>0</v>
      </c>
      <c r="I71" s="458">
        <v>80.971000000000004</v>
      </c>
      <c r="J71" s="458">
        <v>-2381.67</v>
      </c>
      <c r="K71" s="458">
        <v>0</v>
      </c>
      <c r="L71" s="458">
        <v>-747.48599999999999</v>
      </c>
      <c r="M71" s="458">
        <v>8096.0579999999973</v>
      </c>
      <c r="N71" s="458">
        <v>7348.5719999999974</v>
      </c>
      <c r="O71" s="458">
        <f t="shared" si="3"/>
        <v>8096.0579999999973</v>
      </c>
      <c r="P71" s="458">
        <f t="shared" si="4"/>
        <v>0</v>
      </c>
      <c r="Q71" s="458">
        <f t="shared" si="5"/>
        <v>-2381.67</v>
      </c>
      <c r="S71" s="457">
        <v>0.17708333333333301</v>
      </c>
      <c r="T71" s="458">
        <v>3718.0250000000001</v>
      </c>
      <c r="U71" s="458">
        <v>5734.893</v>
      </c>
      <c r="V71" s="458">
        <v>85.68</v>
      </c>
      <c r="W71" s="458">
        <v>455.02499999999998</v>
      </c>
      <c r="X71" s="458">
        <v>173.09299999999999</v>
      </c>
      <c r="Y71" s="458">
        <v>0</v>
      </c>
      <c r="Z71" s="458">
        <v>0</v>
      </c>
      <c r="AA71" s="458">
        <v>76.117999999999995</v>
      </c>
      <c r="AB71" s="458">
        <v>-531.34199999999998</v>
      </c>
      <c r="AC71" s="458">
        <v>-612.22500000000002</v>
      </c>
      <c r="AD71" s="458">
        <v>-726.08399999999995</v>
      </c>
      <c r="AE71" s="458">
        <v>9099.2669999999998</v>
      </c>
      <c r="AF71" s="458">
        <v>8373.1829999999991</v>
      </c>
      <c r="AG71" s="458">
        <f t="shared" si="6"/>
        <v>9099.2669999999998</v>
      </c>
      <c r="AH71" s="458">
        <f t="shared" si="7"/>
        <v>0</v>
      </c>
      <c r="AI71" s="458">
        <f t="shared" si="8"/>
        <v>-531.34199999999998</v>
      </c>
      <c r="AK71" s="457">
        <v>0.17708333333333301</v>
      </c>
      <c r="AL71" s="458">
        <v>3717.4540000000002</v>
      </c>
      <c r="AM71" s="458">
        <v>5559.8310000000001</v>
      </c>
      <c r="AN71" s="458">
        <v>292.005</v>
      </c>
      <c r="AO71" s="458">
        <v>459.12</v>
      </c>
      <c r="AP71" s="458">
        <v>100.17700000000001</v>
      </c>
      <c r="AQ71" s="458">
        <v>0</v>
      </c>
      <c r="AR71" s="458">
        <v>0</v>
      </c>
      <c r="AS71" s="458">
        <v>10.542</v>
      </c>
      <c r="AT71" s="458">
        <v>-1877.9059999999999</v>
      </c>
      <c r="AU71" s="458">
        <v>-370.01499999999999</v>
      </c>
      <c r="AV71" s="458">
        <v>-720.76300000000003</v>
      </c>
      <c r="AW71" s="458">
        <v>7891.2079999999978</v>
      </c>
      <c r="AX71" s="458">
        <v>7170.4449999999979</v>
      </c>
      <c r="AY71" s="458">
        <f t="shared" si="9"/>
        <v>7891.2079999999978</v>
      </c>
      <c r="AZ71" s="458">
        <f t="shared" si="10"/>
        <v>0</v>
      </c>
      <c r="BA71" s="458">
        <f t="shared" si="11"/>
        <v>-1877.9059999999999</v>
      </c>
    </row>
    <row r="72" spans="1:53" s="445" customFormat="1">
      <c r="A72" s="457">
        <v>0.1875</v>
      </c>
      <c r="B72" s="458">
        <v>3725.241</v>
      </c>
      <c r="C72" s="458">
        <v>5961.0739999999996</v>
      </c>
      <c r="D72" s="458">
        <v>78.361999999999995</v>
      </c>
      <c r="E72" s="458">
        <v>461.32100000000003</v>
      </c>
      <c r="F72" s="458">
        <v>191.74</v>
      </c>
      <c r="G72" s="458">
        <v>0</v>
      </c>
      <c r="H72" s="458">
        <v>0</v>
      </c>
      <c r="I72" s="458">
        <v>66.236999999999995</v>
      </c>
      <c r="J72" s="458">
        <v>-2316.4490000000001</v>
      </c>
      <c r="K72" s="458">
        <v>0</v>
      </c>
      <c r="L72" s="458">
        <v>-749.096</v>
      </c>
      <c r="M72" s="458">
        <v>8167.5259999999962</v>
      </c>
      <c r="N72" s="458">
        <v>7418.4299999999967</v>
      </c>
      <c r="O72" s="458">
        <f t="shared" si="3"/>
        <v>8167.5259999999962</v>
      </c>
      <c r="P72" s="458">
        <f t="shared" si="4"/>
        <v>0</v>
      </c>
      <c r="Q72" s="458">
        <f t="shared" si="5"/>
        <v>-2316.4490000000001</v>
      </c>
      <c r="S72" s="457">
        <v>0.1875</v>
      </c>
      <c r="T72" s="458">
        <v>3716.8389999999999</v>
      </c>
      <c r="U72" s="458">
        <v>5784.5990000000002</v>
      </c>
      <c r="V72" s="458">
        <v>87.64</v>
      </c>
      <c r="W72" s="458">
        <v>455.43099999999998</v>
      </c>
      <c r="X72" s="458">
        <v>173.02699999999999</v>
      </c>
      <c r="Y72" s="458">
        <v>0</v>
      </c>
      <c r="Z72" s="458">
        <v>0</v>
      </c>
      <c r="AA72" s="458">
        <v>78.66</v>
      </c>
      <c r="AB72" s="458">
        <v>-490.16500000000002</v>
      </c>
      <c r="AC72" s="458">
        <v>-609.98699999999997</v>
      </c>
      <c r="AD72" s="458">
        <v>-730.45699999999999</v>
      </c>
      <c r="AE72" s="458">
        <v>9196.0439999999999</v>
      </c>
      <c r="AF72" s="458">
        <v>8465.5869999999995</v>
      </c>
      <c r="AG72" s="458">
        <f t="shared" si="6"/>
        <v>9196.0439999999999</v>
      </c>
      <c r="AH72" s="458">
        <f t="shared" si="7"/>
        <v>0</v>
      </c>
      <c r="AI72" s="458">
        <f t="shared" si="8"/>
        <v>-490.16500000000002</v>
      </c>
      <c r="AK72" s="457">
        <v>0.1875</v>
      </c>
      <c r="AL72" s="458">
        <v>3718.8159999999998</v>
      </c>
      <c r="AM72" s="458">
        <v>5575.0110000000004</v>
      </c>
      <c r="AN72" s="458">
        <v>486.68400000000003</v>
      </c>
      <c r="AO72" s="458">
        <v>454.71100000000001</v>
      </c>
      <c r="AP72" s="458">
        <v>100.369</v>
      </c>
      <c r="AQ72" s="458">
        <v>0</v>
      </c>
      <c r="AR72" s="458">
        <v>0</v>
      </c>
      <c r="AS72" s="458">
        <v>10.563000000000001</v>
      </c>
      <c r="AT72" s="458">
        <v>-1963.559</v>
      </c>
      <c r="AU72" s="458">
        <v>-369.27199999999999</v>
      </c>
      <c r="AV72" s="458">
        <v>-724.65499999999997</v>
      </c>
      <c r="AW72" s="458">
        <v>8013.3230000000012</v>
      </c>
      <c r="AX72" s="458">
        <v>7288.6680000000015</v>
      </c>
      <c r="AY72" s="458">
        <f t="shared" si="9"/>
        <v>8013.3230000000012</v>
      </c>
      <c r="AZ72" s="458">
        <f t="shared" si="10"/>
        <v>0</v>
      </c>
      <c r="BA72" s="458">
        <f t="shared" si="11"/>
        <v>-1963.559</v>
      </c>
    </row>
    <row r="73" spans="1:53" s="445" customFormat="1">
      <c r="A73" s="457">
        <v>0.19791666666666699</v>
      </c>
      <c r="B73" s="458">
        <v>3723.7280000000001</v>
      </c>
      <c r="C73" s="458">
        <v>5977.5559999999996</v>
      </c>
      <c r="D73" s="458">
        <v>77.384</v>
      </c>
      <c r="E73" s="458">
        <v>463.22399999999999</v>
      </c>
      <c r="F73" s="458">
        <v>191.72800000000001</v>
      </c>
      <c r="G73" s="458">
        <v>0</v>
      </c>
      <c r="H73" s="458">
        <v>0</v>
      </c>
      <c r="I73" s="458">
        <v>63.44</v>
      </c>
      <c r="J73" s="458">
        <v>-2250.6019999999999</v>
      </c>
      <c r="K73" s="458">
        <v>0</v>
      </c>
      <c r="L73" s="458">
        <v>-750.49900000000002</v>
      </c>
      <c r="M73" s="458">
        <v>8246.4579999999987</v>
      </c>
      <c r="N73" s="458">
        <v>7495.9589999999989</v>
      </c>
      <c r="O73" s="458">
        <f t="shared" si="3"/>
        <v>8246.4579999999987</v>
      </c>
      <c r="P73" s="458">
        <f t="shared" si="4"/>
        <v>0</v>
      </c>
      <c r="Q73" s="458">
        <f t="shared" si="5"/>
        <v>-2250.6019999999999</v>
      </c>
      <c r="S73" s="457">
        <v>0.19791666666666699</v>
      </c>
      <c r="T73" s="458">
        <v>3716.3229999999999</v>
      </c>
      <c r="U73" s="458">
        <v>5836.1120000000001</v>
      </c>
      <c r="V73" s="458">
        <v>88.081999999999994</v>
      </c>
      <c r="W73" s="458">
        <v>466.36200000000002</v>
      </c>
      <c r="X73" s="458">
        <v>172.98</v>
      </c>
      <c r="Y73" s="458">
        <v>0</v>
      </c>
      <c r="Z73" s="458">
        <v>0</v>
      </c>
      <c r="AA73" s="458">
        <v>80.924000000000007</v>
      </c>
      <c r="AB73" s="458">
        <v>-424.66699999999997</v>
      </c>
      <c r="AC73" s="458">
        <v>-609.09799999999996</v>
      </c>
      <c r="AD73" s="458">
        <v>-735.51300000000003</v>
      </c>
      <c r="AE73" s="458">
        <v>9327.018</v>
      </c>
      <c r="AF73" s="458">
        <v>8591.5049999999992</v>
      </c>
      <c r="AG73" s="458">
        <f t="shared" si="6"/>
        <v>9327.018</v>
      </c>
      <c r="AH73" s="458">
        <f t="shared" si="7"/>
        <v>0</v>
      </c>
      <c r="AI73" s="458">
        <f t="shared" si="8"/>
        <v>-424.66699999999997</v>
      </c>
      <c r="AK73" s="457">
        <v>0.19791666666666699</v>
      </c>
      <c r="AL73" s="458">
        <v>3718.2420000000002</v>
      </c>
      <c r="AM73" s="458">
        <v>5634.6419999999998</v>
      </c>
      <c r="AN73" s="458">
        <v>529.803</v>
      </c>
      <c r="AO73" s="458">
        <v>451.24200000000002</v>
      </c>
      <c r="AP73" s="458">
        <v>107.51900000000001</v>
      </c>
      <c r="AQ73" s="458">
        <v>0</v>
      </c>
      <c r="AR73" s="458">
        <v>0</v>
      </c>
      <c r="AS73" s="458">
        <v>10.919</v>
      </c>
      <c r="AT73" s="458">
        <v>-1955.4169999999999</v>
      </c>
      <c r="AU73" s="458">
        <v>-368.995</v>
      </c>
      <c r="AV73" s="458">
        <v>-730.33699999999999</v>
      </c>
      <c r="AW73" s="458">
        <v>8127.9550000000008</v>
      </c>
      <c r="AX73" s="458">
        <v>7397.6180000000004</v>
      </c>
      <c r="AY73" s="458">
        <f t="shared" si="9"/>
        <v>8127.9550000000008</v>
      </c>
      <c r="AZ73" s="458">
        <f t="shared" si="10"/>
        <v>0</v>
      </c>
      <c r="BA73" s="458">
        <f t="shared" si="11"/>
        <v>-1955.4169999999999</v>
      </c>
    </row>
    <row r="74" spans="1:53" s="445" customFormat="1">
      <c r="A74" s="457">
        <v>0.20833333333333301</v>
      </c>
      <c r="B74" s="458">
        <v>3722.5039999999999</v>
      </c>
      <c r="C74" s="458">
        <v>5965.5</v>
      </c>
      <c r="D74" s="458">
        <v>111.304</v>
      </c>
      <c r="E74" s="458">
        <v>473.00299999999999</v>
      </c>
      <c r="F74" s="458">
        <v>191.43199999999999</v>
      </c>
      <c r="G74" s="458">
        <v>0</v>
      </c>
      <c r="H74" s="458">
        <v>0</v>
      </c>
      <c r="I74" s="458">
        <v>58.619</v>
      </c>
      <c r="J74" s="458">
        <v>-2109.8049999999998</v>
      </c>
      <c r="K74" s="458">
        <v>0</v>
      </c>
      <c r="L74" s="458">
        <v>-750.25300000000004</v>
      </c>
      <c r="M74" s="458">
        <v>8412.5570000000025</v>
      </c>
      <c r="N74" s="458">
        <v>7662.3040000000028</v>
      </c>
      <c r="O74" s="458">
        <f t="shared" si="3"/>
        <v>8412.5570000000025</v>
      </c>
      <c r="P74" s="458">
        <f t="shared" si="4"/>
        <v>0</v>
      </c>
      <c r="Q74" s="458">
        <f t="shared" si="5"/>
        <v>-2109.8049999999998</v>
      </c>
      <c r="S74" s="457">
        <v>0.20833333333333301</v>
      </c>
      <c r="T74" s="458">
        <v>3715.0819999999999</v>
      </c>
      <c r="U74" s="458">
        <v>5916.3429999999998</v>
      </c>
      <c r="V74" s="458">
        <v>82.61</v>
      </c>
      <c r="W74" s="458">
        <v>468.274</v>
      </c>
      <c r="X74" s="458">
        <v>174.49299999999999</v>
      </c>
      <c r="Y74" s="458">
        <v>58.314999999999998</v>
      </c>
      <c r="Z74" s="458">
        <v>0</v>
      </c>
      <c r="AA74" s="458">
        <v>85.611000000000004</v>
      </c>
      <c r="AB74" s="458">
        <v>-387.93599999999998</v>
      </c>
      <c r="AC74" s="458">
        <v>-607.79300000000001</v>
      </c>
      <c r="AD74" s="458">
        <v>-743.33199999999999</v>
      </c>
      <c r="AE74" s="458">
        <v>9504.9990000000016</v>
      </c>
      <c r="AF74" s="458">
        <v>8761.6670000000013</v>
      </c>
      <c r="AG74" s="458">
        <f t="shared" si="6"/>
        <v>9504.9990000000016</v>
      </c>
      <c r="AH74" s="458">
        <f t="shared" si="7"/>
        <v>0</v>
      </c>
      <c r="AI74" s="458">
        <f t="shared" si="8"/>
        <v>-387.93599999999998</v>
      </c>
      <c r="AK74" s="457">
        <v>0.20833333333333301</v>
      </c>
      <c r="AL74" s="458">
        <v>3718.8</v>
      </c>
      <c r="AM74" s="458">
        <v>5562.7749999999996</v>
      </c>
      <c r="AN74" s="458">
        <v>758.33500000000004</v>
      </c>
      <c r="AO74" s="458">
        <v>455.57900000000001</v>
      </c>
      <c r="AP74" s="458">
        <v>239.566</v>
      </c>
      <c r="AQ74" s="458">
        <v>0</v>
      </c>
      <c r="AR74" s="458">
        <v>0</v>
      </c>
      <c r="AS74" s="458">
        <v>10.122</v>
      </c>
      <c r="AT74" s="458">
        <v>-2194.0250000000001</v>
      </c>
      <c r="AU74" s="458">
        <v>-127.19799999999999</v>
      </c>
      <c r="AV74" s="458">
        <v>-728.57</v>
      </c>
      <c r="AW74" s="458">
        <v>8423.9539999999997</v>
      </c>
      <c r="AX74" s="458">
        <v>7695.384</v>
      </c>
      <c r="AY74" s="458">
        <f t="shared" si="9"/>
        <v>8423.9539999999997</v>
      </c>
      <c r="AZ74" s="458">
        <f t="shared" si="10"/>
        <v>0</v>
      </c>
      <c r="BA74" s="458">
        <f t="shared" si="11"/>
        <v>-2194.0250000000001</v>
      </c>
    </row>
    <row r="75" spans="1:53" s="445" customFormat="1">
      <c r="A75" s="457">
        <v>0.21875</v>
      </c>
      <c r="B75" s="458">
        <v>3722.2359999999999</v>
      </c>
      <c r="C75" s="458">
        <v>6009.1840000000002</v>
      </c>
      <c r="D75" s="458">
        <v>125.236</v>
      </c>
      <c r="E75" s="458">
        <v>479.59100000000001</v>
      </c>
      <c r="F75" s="458">
        <v>191.43700000000001</v>
      </c>
      <c r="G75" s="458">
        <v>0</v>
      </c>
      <c r="H75" s="458">
        <v>0</v>
      </c>
      <c r="I75" s="458">
        <v>60.645000000000003</v>
      </c>
      <c r="J75" s="458">
        <v>-2007.4739999999999</v>
      </c>
      <c r="K75" s="458">
        <v>0</v>
      </c>
      <c r="L75" s="458">
        <v>-754.58</v>
      </c>
      <c r="M75" s="458">
        <v>8580.8550000000014</v>
      </c>
      <c r="N75" s="458">
        <v>7826.2750000000015</v>
      </c>
      <c r="O75" s="458">
        <f t="shared" si="3"/>
        <v>8580.8550000000014</v>
      </c>
      <c r="P75" s="458">
        <f t="shared" si="4"/>
        <v>0</v>
      </c>
      <c r="Q75" s="458">
        <f t="shared" si="5"/>
        <v>-2007.4739999999999</v>
      </c>
      <c r="S75" s="457">
        <v>0.21875</v>
      </c>
      <c r="T75" s="458">
        <v>3713.0079999999998</v>
      </c>
      <c r="U75" s="458">
        <v>5971.0789999999997</v>
      </c>
      <c r="V75" s="458">
        <v>86.168999999999997</v>
      </c>
      <c r="W75" s="458">
        <v>473.95600000000002</v>
      </c>
      <c r="X75" s="458">
        <v>174.46600000000001</v>
      </c>
      <c r="Y75" s="458">
        <v>58.457999999999998</v>
      </c>
      <c r="Z75" s="458">
        <v>0</v>
      </c>
      <c r="AA75" s="458">
        <v>87.272999999999996</v>
      </c>
      <c r="AB75" s="458">
        <v>-317.69400000000002</v>
      </c>
      <c r="AC75" s="458">
        <v>-605.39099999999996</v>
      </c>
      <c r="AD75" s="458">
        <v>-748.37199999999996</v>
      </c>
      <c r="AE75" s="458">
        <v>9641.3240000000005</v>
      </c>
      <c r="AF75" s="458">
        <v>8892.9520000000011</v>
      </c>
      <c r="AG75" s="458">
        <f t="shared" si="6"/>
        <v>9641.3240000000005</v>
      </c>
      <c r="AH75" s="458">
        <f t="shared" si="7"/>
        <v>0</v>
      </c>
      <c r="AI75" s="458">
        <f t="shared" si="8"/>
        <v>-317.69400000000002</v>
      </c>
      <c r="AK75" s="457">
        <v>0.21875</v>
      </c>
      <c r="AL75" s="458">
        <v>3719.6129999999998</v>
      </c>
      <c r="AM75" s="458">
        <v>5579.0069999999996</v>
      </c>
      <c r="AN75" s="458">
        <v>867.58500000000004</v>
      </c>
      <c r="AO75" s="458">
        <v>453.404</v>
      </c>
      <c r="AP75" s="458">
        <v>246.24600000000001</v>
      </c>
      <c r="AQ75" s="458">
        <v>0</v>
      </c>
      <c r="AR75" s="458">
        <v>0</v>
      </c>
      <c r="AS75" s="458">
        <v>8.7479999999999993</v>
      </c>
      <c r="AT75" s="458">
        <v>-2299.04</v>
      </c>
      <c r="AU75" s="458">
        <v>0</v>
      </c>
      <c r="AV75" s="458">
        <v>-731.48599999999999</v>
      </c>
      <c r="AW75" s="458">
        <v>8575.5629999999983</v>
      </c>
      <c r="AX75" s="458">
        <v>7844.0769999999984</v>
      </c>
      <c r="AY75" s="458">
        <f t="shared" si="9"/>
        <v>8575.5629999999983</v>
      </c>
      <c r="AZ75" s="458">
        <f t="shared" si="10"/>
        <v>0</v>
      </c>
      <c r="BA75" s="458">
        <f t="shared" si="11"/>
        <v>-2299.04</v>
      </c>
    </row>
    <row r="76" spans="1:53" s="445" customFormat="1">
      <c r="A76" s="457">
        <v>0.22916666666666699</v>
      </c>
      <c r="B76" s="458">
        <v>3720.7649999999999</v>
      </c>
      <c r="C76" s="458">
        <v>6051.17</v>
      </c>
      <c r="D76" s="458">
        <v>192.84800000000001</v>
      </c>
      <c r="E76" s="458">
        <v>480.286</v>
      </c>
      <c r="F76" s="458">
        <v>191.42699999999999</v>
      </c>
      <c r="G76" s="458">
        <v>0</v>
      </c>
      <c r="H76" s="458">
        <v>0</v>
      </c>
      <c r="I76" s="458">
        <v>60.81</v>
      </c>
      <c r="J76" s="458">
        <v>-1940.0129999999999</v>
      </c>
      <c r="K76" s="458">
        <v>0</v>
      </c>
      <c r="L76" s="458">
        <v>-759.08500000000004</v>
      </c>
      <c r="M76" s="458">
        <v>8757.2929999999978</v>
      </c>
      <c r="N76" s="458">
        <v>7998.2079999999978</v>
      </c>
      <c r="O76" s="458">
        <f t="shared" si="3"/>
        <v>8757.2929999999978</v>
      </c>
      <c r="P76" s="458">
        <f t="shared" si="4"/>
        <v>0</v>
      </c>
      <c r="Q76" s="458">
        <f t="shared" si="5"/>
        <v>-1940.0129999999999</v>
      </c>
      <c r="S76" s="457">
        <v>0.22916666666666699</v>
      </c>
      <c r="T76" s="458">
        <v>3712.8090000000002</v>
      </c>
      <c r="U76" s="458">
        <v>5947.4589999999998</v>
      </c>
      <c r="V76" s="458">
        <v>99.307000000000002</v>
      </c>
      <c r="W76" s="458">
        <v>473.51</v>
      </c>
      <c r="X76" s="458">
        <v>174.38</v>
      </c>
      <c r="Y76" s="458">
        <v>93.488</v>
      </c>
      <c r="Z76" s="458">
        <v>0</v>
      </c>
      <c r="AA76" s="458">
        <v>88.811999999999998</v>
      </c>
      <c r="AB76" s="458">
        <v>-171.10499999999999</v>
      </c>
      <c r="AC76" s="458">
        <v>-603.25</v>
      </c>
      <c r="AD76" s="458">
        <v>-746.94600000000003</v>
      </c>
      <c r="AE76" s="458">
        <v>9815.41</v>
      </c>
      <c r="AF76" s="458">
        <v>9068.4639999999999</v>
      </c>
      <c r="AG76" s="458">
        <f t="shared" si="6"/>
        <v>9815.41</v>
      </c>
      <c r="AH76" s="458">
        <f t="shared" si="7"/>
        <v>0</v>
      </c>
      <c r="AI76" s="458">
        <f t="shared" si="8"/>
        <v>-171.10499999999999</v>
      </c>
      <c r="AK76" s="457">
        <v>0.22916666666666699</v>
      </c>
      <c r="AL76" s="458">
        <v>3720.4780000000001</v>
      </c>
      <c r="AM76" s="458">
        <v>5644.5690000000004</v>
      </c>
      <c r="AN76" s="458">
        <v>879.72699999999998</v>
      </c>
      <c r="AO76" s="458">
        <v>462.32400000000001</v>
      </c>
      <c r="AP76" s="458">
        <v>246.50200000000001</v>
      </c>
      <c r="AQ76" s="458">
        <v>0</v>
      </c>
      <c r="AR76" s="458">
        <v>0</v>
      </c>
      <c r="AS76" s="458">
        <v>8.8979999999999997</v>
      </c>
      <c r="AT76" s="458">
        <v>-2211.12</v>
      </c>
      <c r="AU76" s="458">
        <v>0</v>
      </c>
      <c r="AV76" s="458">
        <v>-737.95299999999997</v>
      </c>
      <c r="AW76" s="458">
        <v>8751.3780000000006</v>
      </c>
      <c r="AX76" s="458">
        <v>8013.4250000000011</v>
      </c>
      <c r="AY76" s="458">
        <f t="shared" si="9"/>
        <v>8751.3780000000006</v>
      </c>
      <c r="AZ76" s="458">
        <f t="shared" si="10"/>
        <v>0</v>
      </c>
      <c r="BA76" s="458">
        <f t="shared" si="11"/>
        <v>-2211.12</v>
      </c>
    </row>
    <row r="77" spans="1:53" s="445" customFormat="1">
      <c r="A77" s="457">
        <v>0.23958333333333301</v>
      </c>
      <c r="B77" s="458">
        <v>3722.9119999999998</v>
      </c>
      <c r="C77" s="458">
        <v>6062.3010000000004</v>
      </c>
      <c r="D77" s="458">
        <v>300.61599999999999</v>
      </c>
      <c r="E77" s="458">
        <v>489.64299999999997</v>
      </c>
      <c r="F77" s="458">
        <v>191.416</v>
      </c>
      <c r="G77" s="458">
        <v>0</v>
      </c>
      <c r="H77" s="458">
        <v>0</v>
      </c>
      <c r="I77" s="458">
        <v>65.652000000000001</v>
      </c>
      <c r="J77" s="458">
        <v>-1859.0619999999999</v>
      </c>
      <c r="K77" s="458">
        <v>0</v>
      </c>
      <c r="L77" s="458">
        <v>-762.11</v>
      </c>
      <c r="M77" s="458">
        <v>8973.4779999999992</v>
      </c>
      <c r="N77" s="458">
        <v>8211.3679999999986</v>
      </c>
      <c r="O77" s="458">
        <f t="shared" si="3"/>
        <v>8973.4779999999992</v>
      </c>
      <c r="P77" s="458">
        <f t="shared" si="4"/>
        <v>0</v>
      </c>
      <c r="Q77" s="458">
        <f t="shared" si="5"/>
        <v>-1859.0619999999999</v>
      </c>
      <c r="S77" s="457">
        <v>0.23958333333333301</v>
      </c>
      <c r="T77" s="458">
        <v>3713.377</v>
      </c>
      <c r="U77" s="458">
        <v>5820.7070000000003</v>
      </c>
      <c r="V77" s="458">
        <v>94.27</v>
      </c>
      <c r="W77" s="458">
        <v>480.726</v>
      </c>
      <c r="X77" s="458">
        <v>182.291</v>
      </c>
      <c r="Y77" s="458">
        <v>0</v>
      </c>
      <c r="Z77" s="458">
        <v>0</v>
      </c>
      <c r="AA77" s="458">
        <v>87.986999999999995</v>
      </c>
      <c r="AB77" s="458">
        <v>-51.631</v>
      </c>
      <c r="AC77" s="458">
        <v>-341.10899999999998</v>
      </c>
      <c r="AD77" s="458">
        <v>-734.96799999999996</v>
      </c>
      <c r="AE77" s="458">
        <v>9986.6180000000004</v>
      </c>
      <c r="AF77" s="458">
        <v>9251.65</v>
      </c>
      <c r="AG77" s="458">
        <f t="shared" si="6"/>
        <v>9986.6180000000004</v>
      </c>
      <c r="AH77" s="458">
        <f t="shared" si="7"/>
        <v>0</v>
      </c>
      <c r="AI77" s="458">
        <f t="shared" si="8"/>
        <v>-51.631</v>
      </c>
      <c r="AK77" s="457">
        <v>0.23958333333333301</v>
      </c>
      <c r="AL77" s="458">
        <v>3720.7359999999999</v>
      </c>
      <c r="AM77" s="458">
        <v>5728.0290000000005</v>
      </c>
      <c r="AN77" s="458">
        <v>910.68799999999999</v>
      </c>
      <c r="AO77" s="458">
        <v>475.24099999999999</v>
      </c>
      <c r="AP77" s="458">
        <v>248.17599999999999</v>
      </c>
      <c r="AQ77" s="458">
        <v>0</v>
      </c>
      <c r="AR77" s="458">
        <v>18.774999999999999</v>
      </c>
      <c r="AS77" s="458">
        <v>9.2010000000000005</v>
      </c>
      <c r="AT77" s="458">
        <v>-2147.2179999999998</v>
      </c>
      <c r="AU77" s="458">
        <v>0</v>
      </c>
      <c r="AV77" s="458">
        <v>-746.56799999999998</v>
      </c>
      <c r="AW77" s="458">
        <v>8963.627999999997</v>
      </c>
      <c r="AX77" s="458">
        <v>8217.0599999999977</v>
      </c>
      <c r="AY77" s="458">
        <f t="shared" si="9"/>
        <v>8963.627999999997</v>
      </c>
      <c r="AZ77" s="458">
        <f t="shared" si="10"/>
        <v>0</v>
      </c>
      <c r="BA77" s="458">
        <f t="shared" si="11"/>
        <v>-2147.2179999999998</v>
      </c>
    </row>
    <row r="78" spans="1:53" s="445" customFormat="1">
      <c r="A78" s="457">
        <v>0.25</v>
      </c>
      <c r="B78" s="458">
        <v>3725.73</v>
      </c>
      <c r="C78" s="458">
        <v>6062.4830000000002</v>
      </c>
      <c r="D78" s="458">
        <v>418.20499999999998</v>
      </c>
      <c r="E78" s="458">
        <v>546.22299999999996</v>
      </c>
      <c r="F78" s="458">
        <v>192.994</v>
      </c>
      <c r="G78" s="458">
        <v>0</v>
      </c>
      <c r="H78" s="458">
        <v>0</v>
      </c>
      <c r="I78" s="458">
        <v>67.091999999999999</v>
      </c>
      <c r="J78" s="458">
        <v>-1588.8109999999999</v>
      </c>
      <c r="K78" s="458">
        <v>0</v>
      </c>
      <c r="L78" s="458">
        <v>-766.66099999999994</v>
      </c>
      <c r="M78" s="458">
        <v>9423.9160000000011</v>
      </c>
      <c r="N78" s="458">
        <v>8657.255000000001</v>
      </c>
      <c r="O78" s="458">
        <f t="shared" si="3"/>
        <v>9423.9160000000011</v>
      </c>
      <c r="P78" s="458">
        <f t="shared" si="4"/>
        <v>0</v>
      </c>
      <c r="Q78" s="458">
        <f t="shared" si="5"/>
        <v>-1588.8109999999999</v>
      </c>
      <c r="S78" s="457">
        <v>0.25</v>
      </c>
      <c r="T78" s="458">
        <v>3714.7919999999999</v>
      </c>
      <c r="U78" s="458">
        <v>5917.9279999999999</v>
      </c>
      <c r="V78" s="458">
        <v>78.114000000000004</v>
      </c>
      <c r="W78" s="458">
        <v>532.322</v>
      </c>
      <c r="X78" s="458">
        <v>277.09199999999998</v>
      </c>
      <c r="Y78" s="458">
        <v>0</v>
      </c>
      <c r="Z78" s="458">
        <v>0</v>
      </c>
      <c r="AA78" s="458">
        <v>88.616</v>
      </c>
      <c r="AB78" s="458">
        <v>-137.60900000000001</v>
      </c>
      <c r="AC78" s="458">
        <v>0</v>
      </c>
      <c r="AD78" s="458">
        <v>-746.66</v>
      </c>
      <c r="AE78" s="458">
        <v>10471.254999999999</v>
      </c>
      <c r="AF78" s="458">
        <v>9724.5949999999993</v>
      </c>
      <c r="AG78" s="458">
        <f t="shared" si="6"/>
        <v>10471.254999999999</v>
      </c>
      <c r="AH78" s="458">
        <f t="shared" si="7"/>
        <v>0</v>
      </c>
      <c r="AI78" s="458">
        <f t="shared" si="8"/>
        <v>-137.60900000000001</v>
      </c>
      <c r="AK78" s="457">
        <v>0.25</v>
      </c>
      <c r="AL78" s="458">
        <v>3720.4850000000001</v>
      </c>
      <c r="AM78" s="458">
        <v>5770.6109999999999</v>
      </c>
      <c r="AN78" s="458">
        <v>947.41300000000001</v>
      </c>
      <c r="AO78" s="458">
        <v>533.99599999999998</v>
      </c>
      <c r="AP78" s="458">
        <v>260.84199999999998</v>
      </c>
      <c r="AQ78" s="458">
        <v>164.31200000000001</v>
      </c>
      <c r="AR78" s="458">
        <v>31.324000000000002</v>
      </c>
      <c r="AS78" s="458">
        <v>9.5380000000000003</v>
      </c>
      <c r="AT78" s="458">
        <v>-2019.682</v>
      </c>
      <c r="AU78" s="458">
        <v>0</v>
      </c>
      <c r="AV78" s="458">
        <v>-755.58199999999999</v>
      </c>
      <c r="AW78" s="458">
        <v>9418.8389999999999</v>
      </c>
      <c r="AX78" s="458">
        <v>8663.2569999999996</v>
      </c>
      <c r="AY78" s="458">
        <f t="shared" si="9"/>
        <v>9418.8389999999999</v>
      </c>
      <c r="AZ78" s="458">
        <f t="shared" si="10"/>
        <v>0</v>
      </c>
      <c r="BA78" s="458">
        <f t="shared" si="11"/>
        <v>-2019.682</v>
      </c>
    </row>
    <row r="79" spans="1:53" s="445" customFormat="1">
      <c r="A79" s="457">
        <v>0.26041666666666702</v>
      </c>
      <c r="B79" s="458">
        <v>3725.1390000000001</v>
      </c>
      <c r="C79" s="458">
        <v>6032.4930000000004</v>
      </c>
      <c r="D79" s="458">
        <v>747.21699999999998</v>
      </c>
      <c r="E79" s="458">
        <v>586.94399999999996</v>
      </c>
      <c r="F79" s="458">
        <v>193.10900000000001</v>
      </c>
      <c r="G79" s="458">
        <v>0</v>
      </c>
      <c r="H79" s="458">
        <v>0</v>
      </c>
      <c r="I79" s="458">
        <v>65.811000000000007</v>
      </c>
      <c r="J79" s="458">
        <v>-1618.5309999999999</v>
      </c>
      <c r="K79" s="458">
        <v>0</v>
      </c>
      <c r="L79" s="458">
        <v>-770.34400000000005</v>
      </c>
      <c r="M79" s="458">
        <v>9732.1820000000007</v>
      </c>
      <c r="N79" s="458">
        <v>8961.8379999999997</v>
      </c>
      <c r="O79" s="458">
        <f t="shared" si="3"/>
        <v>9732.1820000000007</v>
      </c>
      <c r="P79" s="458">
        <f t="shared" si="4"/>
        <v>0</v>
      </c>
      <c r="Q79" s="458">
        <f t="shared" si="5"/>
        <v>-1618.5309999999999</v>
      </c>
      <c r="S79" s="457">
        <v>0.26041666666666702</v>
      </c>
      <c r="T79" s="458">
        <v>3714.221</v>
      </c>
      <c r="U79" s="458">
        <v>6031.018</v>
      </c>
      <c r="V79" s="458">
        <v>84.081000000000003</v>
      </c>
      <c r="W79" s="458">
        <v>538.44799999999998</v>
      </c>
      <c r="X79" s="458">
        <v>291.88200000000001</v>
      </c>
      <c r="Y79" s="458">
        <v>0</v>
      </c>
      <c r="Z79" s="458">
        <v>23.824000000000002</v>
      </c>
      <c r="AA79" s="458">
        <v>91.4</v>
      </c>
      <c r="AB79" s="458">
        <v>-42.851999999999997</v>
      </c>
      <c r="AC79" s="458">
        <v>0</v>
      </c>
      <c r="AD79" s="458">
        <v>-757.29600000000005</v>
      </c>
      <c r="AE79" s="458">
        <v>10732.021999999999</v>
      </c>
      <c r="AF79" s="458">
        <v>9974.7259999999987</v>
      </c>
      <c r="AG79" s="458">
        <f t="shared" si="6"/>
        <v>10732.021999999999</v>
      </c>
      <c r="AH79" s="458">
        <f t="shared" si="7"/>
        <v>0</v>
      </c>
      <c r="AI79" s="458">
        <f t="shared" si="8"/>
        <v>-42.851999999999997</v>
      </c>
      <c r="AK79" s="457">
        <v>0.26041666666666702</v>
      </c>
      <c r="AL79" s="458">
        <v>3718.864</v>
      </c>
      <c r="AM79" s="458">
        <v>5814.6009999999997</v>
      </c>
      <c r="AN79" s="458">
        <v>950.94899999999996</v>
      </c>
      <c r="AO79" s="458">
        <v>546.423</v>
      </c>
      <c r="AP79" s="458">
        <v>260.7</v>
      </c>
      <c r="AQ79" s="458">
        <v>180.22</v>
      </c>
      <c r="AR79" s="458">
        <v>31.277999999999999</v>
      </c>
      <c r="AS79" s="458">
        <v>9.6170000000000009</v>
      </c>
      <c r="AT79" s="458">
        <v>-1844.087</v>
      </c>
      <c r="AU79" s="458">
        <v>0</v>
      </c>
      <c r="AV79" s="458">
        <v>-760.21799999999996</v>
      </c>
      <c r="AW79" s="458">
        <v>9668.5650000000023</v>
      </c>
      <c r="AX79" s="458">
        <v>8908.3470000000016</v>
      </c>
      <c r="AY79" s="458">
        <f t="shared" si="9"/>
        <v>9668.5650000000023</v>
      </c>
      <c r="AZ79" s="458">
        <f t="shared" si="10"/>
        <v>0</v>
      </c>
      <c r="BA79" s="458">
        <f t="shared" si="11"/>
        <v>-1844.087</v>
      </c>
    </row>
    <row r="80" spans="1:53" s="445" customFormat="1">
      <c r="A80" s="457">
        <v>0.27083333333333298</v>
      </c>
      <c r="B80" s="458">
        <v>3725.058</v>
      </c>
      <c r="C80" s="458">
        <v>6178.1009999999997</v>
      </c>
      <c r="D80" s="458">
        <v>785.94299999999998</v>
      </c>
      <c r="E80" s="458">
        <v>570.82000000000005</v>
      </c>
      <c r="F80" s="458">
        <v>193.25700000000001</v>
      </c>
      <c r="G80" s="458">
        <v>0</v>
      </c>
      <c r="H80" s="458">
        <v>0</v>
      </c>
      <c r="I80" s="458">
        <v>69.063000000000002</v>
      </c>
      <c r="J80" s="458">
        <v>-1494.473</v>
      </c>
      <c r="K80" s="458">
        <v>0</v>
      </c>
      <c r="L80" s="458">
        <v>-782.78200000000004</v>
      </c>
      <c r="M80" s="458">
        <v>10027.768999999998</v>
      </c>
      <c r="N80" s="458">
        <v>9244.9869999999992</v>
      </c>
      <c r="O80" s="458">
        <f t="shared" si="3"/>
        <v>10027.768999999998</v>
      </c>
      <c r="P80" s="458">
        <f t="shared" si="4"/>
        <v>0</v>
      </c>
      <c r="Q80" s="458">
        <f t="shared" si="5"/>
        <v>-1494.473</v>
      </c>
      <c r="S80" s="457">
        <v>0.27083333333333298</v>
      </c>
      <c r="T80" s="458">
        <v>3713.1289999999999</v>
      </c>
      <c r="U80" s="458">
        <v>6124.7730000000001</v>
      </c>
      <c r="V80" s="458">
        <v>92.671000000000006</v>
      </c>
      <c r="W80" s="458">
        <v>544.54700000000003</v>
      </c>
      <c r="X80" s="458">
        <v>291.87400000000002</v>
      </c>
      <c r="Y80" s="458">
        <v>29.265000000000001</v>
      </c>
      <c r="Z80" s="458">
        <v>27.35</v>
      </c>
      <c r="AA80" s="458">
        <v>96.475999999999999</v>
      </c>
      <c r="AB80" s="458">
        <v>47.531999999999996</v>
      </c>
      <c r="AC80" s="458">
        <v>0</v>
      </c>
      <c r="AD80" s="458">
        <v>-766.36099999999999</v>
      </c>
      <c r="AE80" s="458">
        <v>10967.617</v>
      </c>
      <c r="AF80" s="458">
        <v>10201.255999999999</v>
      </c>
      <c r="AG80" s="458">
        <f t="shared" si="6"/>
        <v>10967.617</v>
      </c>
      <c r="AH80" s="458">
        <f t="shared" si="7"/>
        <v>47.531999999999996</v>
      </c>
      <c r="AI80" s="458">
        <f t="shared" si="8"/>
        <v>0</v>
      </c>
      <c r="AK80" s="457">
        <v>0.27083333333333298</v>
      </c>
      <c r="AL80" s="458">
        <v>3718.2190000000001</v>
      </c>
      <c r="AM80" s="458">
        <v>5850.049</v>
      </c>
      <c r="AN80" s="458">
        <v>951.06399999999996</v>
      </c>
      <c r="AO80" s="458">
        <v>549.96100000000001</v>
      </c>
      <c r="AP80" s="458">
        <v>260.75900000000001</v>
      </c>
      <c r="AQ80" s="458">
        <v>175.78399999999999</v>
      </c>
      <c r="AR80" s="458">
        <v>32.844999999999999</v>
      </c>
      <c r="AS80" s="458">
        <v>9.4719999999999995</v>
      </c>
      <c r="AT80" s="458">
        <v>-1671.1389999999999</v>
      </c>
      <c r="AU80" s="458">
        <v>0</v>
      </c>
      <c r="AV80" s="458">
        <v>-763.46299999999997</v>
      </c>
      <c r="AW80" s="458">
        <v>9877.0139999999992</v>
      </c>
      <c r="AX80" s="458">
        <v>9113.5509999999995</v>
      </c>
      <c r="AY80" s="458">
        <f t="shared" si="9"/>
        <v>9877.0139999999992</v>
      </c>
      <c r="AZ80" s="458">
        <f t="shared" si="10"/>
        <v>0</v>
      </c>
      <c r="BA80" s="458">
        <f t="shared" si="11"/>
        <v>-1671.1389999999999</v>
      </c>
    </row>
    <row r="81" spans="1:53" s="445" customFormat="1">
      <c r="A81" s="457">
        <v>0.28125</v>
      </c>
      <c r="B81" s="458">
        <v>3724.5030000000002</v>
      </c>
      <c r="C81" s="458">
        <v>6293.1379999999999</v>
      </c>
      <c r="D81" s="458">
        <v>932.97</v>
      </c>
      <c r="E81" s="458">
        <v>568.46900000000005</v>
      </c>
      <c r="F81" s="458">
        <v>197.56299999999999</v>
      </c>
      <c r="G81" s="458">
        <v>72.394999999999996</v>
      </c>
      <c r="H81" s="458">
        <v>0</v>
      </c>
      <c r="I81" s="458">
        <v>66.206000000000003</v>
      </c>
      <c r="J81" s="458">
        <v>-1567.74</v>
      </c>
      <c r="K81" s="458">
        <v>0</v>
      </c>
      <c r="L81" s="458">
        <v>-794.92399999999998</v>
      </c>
      <c r="M81" s="458">
        <v>10287.503999999999</v>
      </c>
      <c r="N81" s="458">
        <v>9492.5799999999981</v>
      </c>
      <c r="O81" s="458">
        <f t="shared" si="3"/>
        <v>10287.503999999999</v>
      </c>
      <c r="P81" s="458">
        <f t="shared" si="4"/>
        <v>0</v>
      </c>
      <c r="Q81" s="458">
        <f t="shared" si="5"/>
        <v>-1567.74</v>
      </c>
      <c r="S81" s="457">
        <v>0.28125</v>
      </c>
      <c r="T81" s="458">
        <v>3712.8119999999999</v>
      </c>
      <c r="U81" s="458">
        <v>6105.3149999999996</v>
      </c>
      <c r="V81" s="458">
        <v>104.538</v>
      </c>
      <c r="W81" s="458">
        <v>565.44299999999998</v>
      </c>
      <c r="X81" s="458">
        <v>317.23500000000001</v>
      </c>
      <c r="Y81" s="458">
        <v>86.233000000000004</v>
      </c>
      <c r="Z81" s="458">
        <v>27.812999999999999</v>
      </c>
      <c r="AA81" s="458">
        <v>100.18300000000001</v>
      </c>
      <c r="AB81" s="458">
        <v>106.232</v>
      </c>
      <c r="AC81" s="458">
        <v>0</v>
      </c>
      <c r="AD81" s="458">
        <v>-766.85500000000002</v>
      </c>
      <c r="AE81" s="458">
        <v>11125.804000000002</v>
      </c>
      <c r="AF81" s="458">
        <v>10358.949000000002</v>
      </c>
      <c r="AG81" s="458">
        <f t="shared" si="6"/>
        <v>11125.804000000002</v>
      </c>
      <c r="AH81" s="458">
        <f t="shared" si="7"/>
        <v>106.232</v>
      </c>
      <c r="AI81" s="458">
        <f t="shared" si="8"/>
        <v>0</v>
      </c>
      <c r="AK81" s="457">
        <v>0.28125</v>
      </c>
      <c r="AL81" s="458">
        <v>3717.6889999999999</v>
      </c>
      <c r="AM81" s="458">
        <v>5854.89</v>
      </c>
      <c r="AN81" s="458">
        <v>950.92499999999995</v>
      </c>
      <c r="AO81" s="458">
        <v>547.71600000000001</v>
      </c>
      <c r="AP81" s="458">
        <v>273.77600000000001</v>
      </c>
      <c r="AQ81" s="458">
        <v>149.822</v>
      </c>
      <c r="AR81" s="458">
        <v>56.68</v>
      </c>
      <c r="AS81" s="458">
        <v>9.532</v>
      </c>
      <c r="AT81" s="458">
        <v>-1553.46</v>
      </c>
      <c r="AU81" s="458">
        <v>0</v>
      </c>
      <c r="AV81" s="458">
        <v>-763.77099999999996</v>
      </c>
      <c r="AW81" s="458">
        <v>10007.57</v>
      </c>
      <c r="AX81" s="458">
        <v>9243.7989999999991</v>
      </c>
      <c r="AY81" s="458">
        <f t="shared" si="9"/>
        <v>10007.57</v>
      </c>
      <c r="AZ81" s="458">
        <f t="shared" si="10"/>
        <v>0</v>
      </c>
      <c r="BA81" s="458">
        <f t="shared" si="11"/>
        <v>-1553.46</v>
      </c>
    </row>
    <row r="82" spans="1:53" s="445" customFormat="1">
      <c r="A82" s="457">
        <v>0.29166666666666702</v>
      </c>
      <c r="B82" s="458">
        <v>3723.3</v>
      </c>
      <c r="C82" s="458">
        <v>6272.5339999999997</v>
      </c>
      <c r="D82" s="458">
        <v>895.06399999999996</v>
      </c>
      <c r="E82" s="458">
        <v>566.38699999999994</v>
      </c>
      <c r="F82" s="458">
        <v>257.50099999999998</v>
      </c>
      <c r="G82" s="458">
        <v>231.04300000000001</v>
      </c>
      <c r="H82" s="458">
        <v>23.731999999999999</v>
      </c>
      <c r="I82" s="458">
        <v>60.003999999999998</v>
      </c>
      <c r="J82" s="458">
        <v>-1540.4670000000001</v>
      </c>
      <c r="K82" s="458">
        <v>0</v>
      </c>
      <c r="L82" s="458">
        <v>-793.98900000000003</v>
      </c>
      <c r="M82" s="458">
        <v>10489.098</v>
      </c>
      <c r="N82" s="458">
        <v>9695.1090000000004</v>
      </c>
      <c r="O82" s="458">
        <f t="shared" si="3"/>
        <v>10489.098</v>
      </c>
      <c r="P82" s="458">
        <f t="shared" si="4"/>
        <v>0</v>
      </c>
      <c r="Q82" s="458">
        <f t="shared" si="5"/>
        <v>-1540.4670000000001</v>
      </c>
      <c r="S82" s="457">
        <v>0.29166666666666702</v>
      </c>
      <c r="T82" s="458">
        <v>3715.3960000000002</v>
      </c>
      <c r="U82" s="458">
        <v>6187.4639999999999</v>
      </c>
      <c r="V82" s="458">
        <v>100.72499999999999</v>
      </c>
      <c r="W82" s="458">
        <v>574.928</v>
      </c>
      <c r="X82" s="458">
        <v>445.05099999999999</v>
      </c>
      <c r="Y82" s="458">
        <v>568.19299999999998</v>
      </c>
      <c r="Z82" s="458">
        <v>38.482999999999997</v>
      </c>
      <c r="AA82" s="458">
        <v>100.155</v>
      </c>
      <c r="AB82" s="458">
        <v>-459.03500000000003</v>
      </c>
      <c r="AC82" s="458">
        <v>0</v>
      </c>
      <c r="AD82" s="458">
        <v>-782.14300000000003</v>
      </c>
      <c r="AE82" s="458">
        <v>11271.36</v>
      </c>
      <c r="AF82" s="458">
        <v>10489.217000000001</v>
      </c>
      <c r="AG82" s="458">
        <f t="shared" si="6"/>
        <v>11271.36</v>
      </c>
      <c r="AH82" s="458">
        <f t="shared" si="7"/>
        <v>0</v>
      </c>
      <c r="AI82" s="458">
        <f t="shared" si="8"/>
        <v>-459.03500000000003</v>
      </c>
      <c r="AK82" s="457">
        <v>0.29166666666666702</v>
      </c>
      <c r="AL82" s="458">
        <v>3719.931</v>
      </c>
      <c r="AM82" s="458">
        <v>5921.8370000000004</v>
      </c>
      <c r="AN82" s="458">
        <v>951.09699999999998</v>
      </c>
      <c r="AO82" s="458">
        <v>546.08399999999995</v>
      </c>
      <c r="AP82" s="458">
        <v>545.53599999999994</v>
      </c>
      <c r="AQ82" s="458">
        <v>404.54300000000001</v>
      </c>
      <c r="AR82" s="458">
        <v>124.642</v>
      </c>
      <c r="AS82" s="458">
        <v>10.074</v>
      </c>
      <c r="AT82" s="458">
        <v>-2024.7380000000001</v>
      </c>
      <c r="AU82" s="458">
        <v>0</v>
      </c>
      <c r="AV82" s="458">
        <v>-774.48</v>
      </c>
      <c r="AW82" s="458">
        <v>10199.006000000001</v>
      </c>
      <c r="AX82" s="458">
        <v>9424.5260000000017</v>
      </c>
      <c r="AY82" s="458">
        <f t="shared" si="9"/>
        <v>10199.006000000001</v>
      </c>
      <c r="AZ82" s="458">
        <f t="shared" si="10"/>
        <v>0</v>
      </c>
      <c r="BA82" s="458">
        <f t="shared" si="11"/>
        <v>-2024.7380000000001</v>
      </c>
    </row>
    <row r="83" spans="1:53" s="445" customFormat="1">
      <c r="A83" s="457">
        <v>0.30208333333333298</v>
      </c>
      <c r="B83" s="458">
        <v>3723.9430000000002</v>
      </c>
      <c r="C83" s="458">
        <v>6298.4949999999999</v>
      </c>
      <c r="D83" s="458">
        <v>936.58199999999999</v>
      </c>
      <c r="E83" s="458">
        <v>588.38900000000001</v>
      </c>
      <c r="F83" s="458">
        <v>260.67700000000002</v>
      </c>
      <c r="G83" s="458">
        <v>433.16300000000001</v>
      </c>
      <c r="H83" s="458">
        <v>27.344000000000001</v>
      </c>
      <c r="I83" s="458">
        <v>56.145000000000003</v>
      </c>
      <c r="J83" s="458">
        <v>-1713.1869999999999</v>
      </c>
      <c r="K83" s="458">
        <v>0</v>
      </c>
      <c r="L83" s="458">
        <v>-798.87300000000005</v>
      </c>
      <c r="M83" s="458">
        <v>10611.550999999999</v>
      </c>
      <c r="N83" s="458">
        <v>9812.6779999999999</v>
      </c>
      <c r="O83" s="458">
        <f t="shared" si="3"/>
        <v>10611.550999999999</v>
      </c>
      <c r="P83" s="458">
        <f t="shared" si="4"/>
        <v>0</v>
      </c>
      <c r="Q83" s="458">
        <f t="shared" si="5"/>
        <v>-1713.1869999999999</v>
      </c>
      <c r="S83" s="457">
        <v>0.30208333333333298</v>
      </c>
      <c r="T83" s="458">
        <v>3715.268</v>
      </c>
      <c r="U83" s="458">
        <v>6213.1319999999996</v>
      </c>
      <c r="V83" s="458">
        <v>87.078000000000003</v>
      </c>
      <c r="W83" s="458">
        <v>558.327</v>
      </c>
      <c r="X83" s="458">
        <v>445.26100000000002</v>
      </c>
      <c r="Y83" s="458">
        <v>584.678</v>
      </c>
      <c r="Z83" s="458">
        <v>92.61</v>
      </c>
      <c r="AA83" s="458">
        <v>101.748</v>
      </c>
      <c r="AB83" s="458">
        <v>-400.76</v>
      </c>
      <c r="AC83" s="458">
        <v>0</v>
      </c>
      <c r="AD83" s="458">
        <v>-784.07600000000002</v>
      </c>
      <c r="AE83" s="458">
        <v>11397.341999999999</v>
      </c>
      <c r="AF83" s="458">
        <v>10613.266</v>
      </c>
      <c r="AG83" s="458">
        <f t="shared" si="6"/>
        <v>11397.341999999999</v>
      </c>
      <c r="AH83" s="458">
        <f t="shared" si="7"/>
        <v>0</v>
      </c>
      <c r="AI83" s="458">
        <f t="shared" si="8"/>
        <v>-400.76</v>
      </c>
      <c r="AK83" s="457">
        <v>0.30208333333333298</v>
      </c>
      <c r="AL83" s="458">
        <v>3720.1759999999999</v>
      </c>
      <c r="AM83" s="458">
        <v>5937.375</v>
      </c>
      <c r="AN83" s="458">
        <v>951.21299999999997</v>
      </c>
      <c r="AO83" s="458">
        <v>543.44000000000005</v>
      </c>
      <c r="AP83" s="458">
        <v>577.26</v>
      </c>
      <c r="AQ83" s="458">
        <v>406.46699999999998</v>
      </c>
      <c r="AR83" s="458">
        <v>228.327</v>
      </c>
      <c r="AS83" s="458">
        <v>9.4640000000000004</v>
      </c>
      <c r="AT83" s="458">
        <v>-2077.509</v>
      </c>
      <c r="AU83" s="458">
        <v>0</v>
      </c>
      <c r="AV83" s="458">
        <v>-776.61800000000005</v>
      </c>
      <c r="AW83" s="458">
        <v>10296.213</v>
      </c>
      <c r="AX83" s="458">
        <v>9519.5949999999993</v>
      </c>
      <c r="AY83" s="458">
        <f t="shared" si="9"/>
        <v>10296.213</v>
      </c>
      <c r="AZ83" s="458">
        <f t="shared" si="10"/>
        <v>0</v>
      </c>
      <c r="BA83" s="458">
        <f t="shared" si="11"/>
        <v>-2077.509</v>
      </c>
    </row>
    <row r="84" spans="1:53" s="445" customFormat="1">
      <c r="A84" s="457">
        <v>0.3125</v>
      </c>
      <c r="B84" s="458">
        <v>3726.085</v>
      </c>
      <c r="C84" s="458">
        <v>6317.4030000000002</v>
      </c>
      <c r="D84" s="458">
        <v>952.35599999999999</v>
      </c>
      <c r="E84" s="458">
        <v>579.28599999999994</v>
      </c>
      <c r="F84" s="458">
        <v>260.27499999999998</v>
      </c>
      <c r="G84" s="458">
        <v>415.05</v>
      </c>
      <c r="H84" s="458">
        <v>27.361000000000001</v>
      </c>
      <c r="I84" s="458">
        <v>59.667000000000002</v>
      </c>
      <c r="J84" s="458">
        <v>-1750.9390000000001</v>
      </c>
      <c r="K84" s="458">
        <v>0</v>
      </c>
      <c r="L84" s="458">
        <v>-800.35</v>
      </c>
      <c r="M84" s="458">
        <v>10586.544</v>
      </c>
      <c r="N84" s="458">
        <v>9786.1939999999995</v>
      </c>
      <c r="O84" s="458">
        <f t="shared" si="3"/>
        <v>10586.544</v>
      </c>
      <c r="P84" s="458">
        <f t="shared" si="4"/>
        <v>0</v>
      </c>
      <c r="Q84" s="458">
        <f t="shared" si="5"/>
        <v>-1750.9390000000001</v>
      </c>
      <c r="S84" s="457">
        <v>0.3125</v>
      </c>
      <c r="T84" s="458">
        <v>3716.25</v>
      </c>
      <c r="U84" s="458">
        <v>6222.1090000000004</v>
      </c>
      <c r="V84" s="458">
        <v>83.453000000000003</v>
      </c>
      <c r="W84" s="458">
        <v>548.55700000000002</v>
      </c>
      <c r="X84" s="458">
        <v>444.02800000000002</v>
      </c>
      <c r="Y84" s="458">
        <v>551.46400000000006</v>
      </c>
      <c r="Z84" s="458">
        <v>221.25700000000001</v>
      </c>
      <c r="AA84" s="458">
        <v>106.681</v>
      </c>
      <c r="AB84" s="458">
        <v>-490.97800000000001</v>
      </c>
      <c r="AC84" s="458">
        <v>0</v>
      </c>
      <c r="AD84" s="458">
        <v>-785.101</v>
      </c>
      <c r="AE84" s="458">
        <v>11402.821000000002</v>
      </c>
      <c r="AF84" s="458">
        <v>10617.720000000001</v>
      </c>
      <c r="AG84" s="458">
        <f t="shared" si="6"/>
        <v>11402.821000000002</v>
      </c>
      <c r="AH84" s="458">
        <f t="shared" si="7"/>
        <v>0</v>
      </c>
      <c r="AI84" s="458">
        <f t="shared" si="8"/>
        <v>-490.97800000000001</v>
      </c>
      <c r="AK84" s="457">
        <v>0.3125</v>
      </c>
      <c r="AL84" s="458">
        <v>3719.643</v>
      </c>
      <c r="AM84" s="458">
        <v>5876.8050000000003</v>
      </c>
      <c r="AN84" s="458">
        <v>951.05499999999995</v>
      </c>
      <c r="AO84" s="458">
        <v>541.86</v>
      </c>
      <c r="AP84" s="458">
        <v>578.54399999999998</v>
      </c>
      <c r="AQ84" s="458">
        <v>404.41500000000002</v>
      </c>
      <c r="AR84" s="458">
        <v>362.66399999999999</v>
      </c>
      <c r="AS84" s="458">
        <v>9.8490000000000002</v>
      </c>
      <c r="AT84" s="458">
        <v>-2118.6010000000001</v>
      </c>
      <c r="AU84" s="458">
        <v>0</v>
      </c>
      <c r="AV84" s="458">
        <v>-772</v>
      </c>
      <c r="AW84" s="458">
        <v>10326.234000000002</v>
      </c>
      <c r="AX84" s="458">
        <v>9554.2340000000022</v>
      </c>
      <c r="AY84" s="458">
        <f t="shared" si="9"/>
        <v>10326.234000000002</v>
      </c>
      <c r="AZ84" s="458">
        <f t="shared" si="10"/>
        <v>0</v>
      </c>
      <c r="BA84" s="458">
        <f t="shared" si="11"/>
        <v>-2118.6010000000001</v>
      </c>
    </row>
    <row r="85" spans="1:53" s="445" customFormat="1">
      <c r="A85" s="457">
        <v>0.32291666666666702</v>
      </c>
      <c r="B85" s="458">
        <v>3726.085</v>
      </c>
      <c r="C85" s="458">
        <v>6309.9409999999998</v>
      </c>
      <c r="D85" s="458">
        <v>952.48099999999999</v>
      </c>
      <c r="E85" s="458">
        <v>564.88199999999995</v>
      </c>
      <c r="F85" s="458">
        <v>277.25299999999999</v>
      </c>
      <c r="G85" s="458">
        <v>404.55399999999997</v>
      </c>
      <c r="H85" s="458">
        <v>27.283000000000001</v>
      </c>
      <c r="I85" s="458">
        <v>60.59</v>
      </c>
      <c r="J85" s="458">
        <v>-1726.2249999999999</v>
      </c>
      <c r="K85" s="458">
        <v>0</v>
      </c>
      <c r="L85" s="458">
        <v>-799.09199999999998</v>
      </c>
      <c r="M85" s="458">
        <v>10596.843999999999</v>
      </c>
      <c r="N85" s="458">
        <v>9797.7519999999986</v>
      </c>
      <c r="O85" s="458">
        <f t="shared" si="3"/>
        <v>10596.843999999999</v>
      </c>
      <c r="P85" s="458">
        <f t="shared" si="4"/>
        <v>0</v>
      </c>
      <c r="Q85" s="458">
        <f t="shared" si="5"/>
        <v>-1726.2249999999999</v>
      </c>
      <c r="S85" s="457">
        <v>0.32291666666666702</v>
      </c>
      <c r="T85" s="458">
        <v>3716.3380000000002</v>
      </c>
      <c r="U85" s="458">
        <v>6204.4260000000004</v>
      </c>
      <c r="V85" s="458">
        <v>82.314999999999998</v>
      </c>
      <c r="W85" s="458">
        <v>550.75099999999998</v>
      </c>
      <c r="X85" s="458">
        <v>450.90800000000002</v>
      </c>
      <c r="Y85" s="458">
        <v>546.65499999999997</v>
      </c>
      <c r="Z85" s="458">
        <v>412.43</v>
      </c>
      <c r="AA85" s="458">
        <v>107.283</v>
      </c>
      <c r="AB85" s="458">
        <v>-623.10599999999999</v>
      </c>
      <c r="AC85" s="458">
        <v>0</v>
      </c>
      <c r="AD85" s="458">
        <v>-785.29100000000005</v>
      </c>
      <c r="AE85" s="458">
        <v>11448.000000000002</v>
      </c>
      <c r="AF85" s="458">
        <v>10662.709000000003</v>
      </c>
      <c r="AG85" s="458">
        <f t="shared" si="6"/>
        <v>11448.000000000002</v>
      </c>
      <c r="AH85" s="458">
        <f t="shared" si="7"/>
        <v>0</v>
      </c>
      <c r="AI85" s="458">
        <f t="shared" si="8"/>
        <v>-623.10599999999999</v>
      </c>
      <c r="AK85" s="457">
        <v>0.32291666666666702</v>
      </c>
      <c r="AL85" s="458">
        <v>3716.4409999999998</v>
      </c>
      <c r="AM85" s="458">
        <v>5868.8360000000002</v>
      </c>
      <c r="AN85" s="458">
        <v>916.37099999999998</v>
      </c>
      <c r="AO85" s="458">
        <v>541.45799999999997</v>
      </c>
      <c r="AP85" s="458">
        <v>569.18700000000001</v>
      </c>
      <c r="AQ85" s="458">
        <v>389.17</v>
      </c>
      <c r="AR85" s="458">
        <v>512.452</v>
      </c>
      <c r="AS85" s="458">
        <v>11.582000000000001</v>
      </c>
      <c r="AT85" s="458">
        <v>-2199.9</v>
      </c>
      <c r="AU85" s="458">
        <v>0</v>
      </c>
      <c r="AV85" s="458">
        <v>-771.35199999999998</v>
      </c>
      <c r="AW85" s="458">
        <v>10325.597</v>
      </c>
      <c r="AX85" s="458">
        <v>9554.244999999999</v>
      </c>
      <c r="AY85" s="458">
        <f t="shared" si="9"/>
        <v>10325.597</v>
      </c>
      <c r="AZ85" s="458">
        <f t="shared" si="10"/>
        <v>0</v>
      </c>
      <c r="BA85" s="458">
        <f t="shared" si="11"/>
        <v>-2199.9</v>
      </c>
    </row>
    <row r="86" spans="1:53" s="445" customFormat="1">
      <c r="A86" s="457">
        <v>0.33333333333333298</v>
      </c>
      <c r="B86" s="458">
        <v>3724.66</v>
      </c>
      <c r="C86" s="458">
        <v>6333.5129999999999</v>
      </c>
      <c r="D86" s="458">
        <v>952.52200000000005</v>
      </c>
      <c r="E86" s="458">
        <v>573.55200000000002</v>
      </c>
      <c r="F86" s="458">
        <v>574.17999999999995</v>
      </c>
      <c r="G86" s="458">
        <v>569.976</v>
      </c>
      <c r="H86" s="458">
        <v>28.818000000000001</v>
      </c>
      <c r="I86" s="458">
        <v>58.904000000000003</v>
      </c>
      <c r="J86" s="458">
        <v>-2106.7669999999998</v>
      </c>
      <c r="K86" s="458">
        <v>0</v>
      </c>
      <c r="L86" s="458">
        <v>-804.75099999999998</v>
      </c>
      <c r="M86" s="458">
        <v>10709.358</v>
      </c>
      <c r="N86" s="458">
        <v>9904.607</v>
      </c>
      <c r="O86" s="458">
        <f t="shared" si="3"/>
        <v>10709.358</v>
      </c>
      <c r="P86" s="458">
        <f t="shared" si="4"/>
        <v>0</v>
      </c>
      <c r="Q86" s="458">
        <f t="shared" si="5"/>
        <v>-2106.7669999999998</v>
      </c>
      <c r="S86" s="457">
        <v>0.33333333333333298</v>
      </c>
      <c r="T86" s="458">
        <v>3715.2660000000001</v>
      </c>
      <c r="U86" s="458">
        <v>6245.81</v>
      </c>
      <c r="V86" s="458">
        <v>82.234999999999999</v>
      </c>
      <c r="W86" s="458">
        <v>547.69600000000003</v>
      </c>
      <c r="X86" s="458">
        <v>458.60500000000002</v>
      </c>
      <c r="Y86" s="458">
        <v>269.74</v>
      </c>
      <c r="Z86" s="458">
        <v>655.005</v>
      </c>
      <c r="AA86" s="458">
        <v>105.88200000000001</v>
      </c>
      <c r="AB86" s="458">
        <v>-621.66899999999998</v>
      </c>
      <c r="AC86" s="458">
        <v>0</v>
      </c>
      <c r="AD86" s="458">
        <v>-787.18899999999996</v>
      </c>
      <c r="AE86" s="458">
        <v>11458.57</v>
      </c>
      <c r="AF86" s="458">
        <v>10671.380999999999</v>
      </c>
      <c r="AG86" s="458">
        <f t="shared" si="6"/>
        <v>11458.57</v>
      </c>
      <c r="AH86" s="458">
        <f t="shared" si="7"/>
        <v>0</v>
      </c>
      <c r="AI86" s="458">
        <f t="shared" si="8"/>
        <v>-621.66899999999998</v>
      </c>
      <c r="AK86" s="457">
        <v>0.33333333333333298</v>
      </c>
      <c r="AL86" s="458">
        <v>3714.5369999999998</v>
      </c>
      <c r="AM86" s="458">
        <v>5933.7240000000002</v>
      </c>
      <c r="AN86" s="458">
        <v>860.88400000000001</v>
      </c>
      <c r="AO86" s="458">
        <v>543.476</v>
      </c>
      <c r="AP86" s="458">
        <v>450.03300000000002</v>
      </c>
      <c r="AQ86" s="458">
        <v>159.99700000000001</v>
      </c>
      <c r="AR86" s="458">
        <v>697.36900000000003</v>
      </c>
      <c r="AS86" s="458">
        <v>9.4369999999999994</v>
      </c>
      <c r="AT86" s="458">
        <v>-2094.4070000000002</v>
      </c>
      <c r="AU86" s="458">
        <v>0</v>
      </c>
      <c r="AV86" s="458">
        <v>-774.48199999999997</v>
      </c>
      <c r="AW86" s="458">
        <v>10275.049999999999</v>
      </c>
      <c r="AX86" s="458">
        <v>9500.5679999999993</v>
      </c>
      <c r="AY86" s="458">
        <f t="shared" si="9"/>
        <v>10275.049999999999</v>
      </c>
      <c r="AZ86" s="458">
        <f t="shared" si="10"/>
        <v>0</v>
      </c>
      <c r="BA86" s="458">
        <f t="shared" si="11"/>
        <v>-2094.4070000000002</v>
      </c>
    </row>
    <row r="87" spans="1:53" s="445" customFormat="1">
      <c r="A87" s="457">
        <v>0.34375</v>
      </c>
      <c r="B87" s="458">
        <v>3723.076</v>
      </c>
      <c r="C87" s="458">
        <v>6353.6620000000003</v>
      </c>
      <c r="D87" s="458">
        <v>952.31100000000004</v>
      </c>
      <c r="E87" s="458">
        <v>585.48400000000004</v>
      </c>
      <c r="F87" s="458">
        <v>609.62199999999996</v>
      </c>
      <c r="G87" s="458">
        <v>545.90899999999999</v>
      </c>
      <c r="H87" s="458">
        <v>37.973999999999997</v>
      </c>
      <c r="I87" s="458">
        <v>56.749000000000002</v>
      </c>
      <c r="J87" s="458">
        <v>-1975.701</v>
      </c>
      <c r="K87" s="458">
        <v>0</v>
      </c>
      <c r="L87" s="458">
        <v>-807.32299999999998</v>
      </c>
      <c r="M87" s="458">
        <v>10889.085999999999</v>
      </c>
      <c r="N87" s="458">
        <v>10081.762999999999</v>
      </c>
      <c r="O87" s="458">
        <f t="shared" si="3"/>
        <v>10889.085999999999</v>
      </c>
      <c r="P87" s="458">
        <f t="shared" si="4"/>
        <v>0</v>
      </c>
      <c r="Q87" s="458">
        <f t="shared" si="5"/>
        <v>-1975.701</v>
      </c>
      <c r="S87" s="457">
        <v>0.34375</v>
      </c>
      <c r="T87" s="458">
        <v>3714.8139999999999</v>
      </c>
      <c r="U87" s="458">
        <v>6186.5959999999995</v>
      </c>
      <c r="V87" s="458">
        <v>82.289000000000001</v>
      </c>
      <c r="W87" s="458">
        <v>547.77300000000002</v>
      </c>
      <c r="X87" s="458">
        <v>464.995</v>
      </c>
      <c r="Y87" s="458">
        <v>249.50399999999999</v>
      </c>
      <c r="Z87" s="458">
        <v>923.91899999999998</v>
      </c>
      <c r="AA87" s="458">
        <v>103.11799999999999</v>
      </c>
      <c r="AB87" s="458">
        <v>-672.43600000000004</v>
      </c>
      <c r="AC87" s="458">
        <v>0</v>
      </c>
      <c r="AD87" s="458">
        <v>-784.04200000000003</v>
      </c>
      <c r="AE87" s="458">
        <v>11600.572000000002</v>
      </c>
      <c r="AF87" s="458">
        <v>10816.530000000002</v>
      </c>
      <c r="AG87" s="458">
        <f t="shared" si="6"/>
        <v>11600.572000000002</v>
      </c>
      <c r="AH87" s="458">
        <f t="shared" si="7"/>
        <v>0</v>
      </c>
      <c r="AI87" s="458">
        <f t="shared" si="8"/>
        <v>-672.43600000000004</v>
      </c>
      <c r="AK87" s="457">
        <v>0.34375</v>
      </c>
      <c r="AL87" s="458">
        <v>3716.73</v>
      </c>
      <c r="AM87" s="458">
        <v>5881.9089999999997</v>
      </c>
      <c r="AN87" s="458">
        <v>860.70600000000002</v>
      </c>
      <c r="AO87" s="458">
        <v>537.42899999999997</v>
      </c>
      <c r="AP87" s="458">
        <v>440.25700000000001</v>
      </c>
      <c r="AQ87" s="458">
        <v>154.91900000000001</v>
      </c>
      <c r="AR87" s="458">
        <v>902.25699999999995</v>
      </c>
      <c r="AS87" s="458">
        <v>10.907</v>
      </c>
      <c r="AT87" s="458">
        <v>-2109.2750000000001</v>
      </c>
      <c r="AU87" s="458">
        <v>0</v>
      </c>
      <c r="AV87" s="458">
        <v>-770.86500000000001</v>
      </c>
      <c r="AW87" s="458">
        <v>10395.838999999998</v>
      </c>
      <c r="AX87" s="458">
        <v>9624.9739999999983</v>
      </c>
      <c r="AY87" s="458">
        <f t="shared" si="9"/>
        <v>10395.838999999998</v>
      </c>
      <c r="AZ87" s="458">
        <f t="shared" si="10"/>
        <v>0</v>
      </c>
      <c r="BA87" s="458">
        <f t="shared" si="11"/>
        <v>-2109.2750000000001</v>
      </c>
    </row>
    <row r="88" spans="1:53" s="445" customFormat="1">
      <c r="A88" s="457">
        <v>0.35416666666666702</v>
      </c>
      <c r="B88" s="458">
        <v>3722.201</v>
      </c>
      <c r="C88" s="458">
        <v>6361.0150000000003</v>
      </c>
      <c r="D88" s="458">
        <v>952.26700000000005</v>
      </c>
      <c r="E88" s="458">
        <v>595.97299999999996</v>
      </c>
      <c r="F88" s="458">
        <v>609.40800000000002</v>
      </c>
      <c r="G88" s="458">
        <v>546.16300000000001</v>
      </c>
      <c r="H88" s="458">
        <v>59.976999999999997</v>
      </c>
      <c r="I88" s="458">
        <v>53.834000000000003</v>
      </c>
      <c r="J88" s="458">
        <v>-2006.7170000000001</v>
      </c>
      <c r="K88" s="458">
        <v>0</v>
      </c>
      <c r="L88" s="458">
        <v>-808.75699999999995</v>
      </c>
      <c r="M88" s="458">
        <v>10894.121000000001</v>
      </c>
      <c r="N88" s="458">
        <v>10085.364000000001</v>
      </c>
      <c r="O88" s="458">
        <f t="shared" si="3"/>
        <v>10894.121000000001</v>
      </c>
      <c r="P88" s="458">
        <f t="shared" si="4"/>
        <v>0</v>
      </c>
      <c r="Q88" s="458">
        <f t="shared" si="5"/>
        <v>-2006.7170000000001</v>
      </c>
      <c r="S88" s="457">
        <v>0.35416666666666702</v>
      </c>
      <c r="T88" s="458">
        <v>3714.5459999999998</v>
      </c>
      <c r="U88" s="458">
        <v>6181.7950000000001</v>
      </c>
      <c r="V88" s="458">
        <v>82.382000000000005</v>
      </c>
      <c r="W88" s="458">
        <v>548.99699999999996</v>
      </c>
      <c r="X88" s="458">
        <v>464.86399999999998</v>
      </c>
      <c r="Y88" s="458">
        <v>156.58099999999999</v>
      </c>
      <c r="Z88" s="458">
        <v>1195.9670000000001</v>
      </c>
      <c r="AA88" s="458">
        <v>103.705</v>
      </c>
      <c r="AB88" s="458">
        <v>-751.68799999999999</v>
      </c>
      <c r="AC88" s="458">
        <v>0</v>
      </c>
      <c r="AD88" s="458">
        <v>-784.78499999999997</v>
      </c>
      <c r="AE88" s="458">
        <v>11697.148999999999</v>
      </c>
      <c r="AF88" s="458">
        <v>10912.364</v>
      </c>
      <c r="AG88" s="458">
        <f t="shared" si="6"/>
        <v>11697.148999999999</v>
      </c>
      <c r="AH88" s="458">
        <f t="shared" si="7"/>
        <v>0</v>
      </c>
      <c r="AI88" s="458">
        <f t="shared" si="8"/>
        <v>-751.68799999999999</v>
      </c>
      <c r="AK88" s="457">
        <v>0.35416666666666702</v>
      </c>
      <c r="AL88" s="458">
        <v>3718.03</v>
      </c>
      <c r="AM88" s="458">
        <v>5850.259</v>
      </c>
      <c r="AN88" s="458">
        <v>807.57899999999995</v>
      </c>
      <c r="AO88" s="458">
        <v>529.19399999999996</v>
      </c>
      <c r="AP88" s="458">
        <v>439.90100000000001</v>
      </c>
      <c r="AQ88" s="458">
        <v>155.00899999999999</v>
      </c>
      <c r="AR88" s="458">
        <v>1084.921</v>
      </c>
      <c r="AS88" s="458">
        <v>13.474</v>
      </c>
      <c r="AT88" s="458">
        <v>-2195.319</v>
      </c>
      <c r="AU88" s="458">
        <v>0</v>
      </c>
      <c r="AV88" s="458">
        <v>-768.10900000000004</v>
      </c>
      <c r="AW88" s="458">
        <v>10403.048000000001</v>
      </c>
      <c r="AX88" s="458">
        <v>9634.9390000000003</v>
      </c>
      <c r="AY88" s="458">
        <f t="shared" si="9"/>
        <v>10403.048000000001</v>
      </c>
      <c r="AZ88" s="458">
        <f t="shared" si="10"/>
        <v>0</v>
      </c>
      <c r="BA88" s="458">
        <f t="shared" si="11"/>
        <v>-2195.319</v>
      </c>
    </row>
    <row r="89" spans="1:53" s="445" customFormat="1">
      <c r="A89" s="457">
        <v>0.36458333333333298</v>
      </c>
      <c r="B89" s="458">
        <v>3723.3420000000001</v>
      </c>
      <c r="C89" s="458">
        <v>6360.5230000000001</v>
      </c>
      <c r="D89" s="458">
        <v>952.36400000000003</v>
      </c>
      <c r="E89" s="458">
        <v>590.62900000000002</v>
      </c>
      <c r="F89" s="458">
        <v>596.73800000000006</v>
      </c>
      <c r="G89" s="458">
        <v>561.24099999999999</v>
      </c>
      <c r="H89" s="458">
        <v>87.376999999999995</v>
      </c>
      <c r="I89" s="458">
        <v>51.854999999999997</v>
      </c>
      <c r="J89" s="458">
        <v>-2002.0740000000001</v>
      </c>
      <c r="K89" s="458">
        <v>0</v>
      </c>
      <c r="L89" s="458">
        <v>-808.89200000000005</v>
      </c>
      <c r="M89" s="458">
        <v>10921.994999999999</v>
      </c>
      <c r="N89" s="458">
        <v>10113.102999999999</v>
      </c>
      <c r="O89" s="458">
        <f t="shared" si="3"/>
        <v>10921.994999999999</v>
      </c>
      <c r="P89" s="458">
        <f t="shared" si="4"/>
        <v>0</v>
      </c>
      <c r="Q89" s="458">
        <f t="shared" si="5"/>
        <v>-2002.0740000000001</v>
      </c>
      <c r="S89" s="457">
        <v>0.36458333333333298</v>
      </c>
      <c r="T89" s="458">
        <v>3714.7339999999999</v>
      </c>
      <c r="U89" s="458">
        <v>6126.0929999999998</v>
      </c>
      <c r="V89" s="458">
        <v>82.221999999999994</v>
      </c>
      <c r="W89" s="458">
        <v>544.29100000000005</v>
      </c>
      <c r="X89" s="458">
        <v>447.88200000000001</v>
      </c>
      <c r="Y89" s="458">
        <v>144.59100000000001</v>
      </c>
      <c r="Z89" s="458">
        <v>1445.8710000000001</v>
      </c>
      <c r="AA89" s="458">
        <v>105.773</v>
      </c>
      <c r="AB89" s="458">
        <v>-893.28499999999997</v>
      </c>
      <c r="AC89" s="458">
        <v>0</v>
      </c>
      <c r="AD89" s="458">
        <v>-781.54899999999998</v>
      </c>
      <c r="AE89" s="458">
        <v>11718.171999999997</v>
      </c>
      <c r="AF89" s="458">
        <v>10936.622999999996</v>
      </c>
      <c r="AG89" s="458">
        <f t="shared" si="6"/>
        <v>11718.171999999997</v>
      </c>
      <c r="AH89" s="458">
        <f t="shared" si="7"/>
        <v>0</v>
      </c>
      <c r="AI89" s="458">
        <f t="shared" si="8"/>
        <v>-893.28499999999997</v>
      </c>
      <c r="AK89" s="457">
        <v>0.36458333333333298</v>
      </c>
      <c r="AL89" s="458">
        <v>3718.6669999999999</v>
      </c>
      <c r="AM89" s="458">
        <v>5798.4350000000004</v>
      </c>
      <c r="AN89" s="458">
        <v>795.75199999999995</v>
      </c>
      <c r="AO89" s="458">
        <v>529.53700000000003</v>
      </c>
      <c r="AP89" s="458">
        <v>423.03</v>
      </c>
      <c r="AQ89" s="458">
        <v>149.59100000000001</v>
      </c>
      <c r="AR89" s="458">
        <v>1285.3910000000001</v>
      </c>
      <c r="AS89" s="458">
        <v>18.207999999999998</v>
      </c>
      <c r="AT89" s="458">
        <v>-2247.877</v>
      </c>
      <c r="AU89" s="458">
        <v>0</v>
      </c>
      <c r="AV89" s="458">
        <v>-764.548</v>
      </c>
      <c r="AW89" s="458">
        <v>10470.734000000002</v>
      </c>
      <c r="AX89" s="458">
        <v>9706.1860000000015</v>
      </c>
      <c r="AY89" s="458">
        <f t="shared" si="9"/>
        <v>10470.734000000002</v>
      </c>
      <c r="AZ89" s="458">
        <f t="shared" si="10"/>
        <v>0</v>
      </c>
      <c r="BA89" s="458">
        <f t="shared" si="11"/>
        <v>-2247.877</v>
      </c>
    </row>
    <row r="90" spans="1:53" s="445" customFormat="1">
      <c r="A90" s="457">
        <v>0.375</v>
      </c>
      <c r="B90" s="458">
        <v>3725.067</v>
      </c>
      <c r="C90" s="458">
        <v>6379.357</v>
      </c>
      <c r="D90" s="458">
        <v>972.23</v>
      </c>
      <c r="E90" s="458">
        <v>564.62199999999996</v>
      </c>
      <c r="F90" s="458">
        <v>403.18</v>
      </c>
      <c r="G90" s="458">
        <v>497.00200000000001</v>
      </c>
      <c r="H90" s="458">
        <v>126.084</v>
      </c>
      <c r="I90" s="458">
        <v>47.828000000000003</v>
      </c>
      <c r="J90" s="458">
        <v>-1788.787</v>
      </c>
      <c r="K90" s="458">
        <v>0</v>
      </c>
      <c r="L90" s="458">
        <v>-808.25599999999997</v>
      </c>
      <c r="M90" s="458">
        <v>10926.582999999999</v>
      </c>
      <c r="N90" s="458">
        <v>10118.326999999999</v>
      </c>
      <c r="O90" s="458">
        <f t="shared" si="3"/>
        <v>10926.582999999999</v>
      </c>
      <c r="P90" s="458">
        <f t="shared" si="4"/>
        <v>0</v>
      </c>
      <c r="Q90" s="458">
        <f t="shared" si="5"/>
        <v>-1788.787</v>
      </c>
      <c r="S90" s="457">
        <v>0.375</v>
      </c>
      <c r="T90" s="458">
        <v>3714.3029999999999</v>
      </c>
      <c r="U90" s="458">
        <v>6096.2839999999997</v>
      </c>
      <c r="V90" s="458">
        <v>85.218999999999994</v>
      </c>
      <c r="W90" s="458">
        <v>532.46799999999996</v>
      </c>
      <c r="X90" s="458">
        <v>221.376</v>
      </c>
      <c r="Y90" s="458">
        <v>146.16800000000001</v>
      </c>
      <c r="Z90" s="458">
        <v>1661.0229999999999</v>
      </c>
      <c r="AA90" s="458">
        <v>100.004</v>
      </c>
      <c r="AB90" s="458">
        <v>-883.54899999999998</v>
      </c>
      <c r="AC90" s="458">
        <v>-3.1219999999999999</v>
      </c>
      <c r="AD90" s="458">
        <v>-778.24</v>
      </c>
      <c r="AE90" s="458">
        <v>11670.173999999999</v>
      </c>
      <c r="AF90" s="458">
        <v>10891.933999999999</v>
      </c>
      <c r="AG90" s="458">
        <f t="shared" si="6"/>
        <v>11670.173999999999</v>
      </c>
      <c r="AH90" s="458">
        <f t="shared" si="7"/>
        <v>0</v>
      </c>
      <c r="AI90" s="458">
        <f t="shared" si="8"/>
        <v>-883.54899999999998</v>
      </c>
      <c r="AK90" s="457">
        <v>0.375</v>
      </c>
      <c r="AL90" s="458">
        <v>3718.3180000000002</v>
      </c>
      <c r="AM90" s="458">
        <v>5628.3050000000003</v>
      </c>
      <c r="AN90" s="458">
        <v>706.28700000000003</v>
      </c>
      <c r="AO90" s="458">
        <v>524.822</v>
      </c>
      <c r="AP90" s="458">
        <v>199.74199999999999</v>
      </c>
      <c r="AQ90" s="458">
        <v>32.119</v>
      </c>
      <c r="AR90" s="458">
        <v>1460.375</v>
      </c>
      <c r="AS90" s="458">
        <v>20.786999999999999</v>
      </c>
      <c r="AT90" s="458">
        <v>-1826.1310000000001</v>
      </c>
      <c r="AU90" s="458">
        <v>0</v>
      </c>
      <c r="AV90" s="458">
        <v>-746.35699999999997</v>
      </c>
      <c r="AW90" s="458">
        <v>10464.624000000002</v>
      </c>
      <c r="AX90" s="458">
        <v>9718.2670000000016</v>
      </c>
      <c r="AY90" s="458">
        <f t="shared" si="9"/>
        <v>10464.624000000002</v>
      </c>
      <c r="AZ90" s="458">
        <f t="shared" si="10"/>
        <v>0</v>
      </c>
      <c r="BA90" s="458">
        <f t="shared" si="11"/>
        <v>-1826.1310000000001</v>
      </c>
    </row>
    <row r="91" spans="1:53" s="445" customFormat="1">
      <c r="A91" s="457">
        <v>0.38541666666666702</v>
      </c>
      <c r="B91" s="458">
        <v>3726.7460000000001</v>
      </c>
      <c r="C91" s="458">
        <v>6361.4319999999998</v>
      </c>
      <c r="D91" s="458">
        <v>975.38199999999995</v>
      </c>
      <c r="E91" s="458">
        <v>568.10900000000004</v>
      </c>
      <c r="F91" s="458">
        <v>381.89400000000001</v>
      </c>
      <c r="G91" s="458">
        <v>496.041</v>
      </c>
      <c r="H91" s="458">
        <v>170.14699999999999</v>
      </c>
      <c r="I91" s="458">
        <v>45.305</v>
      </c>
      <c r="J91" s="458">
        <v>-1795.703</v>
      </c>
      <c r="K91" s="458">
        <v>0</v>
      </c>
      <c r="L91" s="458">
        <v>-807.49699999999996</v>
      </c>
      <c r="M91" s="458">
        <v>10929.353000000001</v>
      </c>
      <c r="N91" s="458">
        <v>10121.856000000002</v>
      </c>
      <c r="O91" s="458">
        <f t="shared" si="3"/>
        <v>10929.353000000001</v>
      </c>
      <c r="P91" s="458">
        <f t="shared" si="4"/>
        <v>0</v>
      </c>
      <c r="Q91" s="458">
        <f t="shared" si="5"/>
        <v>-1795.703</v>
      </c>
      <c r="S91" s="457">
        <v>0.38541666666666702</v>
      </c>
      <c r="T91" s="458">
        <v>3715.444</v>
      </c>
      <c r="U91" s="458">
        <v>6003.866</v>
      </c>
      <c r="V91" s="458">
        <v>81.478999999999999</v>
      </c>
      <c r="W91" s="458">
        <v>534.30600000000004</v>
      </c>
      <c r="X91" s="458">
        <v>200.578</v>
      </c>
      <c r="Y91" s="458">
        <v>162.57900000000001</v>
      </c>
      <c r="Z91" s="458">
        <v>1853.4069999999999</v>
      </c>
      <c r="AA91" s="458">
        <v>97.290999999999997</v>
      </c>
      <c r="AB91" s="458">
        <v>-973.02599999999995</v>
      </c>
      <c r="AC91" s="458">
        <v>0</v>
      </c>
      <c r="AD91" s="458">
        <v>-771.89200000000005</v>
      </c>
      <c r="AE91" s="458">
        <v>11675.923999999997</v>
      </c>
      <c r="AF91" s="458">
        <v>10904.031999999997</v>
      </c>
      <c r="AG91" s="458">
        <f t="shared" si="6"/>
        <v>11675.923999999997</v>
      </c>
      <c r="AH91" s="458">
        <f t="shared" si="7"/>
        <v>0</v>
      </c>
      <c r="AI91" s="458">
        <f t="shared" si="8"/>
        <v>-973.02599999999995</v>
      </c>
      <c r="AK91" s="457">
        <v>0.38541666666666702</v>
      </c>
      <c r="AL91" s="458">
        <v>3718.3710000000001</v>
      </c>
      <c r="AM91" s="458">
        <v>5585.1049999999996</v>
      </c>
      <c r="AN91" s="458">
        <v>312.64699999999999</v>
      </c>
      <c r="AO91" s="458">
        <v>519.93399999999997</v>
      </c>
      <c r="AP91" s="458">
        <v>184.52</v>
      </c>
      <c r="AQ91" s="458">
        <v>0</v>
      </c>
      <c r="AR91" s="458">
        <v>1656.6489999999999</v>
      </c>
      <c r="AS91" s="458">
        <v>23.151</v>
      </c>
      <c r="AT91" s="458">
        <v>-1547.9739999999999</v>
      </c>
      <c r="AU91" s="458">
        <v>0</v>
      </c>
      <c r="AV91" s="458">
        <v>-737.62699999999995</v>
      </c>
      <c r="AW91" s="458">
        <v>10452.402999999998</v>
      </c>
      <c r="AX91" s="458">
        <v>9714.775999999998</v>
      </c>
      <c r="AY91" s="458">
        <f t="shared" si="9"/>
        <v>10452.402999999998</v>
      </c>
      <c r="AZ91" s="458">
        <f t="shared" si="10"/>
        <v>0</v>
      </c>
      <c r="BA91" s="458">
        <f t="shared" si="11"/>
        <v>-1547.9739999999999</v>
      </c>
    </row>
    <row r="92" spans="1:53" s="445" customFormat="1">
      <c r="A92" s="457">
        <v>0.39583333333333298</v>
      </c>
      <c r="B92" s="458">
        <v>3726.819</v>
      </c>
      <c r="C92" s="458">
        <v>6335.1390000000001</v>
      </c>
      <c r="D92" s="458">
        <v>975.06899999999996</v>
      </c>
      <c r="E92" s="458">
        <v>553.38300000000004</v>
      </c>
      <c r="F92" s="458">
        <v>382.07</v>
      </c>
      <c r="G92" s="458">
        <v>497.12</v>
      </c>
      <c r="H92" s="458">
        <v>215.18299999999999</v>
      </c>
      <c r="I92" s="458">
        <v>42.819000000000003</v>
      </c>
      <c r="J92" s="458">
        <v>-1808.172</v>
      </c>
      <c r="K92" s="458">
        <v>0</v>
      </c>
      <c r="L92" s="458">
        <v>-805.178</v>
      </c>
      <c r="M92" s="458">
        <v>10919.429999999998</v>
      </c>
      <c r="N92" s="458">
        <v>10114.251999999999</v>
      </c>
      <c r="O92" s="458">
        <f t="shared" si="3"/>
        <v>10919.429999999998</v>
      </c>
      <c r="P92" s="458">
        <f t="shared" si="4"/>
        <v>0</v>
      </c>
      <c r="Q92" s="458">
        <f t="shared" si="5"/>
        <v>-1808.172</v>
      </c>
      <c r="S92" s="457">
        <v>0.39583333333333298</v>
      </c>
      <c r="T92" s="458">
        <v>3714.8890000000001</v>
      </c>
      <c r="U92" s="458">
        <v>5936.6490000000003</v>
      </c>
      <c r="V92" s="458">
        <v>78.683000000000007</v>
      </c>
      <c r="W92" s="458">
        <v>532.654</v>
      </c>
      <c r="X92" s="458">
        <v>200.57</v>
      </c>
      <c r="Y92" s="458">
        <v>146.16800000000001</v>
      </c>
      <c r="Z92" s="458">
        <v>2028.9159999999999</v>
      </c>
      <c r="AA92" s="458">
        <v>92.221000000000004</v>
      </c>
      <c r="AB92" s="458">
        <v>-1097.1890000000001</v>
      </c>
      <c r="AC92" s="458">
        <v>0</v>
      </c>
      <c r="AD92" s="458">
        <v>-767.07600000000002</v>
      </c>
      <c r="AE92" s="458">
        <v>11633.561</v>
      </c>
      <c r="AF92" s="458">
        <v>10866.485000000001</v>
      </c>
      <c r="AG92" s="458">
        <f t="shared" si="6"/>
        <v>11633.561</v>
      </c>
      <c r="AH92" s="458">
        <f t="shared" si="7"/>
        <v>0</v>
      </c>
      <c r="AI92" s="458">
        <f t="shared" si="8"/>
        <v>-1097.1890000000001</v>
      </c>
      <c r="AK92" s="457">
        <v>0.39583333333333298</v>
      </c>
      <c r="AL92" s="458">
        <v>3716.636</v>
      </c>
      <c r="AM92" s="458">
        <v>5472.4340000000002</v>
      </c>
      <c r="AN92" s="458">
        <v>73.305999999999997</v>
      </c>
      <c r="AO92" s="458">
        <v>516.88</v>
      </c>
      <c r="AP92" s="458">
        <v>184.25399999999999</v>
      </c>
      <c r="AQ92" s="458">
        <v>0</v>
      </c>
      <c r="AR92" s="458">
        <v>1816.739</v>
      </c>
      <c r="AS92" s="458">
        <v>24.707999999999998</v>
      </c>
      <c r="AT92" s="458">
        <v>-1416.473</v>
      </c>
      <c r="AU92" s="458">
        <v>0</v>
      </c>
      <c r="AV92" s="458">
        <v>-725.11800000000005</v>
      </c>
      <c r="AW92" s="458">
        <v>10388.484</v>
      </c>
      <c r="AX92" s="458">
        <v>9663.366</v>
      </c>
      <c r="AY92" s="458">
        <f t="shared" si="9"/>
        <v>10388.484</v>
      </c>
      <c r="AZ92" s="458">
        <f t="shared" si="10"/>
        <v>0</v>
      </c>
      <c r="BA92" s="458">
        <f t="shared" si="11"/>
        <v>-1416.473</v>
      </c>
    </row>
    <row r="93" spans="1:53" s="445" customFormat="1">
      <c r="A93" s="457">
        <v>0.40625</v>
      </c>
      <c r="B93" s="458">
        <v>3725.607</v>
      </c>
      <c r="C93" s="458">
        <v>6300.81</v>
      </c>
      <c r="D93" s="458">
        <v>975.16300000000001</v>
      </c>
      <c r="E93" s="458">
        <v>545.35400000000004</v>
      </c>
      <c r="F93" s="458">
        <v>376.815</v>
      </c>
      <c r="G93" s="458">
        <v>498.55099999999999</v>
      </c>
      <c r="H93" s="458">
        <v>266.27499999999998</v>
      </c>
      <c r="I93" s="458">
        <v>40.637999999999998</v>
      </c>
      <c r="J93" s="458">
        <v>-1780.501</v>
      </c>
      <c r="K93" s="458">
        <v>0</v>
      </c>
      <c r="L93" s="458">
        <v>-802.48299999999995</v>
      </c>
      <c r="M93" s="458">
        <v>10948.712000000001</v>
      </c>
      <c r="N93" s="458">
        <v>10146.229000000001</v>
      </c>
      <c r="O93" s="458">
        <f t="shared" si="3"/>
        <v>10948.712000000001</v>
      </c>
      <c r="P93" s="458">
        <f t="shared" si="4"/>
        <v>0</v>
      </c>
      <c r="Q93" s="458">
        <f t="shared" si="5"/>
        <v>-1780.501</v>
      </c>
      <c r="S93" s="457">
        <v>0.40625</v>
      </c>
      <c r="T93" s="458">
        <v>3713.049</v>
      </c>
      <c r="U93" s="458">
        <v>5857.5469999999996</v>
      </c>
      <c r="V93" s="458">
        <v>80.930999999999997</v>
      </c>
      <c r="W93" s="458">
        <v>534.62400000000002</v>
      </c>
      <c r="X93" s="458">
        <v>200.471</v>
      </c>
      <c r="Y93" s="458">
        <v>147.69399999999999</v>
      </c>
      <c r="Z93" s="458">
        <v>2183.0770000000002</v>
      </c>
      <c r="AA93" s="458">
        <v>92.450999999999993</v>
      </c>
      <c r="AB93" s="458">
        <v>-1150.982</v>
      </c>
      <c r="AC93" s="458">
        <v>0</v>
      </c>
      <c r="AD93" s="458">
        <v>-761.52099999999996</v>
      </c>
      <c r="AE93" s="458">
        <v>11658.861999999999</v>
      </c>
      <c r="AF93" s="458">
        <v>10897.340999999999</v>
      </c>
      <c r="AG93" s="458">
        <f t="shared" si="6"/>
        <v>11658.861999999999</v>
      </c>
      <c r="AH93" s="458">
        <f t="shared" si="7"/>
        <v>0</v>
      </c>
      <c r="AI93" s="458">
        <f t="shared" si="8"/>
        <v>-1150.982</v>
      </c>
      <c r="AK93" s="457">
        <v>0.40625</v>
      </c>
      <c r="AL93" s="458">
        <v>3717.2460000000001</v>
      </c>
      <c r="AM93" s="458">
        <v>5463.2879999999996</v>
      </c>
      <c r="AN93" s="458">
        <v>71.697000000000003</v>
      </c>
      <c r="AO93" s="458">
        <v>516.15599999999995</v>
      </c>
      <c r="AP93" s="458">
        <v>183.012</v>
      </c>
      <c r="AQ93" s="458">
        <v>0</v>
      </c>
      <c r="AR93" s="458">
        <v>1982.34</v>
      </c>
      <c r="AS93" s="458">
        <v>24.943999999999999</v>
      </c>
      <c r="AT93" s="458">
        <v>-1444.6959999999999</v>
      </c>
      <c r="AU93" s="458">
        <v>-88.209000000000003</v>
      </c>
      <c r="AV93" s="458">
        <v>-725.29</v>
      </c>
      <c r="AW93" s="458">
        <v>10425.777999999998</v>
      </c>
      <c r="AX93" s="458">
        <v>9700.4879999999976</v>
      </c>
      <c r="AY93" s="458">
        <f t="shared" si="9"/>
        <v>10425.777999999998</v>
      </c>
      <c r="AZ93" s="458">
        <f t="shared" si="10"/>
        <v>0</v>
      </c>
      <c r="BA93" s="458">
        <f t="shared" si="11"/>
        <v>-1444.6959999999999</v>
      </c>
    </row>
    <row r="94" spans="1:53" s="445" customFormat="1">
      <c r="A94" s="457">
        <v>0.41666666666666702</v>
      </c>
      <c r="B94" s="458">
        <v>3724.0039999999999</v>
      </c>
      <c r="C94" s="458">
        <v>6336.2640000000001</v>
      </c>
      <c r="D94" s="458">
        <v>969.976</v>
      </c>
      <c r="E94" s="458">
        <v>541.851</v>
      </c>
      <c r="F94" s="458">
        <v>275.84800000000001</v>
      </c>
      <c r="G94" s="458">
        <v>452.57900000000001</v>
      </c>
      <c r="H94" s="458">
        <v>316.91199999999998</v>
      </c>
      <c r="I94" s="458">
        <v>39.863</v>
      </c>
      <c r="J94" s="458">
        <v>-1644.0840000000001</v>
      </c>
      <c r="K94" s="458">
        <v>0</v>
      </c>
      <c r="L94" s="458">
        <v>-804.99400000000003</v>
      </c>
      <c r="M94" s="458">
        <v>11013.213</v>
      </c>
      <c r="N94" s="458">
        <v>10208.218999999999</v>
      </c>
      <c r="O94" s="458">
        <f t="shared" si="3"/>
        <v>11013.213</v>
      </c>
      <c r="P94" s="458">
        <f t="shared" si="4"/>
        <v>0</v>
      </c>
      <c r="Q94" s="458">
        <f t="shared" si="5"/>
        <v>-1644.0840000000001</v>
      </c>
      <c r="S94" s="457">
        <v>0.41666666666666702</v>
      </c>
      <c r="T94" s="458">
        <v>3712.48</v>
      </c>
      <c r="U94" s="458">
        <v>5846.36</v>
      </c>
      <c r="V94" s="458">
        <v>82.289000000000001</v>
      </c>
      <c r="W94" s="458">
        <v>534.42700000000002</v>
      </c>
      <c r="X94" s="458">
        <v>187.64699999999999</v>
      </c>
      <c r="Y94" s="458">
        <v>0</v>
      </c>
      <c r="Z94" s="458">
        <v>2318.652</v>
      </c>
      <c r="AA94" s="458">
        <v>90.144000000000005</v>
      </c>
      <c r="AB94" s="458">
        <v>-919.35</v>
      </c>
      <c r="AC94" s="458">
        <v>-138.65100000000001</v>
      </c>
      <c r="AD94" s="458">
        <v>-759.59799999999996</v>
      </c>
      <c r="AE94" s="458">
        <v>11713.998000000001</v>
      </c>
      <c r="AF94" s="458">
        <v>10954.400000000001</v>
      </c>
      <c r="AG94" s="458">
        <f t="shared" si="6"/>
        <v>11713.998000000001</v>
      </c>
      <c r="AH94" s="458">
        <f t="shared" si="7"/>
        <v>0</v>
      </c>
      <c r="AI94" s="458">
        <f t="shared" si="8"/>
        <v>-919.35</v>
      </c>
      <c r="AK94" s="457">
        <v>0.41666666666666702</v>
      </c>
      <c r="AL94" s="458">
        <v>3718.8960000000002</v>
      </c>
      <c r="AM94" s="458">
        <v>5582.6750000000002</v>
      </c>
      <c r="AN94" s="458">
        <v>66.900999999999996</v>
      </c>
      <c r="AO94" s="458">
        <v>504.39400000000001</v>
      </c>
      <c r="AP94" s="458">
        <v>163.59100000000001</v>
      </c>
      <c r="AQ94" s="458">
        <v>0</v>
      </c>
      <c r="AR94" s="458">
        <v>2121.5970000000002</v>
      </c>
      <c r="AS94" s="458">
        <v>22.512</v>
      </c>
      <c r="AT94" s="458">
        <v>-1413.5340000000001</v>
      </c>
      <c r="AU94" s="458">
        <v>-319.149</v>
      </c>
      <c r="AV94" s="458">
        <v>-735.81200000000001</v>
      </c>
      <c r="AW94" s="458">
        <v>10447.883000000002</v>
      </c>
      <c r="AX94" s="458">
        <v>9712.0710000000017</v>
      </c>
      <c r="AY94" s="458">
        <f t="shared" si="9"/>
        <v>10447.883000000002</v>
      </c>
      <c r="AZ94" s="458">
        <f t="shared" si="10"/>
        <v>0</v>
      </c>
      <c r="BA94" s="458">
        <f t="shared" si="11"/>
        <v>-1413.5340000000001</v>
      </c>
    </row>
    <row r="95" spans="1:53" s="445" customFormat="1">
      <c r="A95" s="457">
        <v>0.42708333333333298</v>
      </c>
      <c r="B95" s="458">
        <v>3725.5259999999998</v>
      </c>
      <c r="C95" s="458">
        <v>6304.5950000000003</v>
      </c>
      <c r="D95" s="458">
        <v>878.86099999999999</v>
      </c>
      <c r="E95" s="458">
        <v>551.36099999999999</v>
      </c>
      <c r="F95" s="458">
        <v>220.97200000000001</v>
      </c>
      <c r="G95" s="458">
        <v>9.4280000000000008</v>
      </c>
      <c r="H95" s="458">
        <v>374.96499999999997</v>
      </c>
      <c r="I95" s="458">
        <v>41.915999999999997</v>
      </c>
      <c r="J95" s="458">
        <v>-1157.329</v>
      </c>
      <c r="K95" s="458">
        <v>0</v>
      </c>
      <c r="L95" s="458">
        <v>-800.09799999999996</v>
      </c>
      <c r="M95" s="458">
        <v>10950.295</v>
      </c>
      <c r="N95" s="458">
        <v>10150.197</v>
      </c>
      <c r="O95" s="458">
        <f t="shared" si="3"/>
        <v>10950.295</v>
      </c>
      <c r="P95" s="458">
        <f t="shared" si="4"/>
        <v>0</v>
      </c>
      <c r="Q95" s="458">
        <f t="shared" si="5"/>
        <v>-1157.329</v>
      </c>
      <c r="S95" s="457">
        <v>0.42708333333333298</v>
      </c>
      <c r="T95" s="458">
        <v>3713.9340000000002</v>
      </c>
      <c r="U95" s="458">
        <v>5856.6559999999999</v>
      </c>
      <c r="V95" s="458">
        <v>82.355999999999995</v>
      </c>
      <c r="W95" s="458">
        <v>536.84900000000005</v>
      </c>
      <c r="X95" s="458">
        <v>187.273</v>
      </c>
      <c r="Y95" s="458">
        <v>0</v>
      </c>
      <c r="Z95" s="458">
        <v>2433.942</v>
      </c>
      <c r="AA95" s="458">
        <v>85.287999999999997</v>
      </c>
      <c r="AB95" s="458">
        <v>-1036.73</v>
      </c>
      <c r="AC95" s="458">
        <v>-219.59899999999999</v>
      </c>
      <c r="AD95" s="458">
        <v>-761.62300000000005</v>
      </c>
      <c r="AE95" s="458">
        <v>11639.968999999999</v>
      </c>
      <c r="AF95" s="458">
        <v>10878.346</v>
      </c>
      <c r="AG95" s="458">
        <f t="shared" si="6"/>
        <v>11639.968999999999</v>
      </c>
      <c r="AH95" s="458">
        <f t="shared" si="7"/>
        <v>0</v>
      </c>
      <c r="AI95" s="458">
        <f t="shared" si="8"/>
        <v>-1036.73</v>
      </c>
      <c r="AK95" s="457">
        <v>0.42708333333333298</v>
      </c>
      <c r="AL95" s="458">
        <v>3719.5949999999998</v>
      </c>
      <c r="AM95" s="458">
        <v>5450.643</v>
      </c>
      <c r="AN95" s="458">
        <v>65.536000000000001</v>
      </c>
      <c r="AO95" s="458">
        <v>499.36700000000002</v>
      </c>
      <c r="AP95" s="458">
        <v>163.06</v>
      </c>
      <c r="AQ95" s="458">
        <v>0</v>
      </c>
      <c r="AR95" s="458">
        <v>2235.4989999999998</v>
      </c>
      <c r="AS95" s="458">
        <v>23.225000000000001</v>
      </c>
      <c r="AT95" s="458">
        <v>-1410.4179999999999</v>
      </c>
      <c r="AU95" s="458">
        <v>-319.25099999999998</v>
      </c>
      <c r="AV95" s="458">
        <v>-724.66200000000003</v>
      </c>
      <c r="AW95" s="458">
        <v>10427.255999999999</v>
      </c>
      <c r="AX95" s="458">
        <v>9702.5939999999991</v>
      </c>
      <c r="AY95" s="458">
        <f t="shared" si="9"/>
        <v>10427.255999999999</v>
      </c>
      <c r="AZ95" s="458">
        <f t="shared" si="10"/>
        <v>0</v>
      </c>
      <c r="BA95" s="458">
        <f t="shared" si="11"/>
        <v>-1410.4179999999999</v>
      </c>
    </row>
    <row r="96" spans="1:53" s="445" customFormat="1">
      <c r="A96" s="457">
        <v>0.4375</v>
      </c>
      <c r="B96" s="458">
        <v>3727.2869999999998</v>
      </c>
      <c r="C96" s="458">
        <v>6280.5910000000003</v>
      </c>
      <c r="D96" s="458">
        <v>871.73699999999997</v>
      </c>
      <c r="E96" s="458">
        <v>554.04300000000001</v>
      </c>
      <c r="F96" s="458">
        <v>219.85400000000001</v>
      </c>
      <c r="G96" s="458">
        <v>0</v>
      </c>
      <c r="H96" s="458">
        <v>430.21800000000002</v>
      </c>
      <c r="I96" s="458">
        <v>41.878999999999998</v>
      </c>
      <c r="J96" s="458">
        <v>-1230.4939999999999</v>
      </c>
      <c r="K96" s="458">
        <v>0</v>
      </c>
      <c r="L96" s="458">
        <v>-798.98</v>
      </c>
      <c r="M96" s="458">
        <v>10895.115</v>
      </c>
      <c r="N96" s="458">
        <v>10096.135</v>
      </c>
      <c r="O96" s="458">
        <f t="shared" si="3"/>
        <v>10895.115</v>
      </c>
      <c r="P96" s="458">
        <f t="shared" si="4"/>
        <v>0</v>
      </c>
      <c r="Q96" s="458">
        <f t="shared" si="5"/>
        <v>-1230.4939999999999</v>
      </c>
      <c r="S96" s="457">
        <v>0.4375</v>
      </c>
      <c r="T96" s="458">
        <v>3714.7429999999999</v>
      </c>
      <c r="U96" s="458">
        <v>5818.6289999999999</v>
      </c>
      <c r="V96" s="458">
        <v>82.295000000000002</v>
      </c>
      <c r="W96" s="458">
        <v>536.23699999999997</v>
      </c>
      <c r="X96" s="458">
        <v>187.17</v>
      </c>
      <c r="Y96" s="458">
        <v>0</v>
      </c>
      <c r="Z96" s="458">
        <v>2533.569</v>
      </c>
      <c r="AA96" s="458">
        <v>83.915000000000006</v>
      </c>
      <c r="AB96" s="458">
        <v>-1193.5730000000001</v>
      </c>
      <c r="AC96" s="458">
        <v>-219.572</v>
      </c>
      <c r="AD96" s="458">
        <v>-759.14</v>
      </c>
      <c r="AE96" s="458">
        <v>11543.412999999999</v>
      </c>
      <c r="AF96" s="458">
        <v>10784.272999999999</v>
      </c>
      <c r="AG96" s="458">
        <f t="shared" si="6"/>
        <v>11543.412999999999</v>
      </c>
      <c r="AH96" s="458">
        <f t="shared" si="7"/>
        <v>0</v>
      </c>
      <c r="AI96" s="458">
        <f t="shared" si="8"/>
        <v>-1193.5730000000001</v>
      </c>
      <c r="AK96" s="457">
        <v>0.4375</v>
      </c>
      <c r="AL96" s="458">
        <v>3720.069</v>
      </c>
      <c r="AM96" s="458">
        <v>5381.6610000000001</v>
      </c>
      <c r="AN96" s="458">
        <v>61.02</v>
      </c>
      <c r="AO96" s="458">
        <v>498.33199999999999</v>
      </c>
      <c r="AP96" s="458">
        <v>162.37299999999999</v>
      </c>
      <c r="AQ96" s="458">
        <v>0</v>
      </c>
      <c r="AR96" s="458">
        <v>2327.7930000000001</v>
      </c>
      <c r="AS96" s="458">
        <v>23.369</v>
      </c>
      <c r="AT96" s="458">
        <v>-1410.6880000000001</v>
      </c>
      <c r="AU96" s="458">
        <v>-425.745</v>
      </c>
      <c r="AV96" s="458">
        <v>-719.07</v>
      </c>
      <c r="AW96" s="458">
        <v>10338.183999999999</v>
      </c>
      <c r="AX96" s="458">
        <v>9619.1139999999996</v>
      </c>
      <c r="AY96" s="458">
        <f t="shared" si="9"/>
        <v>10338.183999999999</v>
      </c>
      <c r="AZ96" s="458">
        <f t="shared" si="10"/>
        <v>0</v>
      </c>
      <c r="BA96" s="458">
        <f t="shared" si="11"/>
        <v>-1410.6880000000001</v>
      </c>
    </row>
    <row r="97" spans="1:53" s="445" customFormat="1">
      <c r="A97" s="457">
        <v>0.44791666666666702</v>
      </c>
      <c r="B97" s="458">
        <v>3728.3980000000001</v>
      </c>
      <c r="C97" s="458">
        <v>6284.5259999999998</v>
      </c>
      <c r="D97" s="458">
        <v>878.60699999999997</v>
      </c>
      <c r="E97" s="458">
        <v>554.55600000000004</v>
      </c>
      <c r="F97" s="458">
        <v>218.59</v>
      </c>
      <c r="G97" s="458">
        <v>0</v>
      </c>
      <c r="H97" s="458">
        <v>458.21</v>
      </c>
      <c r="I97" s="458">
        <v>39.481999999999999</v>
      </c>
      <c r="J97" s="458">
        <v>-1311.366</v>
      </c>
      <c r="K97" s="458">
        <v>0</v>
      </c>
      <c r="L97" s="458">
        <v>-799.91200000000003</v>
      </c>
      <c r="M97" s="458">
        <v>10851.002999999999</v>
      </c>
      <c r="N97" s="458">
        <v>10051.090999999999</v>
      </c>
      <c r="O97" s="458">
        <f t="shared" si="3"/>
        <v>10851.002999999999</v>
      </c>
      <c r="P97" s="458">
        <f t="shared" si="4"/>
        <v>0</v>
      </c>
      <c r="Q97" s="458">
        <f t="shared" si="5"/>
        <v>-1311.366</v>
      </c>
      <c r="S97" s="457">
        <v>0.44791666666666702</v>
      </c>
      <c r="T97" s="458">
        <v>3715.4090000000001</v>
      </c>
      <c r="U97" s="458">
        <v>5654.7579999999998</v>
      </c>
      <c r="V97" s="458">
        <v>81.974000000000004</v>
      </c>
      <c r="W97" s="458">
        <v>537.04899999999998</v>
      </c>
      <c r="X97" s="458">
        <v>186.03100000000001</v>
      </c>
      <c r="Y97" s="458">
        <v>0</v>
      </c>
      <c r="Z97" s="458">
        <v>2623.4549999999999</v>
      </c>
      <c r="AA97" s="458">
        <v>90.409000000000006</v>
      </c>
      <c r="AB97" s="458">
        <v>-1193.5640000000001</v>
      </c>
      <c r="AC97" s="458">
        <v>-219.33</v>
      </c>
      <c r="AD97" s="458">
        <v>-745.69100000000003</v>
      </c>
      <c r="AE97" s="458">
        <v>11476.190999999999</v>
      </c>
      <c r="AF97" s="458">
        <v>10730.499999999998</v>
      </c>
      <c r="AG97" s="458">
        <f t="shared" si="6"/>
        <v>11476.190999999999</v>
      </c>
      <c r="AH97" s="458">
        <f t="shared" si="7"/>
        <v>0</v>
      </c>
      <c r="AI97" s="458">
        <f t="shared" si="8"/>
        <v>-1193.5640000000001</v>
      </c>
      <c r="AK97" s="457">
        <v>0.44791666666666702</v>
      </c>
      <c r="AL97" s="458">
        <v>3717.6930000000002</v>
      </c>
      <c r="AM97" s="458">
        <v>5080.4359999999997</v>
      </c>
      <c r="AN97" s="458">
        <v>63.481999999999999</v>
      </c>
      <c r="AO97" s="458">
        <v>495.57900000000001</v>
      </c>
      <c r="AP97" s="458">
        <v>162.017</v>
      </c>
      <c r="AQ97" s="458">
        <v>0</v>
      </c>
      <c r="AR97" s="458">
        <v>2402.6289999999999</v>
      </c>
      <c r="AS97" s="458">
        <v>23.706</v>
      </c>
      <c r="AT97" s="458">
        <v>-1290.289</v>
      </c>
      <c r="AU97" s="458">
        <v>-425.58100000000002</v>
      </c>
      <c r="AV97" s="458">
        <v>-692.83</v>
      </c>
      <c r="AW97" s="458">
        <v>10229.671999999999</v>
      </c>
      <c r="AX97" s="458">
        <v>9536.8419999999987</v>
      </c>
      <c r="AY97" s="458">
        <f t="shared" si="9"/>
        <v>10229.671999999999</v>
      </c>
      <c r="AZ97" s="458">
        <f t="shared" si="10"/>
        <v>0</v>
      </c>
      <c r="BA97" s="458">
        <f t="shared" si="11"/>
        <v>-1290.289</v>
      </c>
    </row>
    <row r="98" spans="1:53" s="445" customFormat="1">
      <c r="A98" s="457">
        <v>0.45833333333333298</v>
      </c>
      <c r="B98" s="458">
        <v>3728.4789999999998</v>
      </c>
      <c r="C98" s="458">
        <v>6293.4740000000002</v>
      </c>
      <c r="D98" s="458">
        <v>893.94600000000003</v>
      </c>
      <c r="E98" s="458">
        <v>553.00400000000002</v>
      </c>
      <c r="F98" s="458">
        <v>207.41499999999999</v>
      </c>
      <c r="G98" s="458">
        <v>0</v>
      </c>
      <c r="H98" s="458">
        <v>500.31200000000001</v>
      </c>
      <c r="I98" s="458">
        <v>36.729999999999997</v>
      </c>
      <c r="J98" s="458">
        <v>-1295.8989999999999</v>
      </c>
      <c r="K98" s="458">
        <v>0</v>
      </c>
      <c r="L98" s="458">
        <v>-801.37300000000005</v>
      </c>
      <c r="M98" s="458">
        <v>10917.461000000001</v>
      </c>
      <c r="N98" s="458">
        <v>10116.088000000002</v>
      </c>
      <c r="O98" s="458">
        <f t="shared" si="3"/>
        <v>10917.461000000001</v>
      </c>
      <c r="P98" s="458">
        <f t="shared" si="4"/>
        <v>0</v>
      </c>
      <c r="Q98" s="458">
        <f t="shared" si="5"/>
        <v>-1295.8989999999999</v>
      </c>
      <c r="S98" s="457">
        <v>0.45833333333333298</v>
      </c>
      <c r="T98" s="458">
        <v>3714.652</v>
      </c>
      <c r="U98" s="458">
        <v>5618.4480000000003</v>
      </c>
      <c r="V98" s="458">
        <v>75.412000000000006</v>
      </c>
      <c r="W98" s="458">
        <v>533.61</v>
      </c>
      <c r="X98" s="458">
        <v>159.16499999999999</v>
      </c>
      <c r="Y98" s="458">
        <v>0</v>
      </c>
      <c r="Z98" s="458">
        <v>2695.1280000000002</v>
      </c>
      <c r="AA98" s="458">
        <v>89.971000000000004</v>
      </c>
      <c r="AB98" s="458">
        <v>-984.553</v>
      </c>
      <c r="AC98" s="458">
        <v>-404.02800000000002</v>
      </c>
      <c r="AD98" s="458">
        <v>-742.58199999999999</v>
      </c>
      <c r="AE98" s="458">
        <v>11497.805000000002</v>
      </c>
      <c r="AF98" s="458">
        <v>10755.223000000002</v>
      </c>
      <c r="AG98" s="458">
        <f t="shared" si="6"/>
        <v>11497.805000000002</v>
      </c>
      <c r="AH98" s="458">
        <f t="shared" si="7"/>
        <v>0</v>
      </c>
      <c r="AI98" s="458">
        <f t="shared" si="8"/>
        <v>-984.553</v>
      </c>
      <c r="AK98" s="457">
        <v>0.45833333333333298</v>
      </c>
      <c r="AL98" s="458">
        <v>3715.56</v>
      </c>
      <c r="AM98" s="458">
        <v>4315.0110000000004</v>
      </c>
      <c r="AN98" s="458">
        <v>58.564999999999998</v>
      </c>
      <c r="AO98" s="458">
        <v>477.24099999999999</v>
      </c>
      <c r="AP98" s="458">
        <v>107.79600000000001</v>
      </c>
      <c r="AQ98" s="458">
        <v>0</v>
      </c>
      <c r="AR98" s="458">
        <v>2474.8530000000001</v>
      </c>
      <c r="AS98" s="458">
        <v>23.744</v>
      </c>
      <c r="AT98" s="458">
        <v>-383.54899999999998</v>
      </c>
      <c r="AU98" s="458">
        <v>-657.78899999999999</v>
      </c>
      <c r="AV98" s="458">
        <v>-624.41800000000001</v>
      </c>
      <c r="AW98" s="458">
        <v>10131.432000000001</v>
      </c>
      <c r="AX98" s="458">
        <v>9507.014000000001</v>
      </c>
      <c r="AY98" s="458">
        <f t="shared" si="9"/>
        <v>10131.432000000001</v>
      </c>
      <c r="AZ98" s="458">
        <f t="shared" si="10"/>
        <v>0</v>
      </c>
      <c r="BA98" s="458">
        <f t="shared" si="11"/>
        <v>-383.54899999999998</v>
      </c>
    </row>
    <row r="99" spans="1:53" s="445" customFormat="1">
      <c r="A99" s="457">
        <v>0.46875</v>
      </c>
      <c r="B99" s="458">
        <v>3727.5549999999998</v>
      </c>
      <c r="C99" s="458">
        <v>6294.0680000000002</v>
      </c>
      <c r="D99" s="458">
        <v>888.81</v>
      </c>
      <c r="E99" s="458">
        <v>553.23900000000003</v>
      </c>
      <c r="F99" s="458">
        <v>207.364</v>
      </c>
      <c r="G99" s="458">
        <v>0</v>
      </c>
      <c r="H99" s="458">
        <v>538.68299999999999</v>
      </c>
      <c r="I99" s="458">
        <v>35.741</v>
      </c>
      <c r="J99" s="458">
        <v>-1285.213</v>
      </c>
      <c r="K99" s="458">
        <v>0</v>
      </c>
      <c r="L99" s="458">
        <v>-801.92600000000004</v>
      </c>
      <c r="M99" s="458">
        <v>10960.246999999998</v>
      </c>
      <c r="N99" s="458">
        <v>10158.320999999998</v>
      </c>
      <c r="O99" s="458">
        <f t="shared" si="3"/>
        <v>10960.246999999998</v>
      </c>
      <c r="P99" s="458">
        <f t="shared" si="4"/>
        <v>0</v>
      </c>
      <c r="Q99" s="458">
        <f t="shared" si="5"/>
        <v>-1285.213</v>
      </c>
      <c r="S99" s="457">
        <v>0.46875</v>
      </c>
      <c r="T99" s="458">
        <v>3714.799</v>
      </c>
      <c r="U99" s="458">
        <v>5585.8130000000001</v>
      </c>
      <c r="V99" s="458">
        <v>82.335999999999999</v>
      </c>
      <c r="W99" s="458">
        <v>535.23900000000003</v>
      </c>
      <c r="X99" s="458">
        <v>158.18600000000001</v>
      </c>
      <c r="Y99" s="458">
        <v>0</v>
      </c>
      <c r="Z99" s="458">
        <v>2744.6979999999999</v>
      </c>
      <c r="AA99" s="458">
        <v>90.234999999999999</v>
      </c>
      <c r="AB99" s="458">
        <v>-1098.771</v>
      </c>
      <c r="AC99" s="458">
        <v>-408.29</v>
      </c>
      <c r="AD99" s="458">
        <v>-740.33299999999997</v>
      </c>
      <c r="AE99" s="458">
        <v>11404.244999999999</v>
      </c>
      <c r="AF99" s="458">
        <v>10663.911999999998</v>
      </c>
      <c r="AG99" s="458">
        <f t="shared" si="6"/>
        <v>11404.244999999999</v>
      </c>
      <c r="AH99" s="458">
        <f t="shared" si="7"/>
        <v>0</v>
      </c>
      <c r="AI99" s="458">
        <f t="shared" si="8"/>
        <v>-1098.771</v>
      </c>
      <c r="AK99" s="457">
        <v>0.46875</v>
      </c>
      <c r="AL99" s="458">
        <v>3714.268</v>
      </c>
      <c r="AM99" s="458">
        <v>4081.9659999999999</v>
      </c>
      <c r="AN99" s="458">
        <v>51.332999999999998</v>
      </c>
      <c r="AO99" s="458">
        <v>471.89299999999997</v>
      </c>
      <c r="AP99" s="458">
        <v>100.151</v>
      </c>
      <c r="AQ99" s="458">
        <v>0</v>
      </c>
      <c r="AR99" s="458">
        <v>2513.2060000000001</v>
      </c>
      <c r="AS99" s="458">
        <v>24.882999999999999</v>
      </c>
      <c r="AT99" s="458">
        <v>-152.74299999999999</v>
      </c>
      <c r="AU99" s="458">
        <v>-701.27499999999998</v>
      </c>
      <c r="AV99" s="458">
        <v>-603.67399999999998</v>
      </c>
      <c r="AW99" s="458">
        <v>10103.681999999999</v>
      </c>
      <c r="AX99" s="458">
        <v>9500.007999999998</v>
      </c>
      <c r="AY99" s="458">
        <f t="shared" si="9"/>
        <v>10103.681999999999</v>
      </c>
      <c r="AZ99" s="458">
        <f t="shared" si="10"/>
        <v>0</v>
      </c>
      <c r="BA99" s="458">
        <f t="shared" si="11"/>
        <v>-152.74299999999999</v>
      </c>
    </row>
    <row r="100" spans="1:53" s="445" customFormat="1">
      <c r="A100" s="457">
        <v>0.47916666666666702</v>
      </c>
      <c r="B100" s="458">
        <v>3726.1930000000002</v>
      </c>
      <c r="C100" s="458">
        <v>6274.808</v>
      </c>
      <c r="D100" s="458">
        <v>887.23599999999999</v>
      </c>
      <c r="E100" s="458">
        <v>547.58199999999999</v>
      </c>
      <c r="F100" s="458">
        <v>203.26</v>
      </c>
      <c r="G100" s="458">
        <v>0</v>
      </c>
      <c r="H100" s="458">
        <v>581.34799999999996</v>
      </c>
      <c r="I100" s="458">
        <v>35.960999999999999</v>
      </c>
      <c r="J100" s="458">
        <v>-1305.396</v>
      </c>
      <c r="K100" s="458">
        <v>0</v>
      </c>
      <c r="L100" s="458">
        <v>-800.52800000000002</v>
      </c>
      <c r="M100" s="458">
        <v>10950.992</v>
      </c>
      <c r="N100" s="458">
        <v>10150.464</v>
      </c>
      <c r="O100" s="458">
        <f t="shared" si="3"/>
        <v>10950.992</v>
      </c>
      <c r="P100" s="458">
        <f t="shared" si="4"/>
        <v>0</v>
      </c>
      <c r="Q100" s="458">
        <f t="shared" si="5"/>
        <v>-1305.396</v>
      </c>
      <c r="S100" s="457">
        <v>0.47916666666666702</v>
      </c>
      <c r="T100" s="458">
        <v>3713.44</v>
      </c>
      <c r="U100" s="458">
        <v>5538.3419999999996</v>
      </c>
      <c r="V100" s="458">
        <v>82.302000000000007</v>
      </c>
      <c r="W100" s="458">
        <v>535.68899999999996</v>
      </c>
      <c r="X100" s="458">
        <v>158.172</v>
      </c>
      <c r="Y100" s="458">
        <v>0</v>
      </c>
      <c r="Z100" s="458">
        <v>2783.84</v>
      </c>
      <c r="AA100" s="458">
        <v>93.384</v>
      </c>
      <c r="AB100" s="458">
        <v>-1131.3119999999999</v>
      </c>
      <c r="AC100" s="458">
        <v>-407.81400000000002</v>
      </c>
      <c r="AD100" s="458">
        <v>-736.49699999999996</v>
      </c>
      <c r="AE100" s="458">
        <v>11366.043</v>
      </c>
      <c r="AF100" s="458">
        <v>10629.546</v>
      </c>
      <c r="AG100" s="458">
        <f t="shared" si="6"/>
        <v>11366.043</v>
      </c>
      <c r="AH100" s="458">
        <f t="shared" si="7"/>
        <v>0</v>
      </c>
      <c r="AI100" s="458">
        <f t="shared" si="8"/>
        <v>-1131.3119999999999</v>
      </c>
      <c r="AK100" s="457">
        <v>0.47916666666666702</v>
      </c>
      <c r="AL100" s="458">
        <v>3716.5569999999998</v>
      </c>
      <c r="AM100" s="458">
        <v>4005.6280000000002</v>
      </c>
      <c r="AN100" s="458">
        <v>54.417000000000002</v>
      </c>
      <c r="AO100" s="458">
        <v>472.226</v>
      </c>
      <c r="AP100" s="458">
        <v>100.324</v>
      </c>
      <c r="AQ100" s="458">
        <v>0</v>
      </c>
      <c r="AR100" s="458">
        <v>2551.2310000000002</v>
      </c>
      <c r="AS100" s="458">
        <v>23.302</v>
      </c>
      <c r="AT100" s="458">
        <v>-142.059</v>
      </c>
      <c r="AU100" s="458">
        <v>-702.76400000000001</v>
      </c>
      <c r="AV100" s="458">
        <v>-597.36900000000003</v>
      </c>
      <c r="AW100" s="458">
        <v>10078.862000000001</v>
      </c>
      <c r="AX100" s="458">
        <v>9481.4930000000004</v>
      </c>
      <c r="AY100" s="458">
        <f t="shared" si="9"/>
        <v>10078.862000000001</v>
      </c>
      <c r="AZ100" s="458">
        <f t="shared" si="10"/>
        <v>0</v>
      </c>
      <c r="BA100" s="458">
        <f t="shared" si="11"/>
        <v>-142.059</v>
      </c>
    </row>
    <row r="101" spans="1:53" s="445" customFormat="1">
      <c r="A101" s="457">
        <v>0.48958333333333298</v>
      </c>
      <c r="B101" s="458">
        <v>3726.1990000000001</v>
      </c>
      <c r="C101" s="458">
        <v>6249.2749999999996</v>
      </c>
      <c r="D101" s="458">
        <v>892.22500000000002</v>
      </c>
      <c r="E101" s="458">
        <v>543.94200000000001</v>
      </c>
      <c r="F101" s="458">
        <v>202.94300000000001</v>
      </c>
      <c r="G101" s="458">
        <v>0</v>
      </c>
      <c r="H101" s="458">
        <v>678.54</v>
      </c>
      <c r="I101" s="458">
        <v>34.07</v>
      </c>
      <c r="J101" s="458">
        <v>-1302.5409999999999</v>
      </c>
      <c r="K101" s="458">
        <v>0</v>
      </c>
      <c r="L101" s="458">
        <v>-799.73</v>
      </c>
      <c r="M101" s="458">
        <v>11024.653</v>
      </c>
      <c r="N101" s="458">
        <v>10224.923000000001</v>
      </c>
      <c r="O101" s="458">
        <f t="shared" si="3"/>
        <v>11024.653</v>
      </c>
      <c r="P101" s="458">
        <f t="shared" si="4"/>
        <v>0</v>
      </c>
      <c r="Q101" s="458">
        <f t="shared" si="5"/>
        <v>-1302.5409999999999</v>
      </c>
      <c r="S101" s="457">
        <v>0.48958333333333298</v>
      </c>
      <c r="T101" s="458">
        <v>3712.0250000000001</v>
      </c>
      <c r="U101" s="458">
        <v>5512.0720000000001</v>
      </c>
      <c r="V101" s="458">
        <v>82.120999999999995</v>
      </c>
      <c r="W101" s="458">
        <v>536.32500000000005</v>
      </c>
      <c r="X101" s="458">
        <v>157.82599999999999</v>
      </c>
      <c r="Y101" s="458">
        <v>0</v>
      </c>
      <c r="Z101" s="458">
        <v>2809.0369999999998</v>
      </c>
      <c r="AA101" s="458">
        <v>94.923000000000002</v>
      </c>
      <c r="AB101" s="458">
        <v>-1108.9939999999999</v>
      </c>
      <c r="AC101" s="458">
        <v>-457.36599999999999</v>
      </c>
      <c r="AD101" s="458">
        <v>-734.38</v>
      </c>
      <c r="AE101" s="458">
        <v>11337.968999999999</v>
      </c>
      <c r="AF101" s="458">
        <v>10603.589</v>
      </c>
      <c r="AG101" s="458">
        <f t="shared" si="6"/>
        <v>11337.968999999999</v>
      </c>
      <c r="AH101" s="458">
        <f t="shared" si="7"/>
        <v>0</v>
      </c>
      <c r="AI101" s="458">
        <f t="shared" si="8"/>
        <v>-1108.9939999999999</v>
      </c>
      <c r="AK101" s="457">
        <v>0.48958333333333298</v>
      </c>
      <c r="AL101" s="458">
        <v>3716.085</v>
      </c>
      <c r="AM101" s="458">
        <v>3932.1390000000001</v>
      </c>
      <c r="AN101" s="458">
        <v>56.819000000000003</v>
      </c>
      <c r="AO101" s="458">
        <v>469.54500000000002</v>
      </c>
      <c r="AP101" s="458">
        <v>100.559</v>
      </c>
      <c r="AQ101" s="458">
        <v>0</v>
      </c>
      <c r="AR101" s="458">
        <v>2604.2930000000001</v>
      </c>
      <c r="AS101" s="458">
        <v>20.475999999999999</v>
      </c>
      <c r="AT101" s="458">
        <v>-196.70099999999999</v>
      </c>
      <c r="AU101" s="458">
        <v>-700.80499999999995</v>
      </c>
      <c r="AV101" s="458">
        <v>-591.06600000000003</v>
      </c>
      <c r="AW101" s="458">
        <v>10002.410000000002</v>
      </c>
      <c r="AX101" s="458">
        <v>9411.344000000001</v>
      </c>
      <c r="AY101" s="458">
        <f t="shared" si="9"/>
        <v>10002.410000000002</v>
      </c>
      <c r="AZ101" s="458">
        <f t="shared" si="10"/>
        <v>0</v>
      </c>
      <c r="BA101" s="458">
        <f t="shared" si="11"/>
        <v>-196.70099999999999</v>
      </c>
    </row>
    <row r="102" spans="1:53" s="445" customFormat="1">
      <c r="A102" s="457">
        <v>0.5</v>
      </c>
      <c r="B102" s="458">
        <v>3725.855</v>
      </c>
      <c r="C102" s="458">
        <v>6261.9269999999997</v>
      </c>
      <c r="D102" s="458">
        <v>928.73800000000006</v>
      </c>
      <c r="E102" s="458">
        <v>531.803</v>
      </c>
      <c r="F102" s="458">
        <v>200.34700000000001</v>
      </c>
      <c r="G102" s="458">
        <v>0</v>
      </c>
      <c r="H102" s="458">
        <v>710.51499999999999</v>
      </c>
      <c r="I102" s="458">
        <v>37.664999999999999</v>
      </c>
      <c r="J102" s="458">
        <v>-1367.104</v>
      </c>
      <c r="K102" s="458">
        <v>0</v>
      </c>
      <c r="L102" s="458">
        <v>-801.22799999999995</v>
      </c>
      <c r="M102" s="458">
        <v>11029.745999999999</v>
      </c>
      <c r="N102" s="458">
        <v>10228.518</v>
      </c>
      <c r="O102" s="458">
        <f t="shared" si="3"/>
        <v>11029.745999999999</v>
      </c>
      <c r="P102" s="458">
        <f t="shared" si="4"/>
        <v>0</v>
      </c>
      <c r="Q102" s="458">
        <f t="shared" si="5"/>
        <v>-1367.104</v>
      </c>
      <c r="S102" s="457">
        <v>0.5</v>
      </c>
      <c r="T102" s="458">
        <v>3714.4189999999999</v>
      </c>
      <c r="U102" s="458">
        <v>5351.7280000000001</v>
      </c>
      <c r="V102" s="458">
        <v>78.91</v>
      </c>
      <c r="W102" s="458">
        <v>526.31799999999998</v>
      </c>
      <c r="X102" s="458">
        <v>107.11199999999999</v>
      </c>
      <c r="Y102" s="458">
        <v>0</v>
      </c>
      <c r="Z102" s="458">
        <v>2816.0720000000001</v>
      </c>
      <c r="AA102" s="458">
        <v>92.909000000000006</v>
      </c>
      <c r="AB102" s="458">
        <v>-791.04200000000003</v>
      </c>
      <c r="AC102" s="458">
        <v>-668.50099999999998</v>
      </c>
      <c r="AD102" s="458">
        <v>-719.51900000000001</v>
      </c>
      <c r="AE102" s="458">
        <v>11227.924999999999</v>
      </c>
      <c r="AF102" s="458">
        <v>10508.405999999999</v>
      </c>
      <c r="AG102" s="458">
        <f t="shared" si="6"/>
        <v>11227.924999999999</v>
      </c>
      <c r="AH102" s="458">
        <f t="shared" si="7"/>
        <v>0</v>
      </c>
      <c r="AI102" s="458">
        <f t="shared" si="8"/>
        <v>-791.04200000000003</v>
      </c>
      <c r="AK102" s="457">
        <v>0.5</v>
      </c>
      <c r="AL102" s="458">
        <v>3714.6750000000002</v>
      </c>
      <c r="AM102" s="458">
        <v>3882.2570000000001</v>
      </c>
      <c r="AN102" s="458">
        <v>60.197000000000003</v>
      </c>
      <c r="AO102" s="458">
        <v>469.50299999999999</v>
      </c>
      <c r="AP102" s="458">
        <v>100.81</v>
      </c>
      <c r="AQ102" s="458">
        <v>0</v>
      </c>
      <c r="AR102" s="458">
        <v>2621.279</v>
      </c>
      <c r="AS102" s="458">
        <v>18.888999999999999</v>
      </c>
      <c r="AT102" s="458">
        <v>-244.035</v>
      </c>
      <c r="AU102" s="458">
        <v>-698.43299999999999</v>
      </c>
      <c r="AV102" s="458">
        <v>-586.73800000000006</v>
      </c>
      <c r="AW102" s="458">
        <v>9925.1419999999998</v>
      </c>
      <c r="AX102" s="458">
        <v>9338.4040000000005</v>
      </c>
      <c r="AY102" s="458">
        <f t="shared" si="9"/>
        <v>9925.1419999999998</v>
      </c>
      <c r="AZ102" s="458">
        <f t="shared" si="10"/>
        <v>0</v>
      </c>
      <c r="BA102" s="458">
        <f t="shared" si="11"/>
        <v>-244.035</v>
      </c>
    </row>
    <row r="103" spans="1:53" s="445" customFormat="1">
      <c r="A103" s="457">
        <v>0.51041666666666696</v>
      </c>
      <c r="B103" s="458">
        <v>3727.6619999999998</v>
      </c>
      <c r="C103" s="458">
        <v>6259.0159999999996</v>
      </c>
      <c r="D103" s="458">
        <v>929.12300000000005</v>
      </c>
      <c r="E103" s="458">
        <v>529.09100000000001</v>
      </c>
      <c r="F103" s="458">
        <v>200.33099999999999</v>
      </c>
      <c r="G103" s="458">
        <v>0</v>
      </c>
      <c r="H103" s="458">
        <v>748.19799999999998</v>
      </c>
      <c r="I103" s="458">
        <v>33.652000000000001</v>
      </c>
      <c r="J103" s="458">
        <v>-1340.067</v>
      </c>
      <c r="K103" s="458">
        <v>0</v>
      </c>
      <c r="L103" s="458">
        <v>-801.50400000000002</v>
      </c>
      <c r="M103" s="458">
        <v>11087.006000000001</v>
      </c>
      <c r="N103" s="458">
        <v>10285.502</v>
      </c>
      <c r="O103" s="458">
        <f t="shared" si="3"/>
        <v>11087.006000000001</v>
      </c>
      <c r="P103" s="458">
        <f t="shared" si="4"/>
        <v>0</v>
      </c>
      <c r="Q103" s="458">
        <f t="shared" si="5"/>
        <v>-1340.067</v>
      </c>
      <c r="S103" s="457">
        <v>0.51041666666666696</v>
      </c>
      <c r="T103" s="458">
        <v>3713.8539999999998</v>
      </c>
      <c r="U103" s="458">
        <v>5358.6080000000002</v>
      </c>
      <c r="V103" s="458">
        <v>82.289000000000001</v>
      </c>
      <c r="W103" s="458">
        <v>523.226</v>
      </c>
      <c r="X103" s="458">
        <v>99.997</v>
      </c>
      <c r="Y103" s="458">
        <v>0</v>
      </c>
      <c r="Z103" s="458">
        <v>2813.0940000000001</v>
      </c>
      <c r="AA103" s="458">
        <v>93.304000000000002</v>
      </c>
      <c r="AB103" s="458">
        <v>-764.43399999999997</v>
      </c>
      <c r="AC103" s="458">
        <v>-674.69200000000001</v>
      </c>
      <c r="AD103" s="458">
        <v>-719.90899999999999</v>
      </c>
      <c r="AE103" s="458">
        <v>11245.245999999999</v>
      </c>
      <c r="AF103" s="458">
        <v>10525.337</v>
      </c>
      <c r="AG103" s="458">
        <f t="shared" si="6"/>
        <v>11245.245999999999</v>
      </c>
      <c r="AH103" s="458">
        <f t="shared" si="7"/>
        <v>0</v>
      </c>
      <c r="AI103" s="458">
        <f t="shared" si="8"/>
        <v>-764.43399999999997</v>
      </c>
      <c r="AK103" s="457">
        <v>0.51041666666666696</v>
      </c>
      <c r="AL103" s="458">
        <v>3712.4090000000001</v>
      </c>
      <c r="AM103" s="458">
        <v>3852.0349999999999</v>
      </c>
      <c r="AN103" s="458">
        <v>60.216999999999999</v>
      </c>
      <c r="AO103" s="458">
        <v>473.38</v>
      </c>
      <c r="AP103" s="458">
        <v>101.169</v>
      </c>
      <c r="AQ103" s="458">
        <v>0</v>
      </c>
      <c r="AR103" s="458">
        <v>2629.442</v>
      </c>
      <c r="AS103" s="458">
        <v>21.943999999999999</v>
      </c>
      <c r="AT103" s="458">
        <v>-215.05</v>
      </c>
      <c r="AU103" s="458">
        <v>-696.78099999999995</v>
      </c>
      <c r="AV103" s="458">
        <v>-584.26599999999996</v>
      </c>
      <c r="AW103" s="458">
        <v>9938.7649999999994</v>
      </c>
      <c r="AX103" s="458">
        <v>9354.4989999999998</v>
      </c>
      <c r="AY103" s="458">
        <f t="shared" si="9"/>
        <v>9938.7649999999994</v>
      </c>
      <c r="AZ103" s="458">
        <f t="shared" si="10"/>
        <v>0</v>
      </c>
      <c r="BA103" s="458">
        <f t="shared" si="11"/>
        <v>-215.05</v>
      </c>
    </row>
    <row r="104" spans="1:53" s="445" customFormat="1">
      <c r="A104" s="457">
        <v>0.52083333333333304</v>
      </c>
      <c r="B104" s="458">
        <v>3729.3150000000001</v>
      </c>
      <c r="C104" s="458">
        <v>6254.0940000000001</v>
      </c>
      <c r="D104" s="458">
        <v>922.17899999999997</v>
      </c>
      <c r="E104" s="458">
        <v>526.92399999999998</v>
      </c>
      <c r="F104" s="458">
        <v>200.30799999999999</v>
      </c>
      <c r="G104" s="458">
        <v>0</v>
      </c>
      <c r="H104" s="458">
        <v>766.46100000000001</v>
      </c>
      <c r="I104" s="458">
        <v>32.357999999999997</v>
      </c>
      <c r="J104" s="458">
        <v>-1364.7460000000001</v>
      </c>
      <c r="K104" s="458">
        <v>0</v>
      </c>
      <c r="L104" s="458">
        <v>-801.245</v>
      </c>
      <c r="M104" s="458">
        <v>11066.893</v>
      </c>
      <c r="N104" s="458">
        <v>10265.647999999999</v>
      </c>
      <c r="O104" s="458">
        <f t="shared" si="3"/>
        <v>11066.893</v>
      </c>
      <c r="P104" s="458">
        <f t="shared" si="4"/>
        <v>0</v>
      </c>
      <c r="Q104" s="458">
        <f t="shared" si="5"/>
        <v>-1364.7460000000001</v>
      </c>
      <c r="S104" s="457">
        <v>0.52083333333333304</v>
      </c>
      <c r="T104" s="458">
        <v>3711.2179999999998</v>
      </c>
      <c r="U104" s="458">
        <v>5344.2070000000003</v>
      </c>
      <c r="V104" s="458">
        <v>80.543000000000006</v>
      </c>
      <c r="W104" s="458">
        <v>522.67100000000005</v>
      </c>
      <c r="X104" s="458">
        <v>99.872</v>
      </c>
      <c r="Y104" s="458">
        <v>0</v>
      </c>
      <c r="Z104" s="458">
        <v>2799.5390000000002</v>
      </c>
      <c r="AA104" s="458">
        <v>90.188000000000002</v>
      </c>
      <c r="AB104" s="458">
        <v>-765.93600000000004</v>
      </c>
      <c r="AC104" s="458">
        <v>-673.98500000000001</v>
      </c>
      <c r="AD104" s="458">
        <v>-718.298</v>
      </c>
      <c r="AE104" s="458">
        <v>11208.316999999999</v>
      </c>
      <c r="AF104" s="458">
        <v>10490.018999999998</v>
      </c>
      <c r="AG104" s="458">
        <f t="shared" si="6"/>
        <v>11208.316999999999</v>
      </c>
      <c r="AH104" s="458">
        <f t="shared" si="7"/>
        <v>0</v>
      </c>
      <c r="AI104" s="458">
        <f t="shared" si="8"/>
        <v>-765.93600000000004</v>
      </c>
      <c r="AK104" s="457">
        <v>0.52083333333333304</v>
      </c>
      <c r="AL104" s="458">
        <v>3710.57</v>
      </c>
      <c r="AM104" s="458">
        <v>3830.2089999999998</v>
      </c>
      <c r="AN104" s="458">
        <v>60.197000000000003</v>
      </c>
      <c r="AO104" s="458">
        <v>473.84300000000002</v>
      </c>
      <c r="AP104" s="458">
        <v>101.211</v>
      </c>
      <c r="AQ104" s="458">
        <v>0</v>
      </c>
      <c r="AR104" s="458">
        <v>2612.279</v>
      </c>
      <c r="AS104" s="458">
        <v>21.837</v>
      </c>
      <c r="AT104" s="458">
        <v>-297.375</v>
      </c>
      <c r="AU104" s="458">
        <v>-696.11699999999996</v>
      </c>
      <c r="AV104" s="458">
        <v>-582.16899999999998</v>
      </c>
      <c r="AW104" s="458">
        <v>9816.6540000000005</v>
      </c>
      <c r="AX104" s="458">
        <v>9234.4850000000006</v>
      </c>
      <c r="AY104" s="458">
        <f t="shared" si="9"/>
        <v>9816.6540000000005</v>
      </c>
      <c r="AZ104" s="458">
        <f t="shared" si="10"/>
        <v>0</v>
      </c>
      <c r="BA104" s="458">
        <f t="shared" si="11"/>
        <v>-297.375</v>
      </c>
    </row>
    <row r="105" spans="1:53" s="445" customFormat="1">
      <c r="A105" s="457">
        <v>0.53125</v>
      </c>
      <c r="B105" s="458">
        <v>3727.9360000000001</v>
      </c>
      <c r="C105" s="458">
        <v>6243.1880000000001</v>
      </c>
      <c r="D105" s="458">
        <v>920.63800000000003</v>
      </c>
      <c r="E105" s="458">
        <v>534.89200000000005</v>
      </c>
      <c r="F105" s="458">
        <v>200.3</v>
      </c>
      <c r="G105" s="458">
        <v>0</v>
      </c>
      <c r="H105" s="458">
        <v>778.99099999999999</v>
      </c>
      <c r="I105" s="458">
        <v>32.155999999999999</v>
      </c>
      <c r="J105" s="458">
        <v>-1313.568</v>
      </c>
      <c r="K105" s="458">
        <v>0</v>
      </c>
      <c r="L105" s="458">
        <v>-800.79399999999998</v>
      </c>
      <c r="M105" s="458">
        <v>11124.533000000001</v>
      </c>
      <c r="N105" s="458">
        <v>10323.739000000001</v>
      </c>
      <c r="O105" s="458">
        <f t="shared" si="3"/>
        <v>11124.533000000001</v>
      </c>
      <c r="P105" s="458">
        <f t="shared" si="4"/>
        <v>0</v>
      </c>
      <c r="Q105" s="458">
        <f t="shared" si="5"/>
        <v>-1313.568</v>
      </c>
      <c r="S105" s="457">
        <v>0.53125</v>
      </c>
      <c r="T105" s="458">
        <v>3708.5419999999999</v>
      </c>
      <c r="U105" s="458">
        <v>5345.277</v>
      </c>
      <c r="V105" s="458">
        <v>79.760000000000005</v>
      </c>
      <c r="W105" s="458">
        <v>524.91200000000003</v>
      </c>
      <c r="X105" s="458">
        <v>99.668999999999997</v>
      </c>
      <c r="Y105" s="458">
        <v>0</v>
      </c>
      <c r="Z105" s="458">
        <v>2768.8240000000001</v>
      </c>
      <c r="AA105" s="458">
        <v>89.626999999999995</v>
      </c>
      <c r="AB105" s="458">
        <v>-720.71100000000001</v>
      </c>
      <c r="AC105" s="458">
        <v>-673.50099999999998</v>
      </c>
      <c r="AD105" s="458">
        <v>-718.07500000000005</v>
      </c>
      <c r="AE105" s="458">
        <v>11222.399000000001</v>
      </c>
      <c r="AF105" s="458">
        <v>10504.324000000001</v>
      </c>
      <c r="AG105" s="458">
        <f t="shared" si="6"/>
        <v>11222.399000000001</v>
      </c>
      <c r="AH105" s="458">
        <f t="shared" si="7"/>
        <v>0</v>
      </c>
      <c r="AI105" s="458">
        <f t="shared" si="8"/>
        <v>-720.71100000000001</v>
      </c>
      <c r="AK105" s="457">
        <v>0.53125</v>
      </c>
      <c r="AL105" s="458">
        <v>3706.46</v>
      </c>
      <c r="AM105" s="458">
        <v>3832.748</v>
      </c>
      <c r="AN105" s="458">
        <v>60.177</v>
      </c>
      <c r="AO105" s="458">
        <v>472.74099999999999</v>
      </c>
      <c r="AP105" s="458">
        <v>101.31100000000001</v>
      </c>
      <c r="AQ105" s="458">
        <v>0</v>
      </c>
      <c r="AR105" s="458">
        <v>2579.6289999999999</v>
      </c>
      <c r="AS105" s="458">
        <v>21.082999999999998</v>
      </c>
      <c r="AT105" s="458">
        <v>-264.78800000000001</v>
      </c>
      <c r="AU105" s="458">
        <v>-695.05100000000004</v>
      </c>
      <c r="AV105" s="458">
        <v>-581.899</v>
      </c>
      <c r="AW105" s="458">
        <v>9814.31</v>
      </c>
      <c r="AX105" s="458">
        <v>9232.4110000000001</v>
      </c>
      <c r="AY105" s="458">
        <f t="shared" si="9"/>
        <v>9814.31</v>
      </c>
      <c r="AZ105" s="458">
        <f t="shared" si="10"/>
        <v>0</v>
      </c>
      <c r="BA105" s="458">
        <f t="shared" si="11"/>
        <v>-264.78800000000001</v>
      </c>
    </row>
    <row r="106" spans="1:53" s="445" customFormat="1">
      <c r="A106" s="457">
        <v>0.54166666666666696</v>
      </c>
      <c r="B106" s="458">
        <v>3726.3609999999999</v>
      </c>
      <c r="C106" s="458">
        <v>6247.5910000000003</v>
      </c>
      <c r="D106" s="458">
        <v>913.73299999999995</v>
      </c>
      <c r="E106" s="458">
        <v>543.99900000000002</v>
      </c>
      <c r="F106" s="458">
        <v>200.56100000000001</v>
      </c>
      <c r="G106" s="458">
        <v>0</v>
      </c>
      <c r="H106" s="458">
        <v>836.53</v>
      </c>
      <c r="I106" s="458">
        <v>28.992000000000001</v>
      </c>
      <c r="J106" s="458">
        <v>-1209.3630000000001</v>
      </c>
      <c r="K106" s="458">
        <v>0</v>
      </c>
      <c r="L106" s="458">
        <v>-802.346</v>
      </c>
      <c r="M106" s="458">
        <v>11288.404000000002</v>
      </c>
      <c r="N106" s="458">
        <v>10486.058000000003</v>
      </c>
      <c r="O106" s="458">
        <f t="shared" si="3"/>
        <v>11288.404000000002</v>
      </c>
      <c r="P106" s="458">
        <f t="shared" si="4"/>
        <v>0</v>
      </c>
      <c r="Q106" s="458">
        <f t="shared" si="5"/>
        <v>-1209.3630000000001</v>
      </c>
      <c r="S106" s="457">
        <v>0.54166666666666696</v>
      </c>
      <c r="T106" s="458">
        <v>3705.498</v>
      </c>
      <c r="U106" s="458">
        <v>5527.0780000000004</v>
      </c>
      <c r="V106" s="458">
        <v>77.772999999999996</v>
      </c>
      <c r="W106" s="458">
        <v>529.64599999999996</v>
      </c>
      <c r="X106" s="458">
        <v>101.217</v>
      </c>
      <c r="Y106" s="458">
        <v>0</v>
      </c>
      <c r="Z106" s="458">
        <v>2723.0329999999999</v>
      </c>
      <c r="AA106" s="458">
        <v>87.447000000000003</v>
      </c>
      <c r="AB106" s="458">
        <v>-753.55</v>
      </c>
      <c r="AC106" s="458">
        <v>-671.65</v>
      </c>
      <c r="AD106" s="458">
        <v>-733.64200000000005</v>
      </c>
      <c r="AE106" s="458">
        <v>11326.492000000002</v>
      </c>
      <c r="AF106" s="458">
        <v>10592.850000000002</v>
      </c>
      <c r="AG106" s="458">
        <f t="shared" si="6"/>
        <v>11326.492000000002</v>
      </c>
      <c r="AH106" s="458">
        <f t="shared" si="7"/>
        <v>0</v>
      </c>
      <c r="AI106" s="458">
        <f t="shared" si="8"/>
        <v>-753.55</v>
      </c>
      <c r="AK106" s="457">
        <v>0.54166666666666696</v>
      </c>
      <c r="AL106" s="458">
        <v>3707.4780000000001</v>
      </c>
      <c r="AM106" s="458">
        <v>3819.326</v>
      </c>
      <c r="AN106" s="458">
        <v>56.978999999999999</v>
      </c>
      <c r="AO106" s="458">
        <v>461.50400000000002</v>
      </c>
      <c r="AP106" s="458">
        <v>101.324</v>
      </c>
      <c r="AQ106" s="458">
        <v>0</v>
      </c>
      <c r="AR106" s="458">
        <v>2523.299</v>
      </c>
      <c r="AS106" s="458">
        <v>19.826000000000001</v>
      </c>
      <c r="AT106" s="458">
        <v>-107.807</v>
      </c>
      <c r="AU106" s="458">
        <v>-694.60599999999999</v>
      </c>
      <c r="AV106" s="458">
        <v>-579.75599999999997</v>
      </c>
      <c r="AW106" s="458">
        <v>9887.3229999999985</v>
      </c>
      <c r="AX106" s="458">
        <v>9307.5669999999991</v>
      </c>
      <c r="AY106" s="458">
        <f t="shared" si="9"/>
        <v>9887.3229999999985</v>
      </c>
      <c r="AZ106" s="458">
        <f t="shared" si="10"/>
        <v>0</v>
      </c>
      <c r="BA106" s="458">
        <f t="shared" si="11"/>
        <v>-107.807</v>
      </c>
    </row>
    <row r="107" spans="1:53" s="445" customFormat="1">
      <c r="A107" s="457">
        <v>0.55208333333333304</v>
      </c>
      <c r="B107" s="458">
        <v>3727.4720000000002</v>
      </c>
      <c r="C107" s="458">
        <v>6246.8419999999996</v>
      </c>
      <c r="D107" s="458">
        <v>905.12699999999995</v>
      </c>
      <c r="E107" s="458">
        <v>544.89700000000005</v>
      </c>
      <c r="F107" s="458">
        <v>200.535</v>
      </c>
      <c r="G107" s="458">
        <v>0</v>
      </c>
      <c r="H107" s="458">
        <v>777.52200000000005</v>
      </c>
      <c r="I107" s="458">
        <v>27.169</v>
      </c>
      <c r="J107" s="458">
        <v>-1250.2349999999999</v>
      </c>
      <c r="K107" s="458">
        <v>0</v>
      </c>
      <c r="L107" s="458">
        <v>-801.3</v>
      </c>
      <c r="M107" s="458">
        <v>11179.329000000002</v>
      </c>
      <c r="N107" s="458">
        <v>10378.029000000002</v>
      </c>
      <c r="O107" s="458">
        <f t="shared" si="3"/>
        <v>11179.329000000002</v>
      </c>
      <c r="P107" s="458">
        <f t="shared" si="4"/>
        <v>0</v>
      </c>
      <c r="Q107" s="458">
        <f t="shared" si="5"/>
        <v>-1250.2349999999999</v>
      </c>
      <c r="S107" s="457">
        <v>0.55208333333333304</v>
      </c>
      <c r="T107" s="458">
        <v>3704.9459999999999</v>
      </c>
      <c r="U107" s="458">
        <v>5534.3190000000004</v>
      </c>
      <c r="V107" s="458">
        <v>66.16</v>
      </c>
      <c r="W107" s="458">
        <v>534.39099999999996</v>
      </c>
      <c r="X107" s="458">
        <v>101.31</v>
      </c>
      <c r="Y107" s="458">
        <v>0</v>
      </c>
      <c r="Z107" s="458">
        <v>2658.6860000000001</v>
      </c>
      <c r="AA107" s="458">
        <v>81.471999999999994</v>
      </c>
      <c r="AB107" s="458">
        <v>-766.90499999999997</v>
      </c>
      <c r="AC107" s="458">
        <v>-671.54600000000005</v>
      </c>
      <c r="AD107" s="458">
        <v>-733.67899999999997</v>
      </c>
      <c r="AE107" s="458">
        <v>11242.832999999997</v>
      </c>
      <c r="AF107" s="458">
        <v>10509.153999999997</v>
      </c>
      <c r="AG107" s="458">
        <f t="shared" si="6"/>
        <v>11242.832999999997</v>
      </c>
      <c r="AH107" s="458">
        <f t="shared" si="7"/>
        <v>0</v>
      </c>
      <c r="AI107" s="458">
        <f t="shared" si="8"/>
        <v>-766.90499999999997</v>
      </c>
      <c r="AK107" s="457">
        <v>0.55208333333333304</v>
      </c>
      <c r="AL107" s="458">
        <v>3708.076</v>
      </c>
      <c r="AM107" s="458">
        <v>3802.2860000000001</v>
      </c>
      <c r="AN107" s="458">
        <v>54.122999999999998</v>
      </c>
      <c r="AO107" s="458">
        <v>465.90600000000001</v>
      </c>
      <c r="AP107" s="458">
        <v>150.755</v>
      </c>
      <c r="AQ107" s="458">
        <v>0</v>
      </c>
      <c r="AR107" s="458">
        <v>2458.6529999999998</v>
      </c>
      <c r="AS107" s="458">
        <v>18.917000000000002</v>
      </c>
      <c r="AT107" s="458">
        <v>-104.97499999999999</v>
      </c>
      <c r="AU107" s="458">
        <v>-647.9</v>
      </c>
      <c r="AV107" s="458">
        <v>-578.49400000000003</v>
      </c>
      <c r="AW107" s="458">
        <v>9905.8409999999985</v>
      </c>
      <c r="AX107" s="458">
        <v>9327.3469999999979</v>
      </c>
      <c r="AY107" s="458">
        <f t="shared" si="9"/>
        <v>9905.8409999999985</v>
      </c>
      <c r="AZ107" s="458">
        <f t="shared" si="10"/>
        <v>0</v>
      </c>
      <c r="BA107" s="458">
        <f t="shared" si="11"/>
        <v>-104.97499999999999</v>
      </c>
    </row>
    <row r="108" spans="1:53" s="445" customFormat="1">
      <c r="A108" s="457">
        <v>0.5625</v>
      </c>
      <c r="B108" s="458">
        <v>3728.2669999999998</v>
      </c>
      <c r="C108" s="458">
        <v>6262.3680000000004</v>
      </c>
      <c r="D108" s="458">
        <v>911.13</v>
      </c>
      <c r="E108" s="458">
        <v>545.83699999999999</v>
      </c>
      <c r="F108" s="458">
        <v>200.51</v>
      </c>
      <c r="G108" s="458">
        <v>0</v>
      </c>
      <c r="H108" s="458">
        <v>769.69899999999996</v>
      </c>
      <c r="I108" s="458">
        <v>23.475999999999999</v>
      </c>
      <c r="J108" s="458">
        <v>-1382.903</v>
      </c>
      <c r="K108" s="458">
        <v>0</v>
      </c>
      <c r="L108" s="458">
        <v>-802.65200000000004</v>
      </c>
      <c r="M108" s="458">
        <v>11058.384</v>
      </c>
      <c r="N108" s="458">
        <v>10255.732</v>
      </c>
      <c r="O108" s="458">
        <f t="shared" si="3"/>
        <v>11058.384</v>
      </c>
      <c r="P108" s="458">
        <f t="shared" si="4"/>
        <v>0</v>
      </c>
      <c r="Q108" s="458">
        <f t="shared" si="5"/>
        <v>-1382.903</v>
      </c>
      <c r="S108" s="457">
        <v>0.5625</v>
      </c>
      <c r="T108" s="458">
        <v>3706.3319999999999</v>
      </c>
      <c r="U108" s="458">
        <v>5504.29</v>
      </c>
      <c r="V108" s="458">
        <v>64.540999999999997</v>
      </c>
      <c r="W108" s="458">
        <v>538.96299999999997</v>
      </c>
      <c r="X108" s="458">
        <v>101.17100000000001</v>
      </c>
      <c r="Y108" s="458">
        <v>0</v>
      </c>
      <c r="Z108" s="458">
        <v>2581.8240000000001</v>
      </c>
      <c r="AA108" s="458">
        <v>78.774000000000001</v>
      </c>
      <c r="AB108" s="458">
        <v>-818.16099999999994</v>
      </c>
      <c r="AC108" s="458">
        <v>-669.61400000000003</v>
      </c>
      <c r="AD108" s="458">
        <v>-730.625</v>
      </c>
      <c r="AE108" s="458">
        <v>11088.119999999999</v>
      </c>
      <c r="AF108" s="458">
        <v>10357.494999999999</v>
      </c>
      <c r="AG108" s="458">
        <f t="shared" si="6"/>
        <v>11088.119999999999</v>
      </c>
      <c r="AH108" s="458">
        <f t="shared" si="7"/>
        <v>0</v>
      </c>
      <c r="AI108" s="458">
        <f t="shared" si="8"/>
        <v>-818.16099999999994</v>
      </c>
      <c r="AK108" s="457">
        <v>0.5625</v>
      </c>
      <c r="AL108" s="458">
        <v>3708.8980000000001</v>
      </c>
      <c r="AM108" s="458">
        <v>3787.902</v>
      </c>
      <c r="AN108" s="458">
        <v>54.999000000000002</v>
      </c>
      <c r="AO108" s="458">
        <v>466.78699999999998</v>
      </c>
      <c r="AP108" s="458">
        <v>158.321</v>
      </c>
      <c r="AQ108" s="458">
        <v>0</v>
      </c>
      <c r="AR108" s="458">
        <v>2385.5790000000002</v>
      </c>
      <c r="AS108" s="458">
        <v>16.757999999999999</v>
      </c>
      <c r="AT108" s="458">
        <v>-118.16</v>
      </c>
      <c r="AU108" s="458">
        <v>-640.67999999999995</v>
      </c>
      <c r="AV108" s="458">
        <v>-576.92399999999998</v>
      </c>
      <c r="AW108" s="458">
        <v>9820.4040000000005</v>
      </c>
      <c r="AX108" s="458">
        <v>9243.48</v>
      </c>
      <c r="AY108" s="458">
        <f t="shared" si="9"/>
        <v>9820.4040000000005</v>
      </c>
      <c r="AZ108" s="458">
        <f t="shared" si="10"/>
        <v>0</v>
      </c>
      <c r="BA108" s="458">
        <f t="shared" si="11"/>
        <v>-118.16</v>
      </c>
    </row>
    <row r="109" spans="1:53" s="445" customFormat="1">
      <c r="A109" s="457">
        <v>0.57291666666666696</v>
      </c>
      <c r="B109" s="458">
        <v>3730.4540000000002</v>
      </c>
      <c r="C109" s="458">
        <v>6256.326</v>
      </c>
      <c r="D109" s="458">
        <v>907.995</v>
      </c>
      <c r="E109" s="458">
        <v>544.78200000000004</v>
      </c>
      <c r="F109" s="458">
        <v>199.84299999999999</v>
      </c>
      <c r="G109" s="458">
        <v>0</v>
      </c>
      <c r="H109" s="458">
        <v>671.447</v>
      </c>
      <c r="I109" s="458">
        <v>22.904</v>
      </c>
      <c r="J109" s="458">
        <v>-1418.925</v>
      </c>
      <c r="K109" s="458">
        <v>0</v>
      </c>
      <c r="L109" s="458">
        <v>-800.55399999999997</v>
      </c>
      <c r="M109" s="458">
        <v>10914.826000000003</v>
      </c>
      <c r="N109" s="458">
        <v>10114.272000000003</v>
      </c>
      <c r="O109" s="458">
        <f t="shared" si="3"/>
        <v>10914.826000000003</v>
      </c>
      <c r="P109" s="458">
        <f t="shared" si="4"/>
        <v>0</v>
      </c>
      <c r="Q109" s="458">
        <f t="shared" si="5"/>
        <v>-1418.925</v>
      </c>
      <c r="S109" s="457">
        <v>0.57291666666666696</v>
      </c>
      <c r="T109" s="458">
        <v>3707.223</v>
      </c>
      <c r="U109" s="458">
        <v>5362.3850000000002</v>
      </c>
      <c r="V109" s="458">
        <v>67.424000000000007</v>
      </c>
      <c r="W109" s="458">
        <v>538.96500000000003</v>
      </c>
      <c r="X109" s="458">
        <v>101.253</v>
      </c>
      <c r="Y109" s="458">
        <v>0</v>
      </c>
      <c r="Z109" s="458">
        <v>2482.7649999999999</v>
      </c>
      <c r="AA109" s="458">
        <v>78.361000000000004</v>
      </c>
      <c r="AB109" s="458">
        <v>-895.99099999999999</v>
      </c>
      <c r="AC109" s="458">
        <v>-549.16300000000001</v>
      </c>
      <c r="AD109" s="458">
        <v>-717.42200000000003</v>
      </c>
      <c r="AE109" s="458">
        <v>10893.222000000002</v>
      </c>
      <c r="AF109" s="458">
        <v>10175.800000000001</v>
      </c>
      <c r="AG109" s="458">
        <f t="shared" si="6"/>
        <v>10893.222000000002</v>
      </c>
      <c r="AH109" s="458">
        <f t="shared" si="7"/>
        <v>0</v>
      </c>
      <c r="AI109" s="458">
        <f t="shared" si="8"/>
        <v>-895.99099999999999</v>
      </c>
      <c r="AK109" s="457">
        <v>0.57291666666666696</v>
      </c>
      <c r="AL109" s="458">
        <v>3707.0369999999998</v>
      </c>
      <c r="AM109" s="458">
        <v>3821.886</v>
      </c>
      <c r="AN109" s="458">
        <v>60.15</v>
      </c>
      <c r="AO109" s="458">
        <v>469.04399999999998</v>
      </c>
      <c r="AP109" s="458">
        <v>158.30699999999999</v>
      </c>
      <c r="AQ109" s="458">
        <v>0</v>
      </c>
      <c r="AR109" s="458">
        <v>2269.9870000000001</v>
      </c>
      <c r="AS109" s="458">
        <v>17.033999999999999</v>
      </c>
      <c r="AT109" s="458">
        <v>-303.88099999999997</v>
      </c>
      <c r="AU109" s="458">
        <v>-640.03800000000001</v>
      </c>
      <c r="AV109" s="458">
        <v>-579.29999999999995</v>
      </c>
      <c r="AW109" s="458">
        <v>9559.5259999999998</v>
      </c>
      <c r="AX109" s="458">
        <v>8980.2260000000006</v>
      </c>
      <c r="AY109" s="458">
        <f t="shared" si="9"/>
        <v>9559.5259999999998</v>
      </c>
      <c r="AZ109" s="458">
        <f t="shared" si="10"/>
        <v>0</v>
      </c>
      <c r="BA109" s="458">
        <f t="shared" si="11"/>
        <v>-303.88099999999997</v>
      </c>
    </row>
    <row r="110" spans="1:53" s="445" customFormat="1">
      <c r="A110" s="457">
        <v>0.58333333333333304</v>
      </c>
      <c r="B110" s="458">
        <v>3730.8690000000001</v>
      </c>
      <c r="C110" s="458">
        <v>6273.7139999999999</v>
      </c>
      <c r="D110" s="458">
        <v>905.80200000000002</v>
      </c>
      <c r="E110" s="458">
        <v>544.48800000000006</v>
      </c>
      <c r="F110" s="458">
        <v>200.602</v>
      </c>
      <c r="G110" s="458">
        <v>0</v>
      </c>
      <c r="H110" s="458">
        <v>603.71799999999996</v>
      </c>
      <c r="I110" s="458">
        <v>23.631</v>
      </c>
      <c r="J110" s="458">
        <v>-1419.8989999999999</v>
      </c>
      <c r="K110" s="458">
        <v>0</v>
      </c>
      <c r="L110" s="458">
        <v>-800.97199999999998</v>
      </c>
      <c r="M110" s="458">
        <v>10862.925000000001</v>
      </c>
      <c r="N110" s="458">
        <v>10061.953000000001</v>
      </c>
      <c r="O110" s="458">
        <f t="shared" si="3"/>
        <v>10862.925000000001</v>
      </c>
      <c r="P110" s="458">
        <f t="shared" si="4"/>
        <v>0</v>
      </c>
      <c r="Q110" s="458">
        <f t="shared" si="5"/>
        <v>-1419.8989999999999</v>
      </c>
      <c r="S110" s="457">
        <v>0.58333333333333304</v>
      </c>
      <c r="T110" s="458">
        <v>3707.1309999999999</v>
      </c>
      <c r="U110" s="458">
        <v>5399.5479999999998</v>
      </c>
      <c r="V110" s="458">
        <v>74.683000000000007</v>
      </c>
      <c r="W110" s="458">
        <v>542.46799999999996</v>
      </c>
      <c r="X110" s="458">
        <v>102.804</v>
      </c>
      <c r="Y110" s="458">
        <v>0</v>
      </c>
      <c r="Z110" s="458">
        <v>2366.9050000000002</v>
      </c>
      <c r="AA110" s="458">
        <v>75.893000000000001</v>
      </c>
      <c r="AB110" s="458">
        <v>-1085.674</v>
      </c>
      <c r="AC110" s="458">
        <v>-369.46</v>
      </c>
      <c r="AD110" s="458">
        <v>-719.94100000000003</v>
      </c>
      <c r="AE110" s="458">
        <v>10814.298000000003</v>
      </c>
      <c r="AF110" s="458">
        <v>10094.357000000002</v>
      </c>
      <c r="AG110" s="458">
        <f t="shared" si="6"/>
        <v>10814.298000000003</v>
      </c>
      <c r="AH110" s="458">
        <f t="shared" si="7"/>
        <v>0</v>
      </c>
      <c r="AI110" s="458">
        <f t="shared" si="8"/>
        <v>-1085.674</v>
      </c>
      <c r="AK110" s="457">
        <v>0.58333333333333304</v>
      </c>
      <c r="AL110" s="458">
        <v>3704.71</v>
      </c>
      <c r="AM110" s="458">
        <v>3865.2939999999999</v>
      </c>
      <c r="AN110" s="458">
        <v>59.247</v>
      </c>
      <c r="AO110" s="458">
        <v>465.35300000000001</v>
      </c>
      <c r="AP110" s="458">
        <v>157.47</v>
      </c>
      <c r="AQ110" s="458">
        <v>0</v>
      </c>
      <c r="AR110" s="458">
        <v>2153.9879999999998</v>
      </c>
      <c r="AS110" s="458">
        <v>16.867999999999999</v>
      </c>
      <c r="AT110" s="458">
        <v>-299.77</v>
      </c>
      <c r="AU110" s="458">
        <v>-639.17600000000004</v>
      </c>
      <c r="AV110" s="458">
        <v>-582.053</v>
      </c>
      <c r="AW110" s="458">
        <v>9483.9840000000004</v>
      </c>
      <c r="AX110" s="458">
        <v>8901.9310000000005</v>
      </c>
      <c r="AY110" s="458">
        <f t="shared" si="9"/>
        <v>9483.9840000000004</v>
      </c>
      <c r="AZ110" s="458">
        <f t="shared" si="10"/>
        <v>0</v>
      </c>
      <c r="BA110" s="458">
        <f t="shared" si="11"/>
        <v>-299.77</v>
      </c>
    </row>
    <row r="111" spans="1:53" s="445" customFormat="1">
      <c r="A111" s="457">
        <v>0.59375</v>
      </c>
      <c r="B111" s="458">
        <v>3729.9749999999999</v>
      </c>
      <c r="C111" s="458">
        <v>6285.8440000000001</v>
      </c>
      <c r="D111" s="458">
        <v>900.44200000000001</v>
      </c>
      <c r="E111" s="458">
        <v>546.40200000000004</v>
      </c>
      <c r="F111" s="458">
        <v>200.62200000000001</v>
      </c>
      <c r="G111" s="458">
        <v>0</v>
      </c>
      <c r="H111" s="458">
        <v>563.553</v>
      </c>
      <c r="I111" s="458">
        <v>23.888000000000002</v>
      </c>
      <c r="J111" s="458">
        <v>-1436.3779999999999</v>
      </c>
      <c r="K111" s="458">
        <v>0</v>
      </c>
      <c r="L111" s="458">
        <v>-801.36</v>
      </c>
      <c r="M111" s="458">
        <v>10814.347999999998</v>
      </c>
      <c r="N111" s="458">
        <v>10012.987999999998</v>
      </c>
      <c r="O111" s="458">
        <f t="shared" si="3"/>
        <v>10814.347999999998</v>
      </c>
      <c r="P111" s="458">
        <f t="shared" si="4"/>
        <v>0</v>
      </c>
      <c r="Q111" s="458">
        <f t="shared" si="5"/>
        <v>-1436.3779999999999</v>
      </c>
      <c r="S111" s="457">
        <v>0.59375</v>
      </c>
      <c r="T111" s="458">
        <v>3704.9229999999998</v>
      </c>
      <c r="U111" s="458">
        <v>5457.7380000000003</v>
      </c>
      <c r="V111" s="458">
        <v>82.194999999999993</v>
      </c>
      <c r="W111" s="458">
        <v>544.822</v>
      </c>
      <c r="X111" s="458">
        <v>102.682</v>
      </c>
      <c r="Y111" s="458">
        <v>0</v>
      </c>
      <c r="Z111" s="458">
        <v>2242.828</v>
      </c>
      <c r="AA111" s="458">
        <v>75.989999999999995</v>
      </c>
      <c r="AB111" s="458">
        <v>-1141.9449999999999</v>
      </c>
      <c r="AC111" s="458">
        <v>-369.16899999999998</v>
      </c>
      <c r="AD111" s="458">
        <v>-724.08600000000001</v>
      </c>
      <c r="AE111" s="458">
        <v>10700.064</v>
      </c>
      <c r="AF111" s="458">
        <v>9975.978000000001</v>
      </c>
      <c r="AG111" s="458">
        <f t="shared" si="6"/>
        <v>10700.064</v>
      </c>
      <c r="AH111" s="458">
        <f t="shared" si="7"/>
        <v>0</v>
      </c>
      <c r="AI111" s="458">
        <f t="shared" si="8"/>
        <v>-1141.9449999999999</v>
      </c>
      <c r="AK111" s="457">
        <v>0.59375</v>
      </c>
      <c r="AL111" s="458">
        <v>3702.93</v>
      </c>
      <c r="AM111" s="458">
        <v>4048.855</v>
      </c>
      <c r="AN111" s="458">
        <v>60.177</v>
      </c>
      <c r="AO111" s="458">
        <v>470.77199999999999</v>
      </c>
      <c r="AP111" s="458">
        <v>157.46</v>
      </c>
      <c r="AQ111" s="458">
        <v>0</v>
      </c>
      <c r="AR111" s="458">
        <v>2055.7959999999998</v>
      </c>
      <c r="AS111" s="458">
        <v>15.81</v>
      </c>
      <c r="AT111" s="458">
        <v>-438.32900000000001</v>
      </c>
      <c r="AU111" s="458">
        <v>-637.59100000000001</v>
      </c>
      <c r="AV111" s="458">
        <v>-597.77200000000005</v>
      </c>
      <c r="AW111" s="458">
        <v>9435.8799999999992</v>
      </c>
      <c r="AX111" s="458">
        <v>8838.1079999999984</v>
      </c>
      <c r="AY111" s="458">
        <f t="shared" si="9"/>
        <v>9435.8799999999992</v>
      </c>
      <c r="AZ111" s="458">
        <f t="shared" si="10"/>
        <v>0</v>
      </c>
      <c r="BA111" s="458">
        <f t="shared" si="11"/>
        <v>-438.32900000000001</v>
      </c>
    </row>
    <row r="112" spans="1:53" s="445" customFormat="1">
      <c r="A112" s="457">
        <v>0.60416666666666696</v>
      </c>
      <c r="B112" s="458">
        <v>3729.232</v>
      </c>
      <c r="C112" s="458">
        <v>6301.107</v>
      </c>
      <c r="D112" s="458">
        <v>895.59500000000003</v>
      </c>
      <c r="E112" s="458">
        <v>542.21900000000005</v>
      </c>
      <c r="F112" s="458">
        <v>200.73</v>
      </c>
      <c r="G112" s="458">
        <v>0</v>
      </c>
      <c r="H112" s="458">
        <v>483.19600000000003</v>
      </c>
      <c r="I112" s="458">
        <v>25.309000000000001</v>
      </c>
      <c r="J112" s="458">
        <v>-1474.3019999999999</v>
      </c>
      <c r="K112" s="458">
        <v>0</v>
      </c>
      <c r="L112" s="458">
        <v>-801.101</v>
      </c>
      <c r="M112" s="458">
        <v>10703.085999999998</v>
      </c>
      <c r="N112" s="458">
        <v>9901.9849999999969</v>
      </c>
      <c r="O112" s="458">
        <f t="shared" si="3"/>
        <v>10703.085999999998</v>
      </c>
      <c r="P112" s="458">
        <f t="shared" si="4"/>
        <v>0</v>
      </c>
      <c r="Q112" s="458">
        <f t="shared" si="5"/>
        <v>-1474.3019999999999</v>
      </c>
      <c r="S112" s="457">
        <v>0.60416666666666696</v>
      </c>
      <c r="T112" s="458">
        <v>3699.7559999999999</v>
      </c>
      <c r="U112" s="458">
        <v>5558.3969999999999</v>
      </c>
      <c r="V112" s="458">
        <v>82.302000000000007</v>
      </c>
      <c r="W112" s="458">
        <v>541.12400000000002</v>
      </c>
      <c r="X112" s="458">
        <v>140.577</v>
      </c>
      <c r="Y112" s="458">
        <v>0</v>
      </c>
      <c r="Z112" s="458">
        <v>2095.4749999999999</v>
      </c>
      <c r="AA112" s="458">
        <v>77.828999999999994</v>
      </c>
      <c r="AB112" s="458">
        <v>-1184.47</v>
      </c>
      <c r="AC112" s="458">
        <v>-333.99700000000001</v>
      </c>
      <c r="AD112" s="458">
        <v>-731.53700000000003</v>
      </c>
      <c r="AE112" s="458">
        <v>10676.993</v>
      </c>
      <c r="AF112" s="458">
        <v>9945.4560000000001</v>
      </c>
      <c r="AG112" s="458">
        <f t="shared" si="6"/>
        <v>10676.993</v>
      </c>
      <c r="AH112" s="458">
        <f t="shared" si="7"/>
        <v>0</v>
      </c>
      <c r="AI112" s="458">
        <f t="shared" si="8"/>
        <v>-1184.47</v>
      </c>
      <c r="AK112" s="457">
        <v>0.60416666666666696</v>
      </c>
      <c r="AL112" s="458">
        <v>3701.9969999999998</v>
      </c>
      <c r="AM112" s="458">
        <v>4163.4719999999998</v>
      </c>
      <c r="AN112" s="458">
        <v>60.15</v>
      </c>
      <c r="AO112" s="458">
        <v>476.27</v>
      </c>
      <c r="AP112" s="458">
        <v>157.50399999999999</v>
      </c>
      <c r="AQ112" s="458">
        <v>0</v>
      </c>
      <c r="AR112" s="458">
        <v>1902.501</v>
      </c>
      <c r="AS112" s="458">
        <v>14.211</v>
      </c>
      <c r="AT112" s="458">
        <v>-458.32299999999998</v>
      </c>
      <c r="AU112" s="458">
        <v>-636.51400000000001</v>
      </c>
      <c r="AV112" s="458">
        <v>-607.13</v>
      </c>
      <c r="AW112" s="458">
        <v>9381.268</v>
      </c>
      <c r="AX112" s="458">
        <v>8774.1380000000008</v>
      </c>
      <c r="AY112" s="458">
        <f t="shared" si="9"/>
        <v>9381.268</v>
      </c>
      <c r="AZ112" s="458">
        <f t="shared" si="10"/>
        <v>0</v>
      </c>
      <c r="BA112" s="458">
        <f t="shared" si="11"/>
        <v>-458.32299999999998</v>
      </c>
    </row>
    <row r="113" spans="1:53" s="445" customFormat="1">
      <c r="A113" s="457">
        <v>0.61458333333333304</v>
      </c>
      <c r="B113" s="458">
        <v>3728.306</v>
      </c>
      <c r="C113" s="458">
        <v>6325.5870000000004</v>
      </c>
      <c r="D113" s="458">
        <v>897.70699999999999</v>
      </c>
      <c r="E113" s="458">
        <v>545.48800000000006</v>
      </c>
      <c r="F113" s="458">
        <v>200.80500000000001</v>
      </c>
      <c r="G113" s="458">
        <v>0</v>
      </c>
      <c r="H113" s="458">
        <v>399.42399999999998</v>
      </c>
      <c r="I113" s="458">
        <v>26.538</v>
      </c>
      <c r="J113" s="458">
        <v>-1505.066</v>
      </c>
      <c r="K113" s="458">
        <v>0</v>
      </c>
      <c r="L113" s="458">
        <v>-802.03800000000001</v>
      </c>
      <c r="M113" s="458">
        <v>10618.788999999999</v>
      </c>
      <c r="N113" s="458">
        <v>9816.7509999999984</v>
      </c>
      <c r="O113" s="458">
        <f t="shared" si="3"/>
        <v>10618.788999999999</v>
      </c>
      <c r="P113" s="458">
        <f t="shared" si="4"/>
        <v>0</v>
      </c>
      <c r="Q113" s="458">
        <f t="shared" si="5"/>
        <v>-1505.066</v>
      </c>
      <c r="S113" s="457">
        <v>0.61458333333333304</v>
      </c>
      <c r="T113" s="458">
        <v>3697.85</v>
      </c>
      <c r="U113" s="458">
        <v>5548.2650000000003</v>
      </c>
      <c r="V113" s="458">
        <v>78.703000000000003</v>
      </c>
      <c r="W113" s="458">
        <v>541.74599999999998</v>
      </c>
      <c r="X113" s="458">
        <v>159.54400000000001</v>
      </c>
      <c r="Y113" s="458">
        <v>0</v>
      </c>
      <c r="Z113" s="458">
        <v>1945.32</v>
      </c>
      <c r="AA113" s="458">
        <v>77.900000000000006</v>
      </c>
      <c r="AB113" s="458">
        <v>-1108.1890000000001</v>
      </c>
      <c r="AC113" s="458">
        <v>-316.32499999999999</v>
      </c>
      <c r="AD113" s="458">
        <v>-729.39800000000002</v>
      </c>
      <c r="AE113" s="458">
        <v>10624.813999999997</v>
      </c>
      <c r="AF113" s="458">
        <v>9895.4159999999974</v>
      </c>
      <c r="AG113" s="458">
        <f t="shared" si="6"/>
        <v>10624.813999999997</v>
      </c>
      <c r="AH113" s="458">
        <f t="shared" si="7"/>
        <v>0</v>
      </c>
      <c r="AI113" s="458">
        <f t="shared" si="8"/>
        <v>-1108.1890000000001</v>
      </c>
      <c r="AK113" s="457">
        <v>0.61458333333333304</v>
      </c>
      <c r="AL113" s="458">
        <v>3702.6570000000002</v>
      </c>
      <c r="AM113" s="458">
        <v>4298.6959999999999</v>
      </c>
      <c r="AN113" s="458">
        <v>60.579000000000001</v>
      </c>
      <c r="AO113" s="458">
        <v>481.166</v>
      </c>
      <c r="AP113" s="458">
        <v>157.565</v>
      </c>
      <c r="AQ113" s="458">
        <v>0</v>
      </c>
      <c r="AR113" s="458">
        <v>1729.1869999999999</v>
      </c>
      <c r="AS113" s="458">
        <v>14.052</v>
      </c>
      <c r="AT113" s="458">
        <v>-514.09799999999996</v>
      </c>
      <c r="AU113" s="458">
        <v>-635.84</v>
      </c>
      <c r="AV113" s="458">
        <v>-618.255</v>
      </c>
      <c r="AW113" s="458">
        <v>9293.9639999999999</v>
      </c>
      <c r="AX113" s="458">
        <v>8675.7090000000007</v>
      </c>
      <c r="AY113" s="458">
        <f t="shared" si="9"/>
        <v>9293.9639999999999</v>
      </c>
      <c r="AZ113" s="458">
        <f t="shared" si="10"/>
        <v>0</v>
      </c>
      <c r="BA113" s="458">
        <f t="shared" si="11"/>
        <v>-514.09799999999996</v>
      </c>
    </row>
    <row r="114" spans="1:53" s="445" customFormat="1">
      <c r="A114" s="457">
        <v>0.625</v>
      </c>
      <c r="B114" s="458">
        <v>3728.8539999999998</v>
      </c>
      <c r="C114" s="458">
        <v>6286.9859999999999</v>
      </c>
      <c r="D114" s="458">
        <v>901.45799999999997</v>
      </c>
      <c r="E114" s="458">
        <v>544.66899999999998</v>
      </c>
      <c r="F114" s="458">
        <v>202.279</v>
      </c>
      <c r="G114" s="458">
        <v>0</v>
      </c>
      <c r="H114" s="458">
        <v>321.91899999999998</v>
      </c>
      <c r="I114" s="458">
        <v>28.794</v>
      </c>
      <c r="J114" s="458">
        <v>-1360.5740000000001</v>
      </c>
      <c r="K114" s="458">
        <v>0</v>
      </c>
      <c r="L114" s="458">
        <v>-797.5</v>
      </c>
      <c r="M114" s="458">
        <v>10654.385</v>
      </c>
      <c r="N114" s="458">
        <v>9856.8850000000002</v>
      </c>
      <c r="O114" s="458">
        <f t="shared" si="3"/>
        <v>10654.385</v>
      </c>
      <c r="P114" s="458">
        <f t="shared" si="4"/>
        <v>0</v>
      </c>
      <c r="Q114" s="458">
        <f t="shared" si="5"/>
        <v>-1360.5740000000001</v>
      </c>
      <c r="S114" s="457">
        <v>0.625</v>
      </c>
      <c r="T114" s="458">
        <v>3700.335</v>
      </c>
      <c r="U114" s="458">
        <v>5683.3450000000003</v>
      </c>
      <c r="V114" s="458">
        <v>71.197000000000003</v>
      </c>
      <c r="W114" s="458">
        <v>532.10599999999999</v>
      </c>
      <c r="X114" s="458">
        <v>159.80500000000001</v>
      </c>
      <c r="Y114" s="458">
        <v>0</v>
      </c>
      <c r="Z114" s="458">
        <v>1754.0409999999999</v>
      </c>
      <c r="AA114" s="458">
        <v>80.05</v>
      </c>
      <c r="AB114" s="458">
        <v>-1147.143</v>
      </c>
      <c r="AC114" s="458">
        <v>-213.70500000000001</v>
      </c>
      <c r="AD114" s="458">
        <v>-739.173</v>
      </c>
      <c r="AE114" s="458">
        <v>10620.030999999999</v>
      </c>
      <c r="AF114" s="458">
        <v>9880.8579999999984</v>
      </c>
      <c r="AG114" s="458">
        <f t="shared" si="6"/>
        <v>10620.030999999999</v>
      </c>
      <c r="AH114" s="458">
        <f t="shared" si="7"/>
        <v>0</v>
      </c>
      <c r="AI114" s="458">
        <f t="shared" si="8"/>
        <v>-1147.143</v>
      </c>
      <c r="AK114" s="457">
        <v>0.625</v>
      </c>
      <c r="AL114" s="458">
        <v>3704.24</v>
      </c>
      <c r="AM114" s="458">
        <v>4352.3860000000004</v>
      </c>
      <c r="AN114" s="458">
        <v>65.602999999999994</v>
      </c>
      <c r="AO114" s="458">
        <v>501.48599999999999</v>
      </c>
      <c r="AP114" s="458">
        <v>156.465</v>
      </c>
      <c r="AQ114" s="458">
        <v>0</v>
      </c>
      <c r="AR114" s="458">
        <v>1560.194</v>
      </c>
      <c r="AS114" s="458">
        <v>13.356999999999999</v>
      </c>
      <c r="AT114" s="458">
        <v>-417.67</v>
      </c>
      <c r="AU114" s="458">
        <v>-635.55200000000002</v>
      </c>
      <c r="AV114" s="458">
        <v>-623.18799999999999</v>
      </c>
      <c r="AW114" s="458">
        <v>9300.509</v>
      </c>
      <c r="AX114" s="458">
        <v>8677.3209999999999</v>
      </c>
      <c r="AY114" s="458">
        <f t="shared" si="9"/>
        <v>9300.509</v>
      </c>
      <c r="AZ114" s="458">
        <f t="shared" si="10"/>
        <v>0</v>
      </c>
      <c r="BA114" s="458">
        <f t="shared" si="11"/>
        <v>-417.67</v>
      </c>
    </row>
    <row r="115" spans="1:53" s="445" customFormat="1">
      <c r="A115" s="457">
        <v>0.63541666666666696</v>
      </c>
      <c r="B115" s="458">
        <v>3729.357</v>
      </c>
      <c r="C115" s="458">
        <v>6289.0410000000002</v>
      </c>
      <c r="D115" s="458">
        <v>901.78800000000001</v>
      </c>
      <c r="E115" s="458">
        <v>547.06399999999996</v>
      </c>
      <c r="F115" s="458">
        <v>202.33600000000001</v>
      </c>
      <c r="G115" s="458">
        <v>0</v>
      </c>
      <c r="H115" s="458">
        <v>249.76499999999999</v>
      </c>
      <c r="I115" s="458">
        <v>31.399000000000001</v>
      </c>
      <c r="J115" s="458">
        <v>-1386.4639999999999</v>
      </c>
      <c r="K115" s="458">
        <v>0</v>
      </c>
      <c r="L115" s="458">
        <v>-796.697</v>
      </c>
      <c r="M115" s="458">
        <v>10564.286</v>
      </c>
      <c r="N115" s="458">
        <v>9767.5889999999999</v>
      </c>
      <c r="O115" s="458">
        <f t="shared" si="3"/>
        <v>10564.286</v>
      </c>
      <c r="P115" s="458">
        <f t="shared" si="4"/>
        <v>0</v>
      </c>
      <c r="Q115" s="458">
        <f t="shared" si="5"/>
        <v>-1386.4639999999999</v>
      </c>
      <c r="S115" s="457">
        <v>0.63541666666666696</v>
      </c>
      <c r="T115" s="458">
        <v>3700.8679999999999</v>
      </c>
      <c r="U115" s="458">
        <v>5796.3990000000003</v>
      </c>
      <c r="V115" s="458">
        <v>70.381</v>
      </c>
      <c r="W115" s="458">
        <v>535.30999999999995</v>
      </c>
      <c r="X115" s="458">
        <v>159.80699999999999</v>
      </c>
      <c r="Y115" s="458">
        <v>0</v>
      </c>
      <c r="Z115" s="458">
        <v>1549.0419999999999</v>
      </c>
      <c r="AA115" s="458">
        <v>80.697999999999993</v>
      </c>
      <c r="AB115" s="458">
        <v>-1250.44</v>
      </c>
      <c r="AC115" s="458">
        <v>-104.098</v>
      </c>
      <c r="AD115" s="458">
        <v>-747.50199999999995</v>
      </c>
      <c r="AE115" s="458">
        <v>10537.966999999999</v>
      </c>
      <c r="AF115" s="458">
        <v>9790.4649999999983</v>
      </c>
      <c r="AG115" s="458">
        <f t="shared" si="6"/>
        <v>10537.966999999999</v>
      </c>
      <c r="AH115" s="458">
        <f t="shared" si="7"/>
        <v>0</v>
      </c>
      <c r="AI115" s="458">
        <f t="shared" si="8"/>
        <v>-1250.44</v>
      </c>
      <c r="AK115" s="457">
        <v>0.63541666666666696</v>
      </c>
      <c r="AL115" s="458">
        <v>3703.9110000000001</v>
      </c>
      <c r="AM115" s="458">
        <v>4489.1379999999999</v>
      </c>
      <c r="AN115" s="458">
        <v>66.224999999999994</v>
      </c>
      <c r="AO115" s="458">
        <v>508.47800000000001</v>
      </c>
      <c r="AP115" s="458">
        <v>156.45400000000001</v>
      </c>
      <c r="AQ115" s="458">
        <v>0</v>
      </c>
      <c r="AR115" s="458">
        <v>1411.6410000000001</v>
      </c>
      <c r="AS115" s="458">
        <v>12.961</v>
      </c>
      <c r="AT115" s="458">
        <v>-566.41700000000003</v>
      </c>
      <c r="AU115" s="458">
        <v>-524.20899999999995</v>
      </c>
      <c r="AV115" s="458">
        <v>-634.65800000000002</v>
      </c>
      <c r="AW115" s="458">
        <v>9258.1819999999971</v>
      </c>
      <c r="AX115" s="458">
        <v>8623.5239999999976</v>
      </c>
      <c r="AY115" s="458">
        <f t="shared" si="9"/>
        <v>9258.1819999999971</v>
      </c>
      <c r="AZ115" s="458">
        <f t="shared" si="10"/>
        <v>0</v>
      </c>
      <c r="BA115" s="458">
        <f t="shared" si="11"/>
        <v>-566.41700000000003</v>
      </c>
    </row>
    <row r="116" spans="1:53" s="445" customFormat="1">
      <c r="A116" s="457">
        <v>0.64583333333333304</v>
      </c>
      <c r="B116" s="458">
        <v>3726.8490000000002</v>
      </c>
      <c r="C116" s="458">
        <v>6308.5789999999997</v>
      </c>
      <c r="D116" s="458">
        <v>904.33799999999997</v>
      </c>
      <c r="E116" s="458">
        <v>551.38099999999997</v>
      </c>
      <c r="F116" s="458">
        <v>202.441</v>
      </c>
      <c r="G116" s="458">
        <v>0</v>
      </c>
      <c r="H116" s="458">
        <v>171.50800000000001</v>
      </c>
      <c r="I116" s="458">
        <v>30.812999999999999</v>
      </c>
      <c r="J116" s="458">
        <v>-1357.5740000000001</v>
      </c>
      <c r="K116" s="458">
        <v>0</v>
      </c>
      <c r="L116" s="458">
        <v>-797.24300000000005</v>
      </c>
      <c r="M116" s="458">
        <v>10538.334999999999</v>
      </c>
      <c r="N116" s="458">
        <v>9741.0919999999987</v>
      </c>
      <c r="O116" s="458">
        <f t="shared" si="3"/>
        <v>10538.334999999999</v>
      </c>
      <c r="P116" s="458">
        <f t="shared" si="4"/>
        <v>0</v>
      </c>
      <c r="Q116" s="458">
        <f t="shared" si="5"/>
        <v>-1357.5740000000001</v>
      </c>
      <c r="S116" s="457">
        <v>0.64583333333333304</v>
      </c>
      <c r="T116" s="458">
        <v>3703.1840000000002</v>
      </c>
      <c r="U116" s="458">
        <v>5831.9179999999997</v>
      </c>
      <c r="V116" s="458">
        <v>75.512</v>
      </c>
      <c r="W116" s="458">
        <v>537.45500000000004</v>
      </c>
      <c r="X116" s="458">
        <v>159.81</v>
      </c>
      <c r="Y116" s="458">
        <v>0</v>
      </c>
      <c r="Z116" s="458">
        <v>1329.671</v>
      </c>
      <c r="AA116" s="458">
        <v>83.632999999999996</v>
      </c>
      <c r="AB116" s="458">
        <v>-1169.752</v>
      </c>
      <c r="AC116" s="458">
        <v>-104.004</v>
      </c>
      <c r="AD116" s="458">
        <v>-749.072</v>
      </c>
      <c r="AE116" s="458">
        <v>10447.426999999998</v>
      </c>
      <c r="AF116" s="458">
        <v>9698.3549999999977</v>
      </c>
      <c r="AG116" s="458">
        <f t="shared" si="6"/>
        <v>10447.426999999998</v>
      </c>
      <c r="AH116" s="458">
        <f t="shared" si="7"/>
        <v>0</v>
      </c>
      <c r="AI116" s="458">
        <f t="shared" si="8"/>
        <v>-1169.752</v>
      </c>
      <c r="AK116" s="457">
        <v>0.64583333333333304</v>
      </c>
      <c r="AL116" s="458">
        <v>3702.9090000000001</v>
      </c>
      <c r="AM116" s="458">
        <v>4641.1210000000001</v>
      </c>
      <c r="AN116" s="458">
        <v>66.197999999999993</v>
      </c>
      <c r="AO116" s="458">
        <v>508.07100000000003</v>
      </c>
      <c r="AP116" s="458">
        <v>156.43799999999999</v>
      </c>
      <c r="AQ116" s="458">
        <v>0</v>
      </c>
      <c r="AR116" s="458">
        <v>1231.6369999999999</v>
      </c>
      <c r="AS116" s="458">
        <v>14.585000000000001</v>
      </c>
      <c r="AT116" s="458">
        <v>-646.226</v>
      </c>
      <c r="AU116" s="458">
        <v>-450.08600000000001</v>
      </c>
      <c r="AV116" s="458">
        <v>-646.85</v>
      </c>
      <c r="AW116" s="458">
        <v>9224.6470000000008</v>
      </c>
      <c r="AX116" s="458">
        <v>8577.7970000000005</v>
      </c>
      <c r="AY116" s="458">
        <f t="shared" si="9"/>
        <v>9224.6470000000008</v>
      </c>
      <c r="AZ116" s="458">
        <f t="shared" si="10"/>
        <v>0</v>
      </c>
      <c r="BA116" s="458">
        <f t="shared" si="11"/>
        <v>-646.226</v>
      </c>
    </row>
    <row r="117" spans="1:53" s="445" customFormat="1">
      <c r="A117" s="457">
        <v>0.65625</v>
      </c>
      <c r="B117" s="458">
        <v>3725.4490000000001</v>
      </c>
      <c r="C117" s="458">
        <v>6310.9719999999998</v>
      </c>
      <c r="D117" s="458">
        <v>912.49699999999996</v>
      </c>
      <c r="E117" s="458">
        <v>554.83399999999995</v>
      </c>
      <c r="F117" s="458">
        <v>202.429</v>
      </c>
      <c r="G117" s="458">
        <v>157.352</v>
      </c>
      <c r="H117" s="458">
        <v>109.79900000000001</v>
      </c>
      <c r="I117" s="458">
        <v>26.684999999999999</v>
      </c>
      <c r="J117" s="458">
        <v>-1485.7360000000001</v>
      </c>
      <c r="K117" s="458">
        <v>0</v>
      </c>
      <c r="L117" s="458">
        <v>-797.31700000000001</v>
      </c>
      <c r="M117" s="458">
        <v>10514.281000000001</v>
      </c>
      <c r="N117" s="458">
        <v>9716.9639999999999</v>
      </c>
      <c r="O117" s="458">
        <f t="shared" si="3"/>
        <v>10514.281000000001</v>
      </c>
      <c r="P117" s="458">
        <f t="shared" si="4"/>
        <v>0</v>
      </c>
      <c r="Q117" s="458">
        <f t="shared" si="5"/>
        <v>-1485.7360000000001</v>
      </c>
      <c r="S117" s="457">
        <v>0.65625</v>
      </c>
      <c r="T117" s="458">
        <v>3704.636</v>
      </c>
      <c r="U117" s="458">
        <v>5902.2820000000002</v>
      </c>
      <c r="V117" s="458">
        <v>82.376000000000005</v>
      </c>
      <c r="W117" s="458">
        <v>537.42200000000003</v>
      </c>
      <c r="X117" s="458">
        <v>164.21199999999999</v>
      </c>
      <c r="Y117" s="458">
        <v>0</v>
      </c>
      <c r="Z117" s="458">
        <v>1085.29</v>
      </c>
      <c r="AA117" s="458">
        <v>87.003</v>
      </c>
      <c r="AB117" s="458">
        <v>-1108.011</v>
      </c>
      <c r="AC117" s="458">
        <v>-69.45</v>
      </c>
      <c r="AD117" s="458">
        <v>-753.39800000000002</v>
      </c>
      <c r="AE117" s="458">
        <v>10385.76</v>
      </c>
      <c r="AF117" s="458">
        <v>9632.362000000001</v>
      </c>
      <c r="AG117" s="458">
        <f t="shared" si="6"/>
        <v>10385.76</v>
      </c>
      <c r="AH117" s="458">
        <f t="shared" si="7"/>
        <v>0</v>
      </c>
      <c r="AI117" s="458">
        <f t="shared" si="8"/>
        <v>-1108.011</v>
      </c>
      <c r="AK117" s="457">
        <v>0.65625</v>
      </c>
      <c r="AL117" s="458">
        <v>3703.5219999999999</v>
      </c>
      <c r="AM117" s="458">
        <v>5003.9219999999996</v>
      </c>
      <c r="AN117" s="458">
        <v>65.334999999999994</v>
      </c>
      <c r="AO117" s="458">
        <v>514.548</v>
      </c>
      <c r="AP117" s="458">
        <v>156.52500000000001</v>
      </c>
      <c r="AQ117" s="458">
        <v>0</v>
      </c>
      <c r="AR117" s="458">
        <v>1048.9159999999999</v>
      </c>
      <c r="AS117" s="458">
        <v>15.807</v>
      </c>
      <c r="AT117" s="458">
        <v>-893.03</v>
      </c>
      <c r="AU117" s="458">
        <v>-378.673</v>
      </c>
      <c r="AV117" s="458">
        <v>-677.98699999999997</v>
      </c>
      <c r="AW117" s="458">
        <v>9236.8719999999976</v>
      </c>
      <c r="AX117" s="458">
        <v>8558.8849999999984</v>
      </c>
      <c r="AY117" s="458">
        <f t="shared" si="9"/>
        <v>9236.8719999999976</v>
      </c>
      <c r="AZ117" s="458">
        <f t="shared" si="10"/>
        <v>0</v>
      </c>
      <c r="BA117" s="458">
        <f t="shared" si="11"/>
        <v>-893.03</v>
      </c>
    </row>
    <row r="118" spans="1:53" s="445" customFormat="1">
      <c r="A118" s="457">
        <v>0.66666666666666696</v>
      </c>
      <c r="B118" s="458">
        <v>3726.2289999999998</v>
      </c>
      <c r="C118" s="458">
        <v>6321.9650000000001</v>
      </c>
      <c r="D118" s="458">
        <v>956.41300000000001</v>
      </c>
      <c r="E118" s="458">
        <v>547.85400000000004</v>
      </c>
      <c r="F118" s="458">
        <v>203.57</v>
      </c>
      <c r="G118" s="458">
        <v>388.988</v>
      </c>
      <c r="H118" s="458">
        <v>62.076999999999998</v>
      </c>
      <c r="I118" s="458">
        <v>23.706</v>
      </c>
      <c r="J118" s="458">
        <v>-1824.4749999999999</v>
      </c>
      <c r="K118" s="458">
        <v>0</v>
      </c>
      <c r="L118" s="458">
        <v>-798.79399999999998</v>
      </c>
      <c r="M118" s="458">
        <v>10406.326999999997</v>
      </c>
      <c r="N118" s="458">
        <v>9607.5329999999976</v>
      </c>
      <c r="O118" s="458">
        <f t="shared" si="3"/>
        <v>10406.326999999997</v>
      </c>
      <c r="P118" s="458">
        <f t="shared" si="4"/>
        <v>0</v>
      </c>
      <c r="Q118" s="458">
        <f t="shared" si="5"/>
        <v>-1824.4749999999999</v>
      </c>
      <c r="S118" s="457">
        <v>0.66666666666666696</v>
      </c>
      <c r="T118" s="458">
        <v>3701.9270000000001</v>
      </c>
      <c r="U118" s="458">
        <v>5930.9480000000003</v>
      </c>
      <c r="V118" s="458">
        <v>80.843999999999994</v>
      </c>
      <c r="W118" s="458">
        <v>539.88</v>
      </c>
      <c r="X118" s="458">
        <v>223.685</v>
      </c>
      <c r="Y118" s="458">
        <v>0</v>
      </c>
      <c r="Z118" s="458">
        <v>829.82899999999995</v>
      </c>
      <c r="AA118" s="458">
        <v>91.763000000000005</v>
      </c>
      <c r="AB118" s="458">
        <v>-1195.1089999999999</v>
      </c>
      <c r="AC118" s="458">
        <v>0</v>
      </c>
      <c r="AD118" s="458">
        <v>-754.23699999999997</v>
      </c>
      <c r="AE118" s="458">
        <v>10203.766999999998</v>
      </c>
      <c r="AF118" s="458">
        <v>9449.5299999999988</v>
      </c>
      <c r="AG118" s="458">
        <f t="shared" si="6"/>
        <v>10203.766999999998</v>
      </c>
      <c r="AH118" s="458">
        <f t="shared" si="7"/>
        <v>0</v>
      </c>
      <c r="AI118" s="458">
        <f t="shared" si="8"/>
        <v>-1195.1089999999999</v>
      </c>
      <c r="AK118" s="457">
        <v>0.66666666666666696</v>
      </c>
      <c r="AL118" s="458">
        <v>3704.096</v>
      </c>
      <c r="AM118" s="458">
        <v>5378.9390000000003</v>
      </c>
      <c r="AN118" s="458">
        <v>141.52099999999999</v>
      </c>
      <c r="AO118" s="458">
        <v>527.54999999999995</v>
      </c>
      <c r="AP118" s="458">
        <v>159.334</v>
      </c>
      <c r="AQ118" s="458">
        <v>0</v>
      </c>
      <c r="AR118" s="458">
        <v>867.65899999999999</v>
      </c>
      <c r="AS118" s="458">
        <v>14.803000000000001</v>
      </c>
      <c r="AT118" s="458">
        <v>-1523.088</v>
      </c>
      <c r="AU118" s="458">
        <v>-124.875</v>
      </c>
      <c r="AV118" s="458">
        <v>-711.63199999999995</v>
      </c>
      <c r="AW118" s="458">
        <v>9145.9390000000003</v>
      </c>
      <c r="AX118" s="458">
        <v>8434.3070000000007</v>
      </c>
      <c r="AY118" s="458">
        <f t="shared" si="9"/>
        <v>9145.9390000000003</v>
      </c>
      <c r="AZ118" s="458">
        <f t="shared" si="10"/>
        <v>0</v>
      </c>
      <c r="BA118" s="458">
        <f t="shared" si="11"/>
        <v>-1523.088</v>
      </c>
    </row>
    <row r="119" spans="1:53" s="445" customFormat="1">
      <c r="A119" s="457">
        <v>0.67708333333333304</v>
      </c>
      <c r="B119" s="458">
        <v>3726.721</v>
      </c>
      <c r="C119" s="458">
        <v>6350.6760000000004</v>
      </c>
      <c r="D119" s="458">
        <v>966.00900000000001</v>
      </c>
      <c r="E119" s="458">
        <v>552.16099999999994</v>
      </c>
      <c r="F119" s="458">
        <v>203.54499999999999</v>
      </c>
      <c r="G119" s="458">
        <v>378.45299999999997</v>
      </c>
      <c r="H119" s="458">
        <v>33.520000000000003</v>
      </c>
      <c r="I119" s="458">
        <v>22.338000000000001</v>
      </c>
      <c r="J119" s="458">
        <v>-1801.9480000000001</v>
      </c>
      <c r="K119" s="458">
        <v>0</v>
      </c>
      <c r="L119" s="458">
        <v>-801.14</v>
      </c>
      <c r="M119" s="458">
        <v>10431.475</v>
      </c>
      <c r="N119" s="458">
        <v>9630.3350000000009</v>
      </c>
      <c r="O119" s="458">
        <f t="shared" ref="O119:O149" si="12">M119</f>
        <v>10431.475</v>
      </c>
      <c r="P119" s="458">
        <f t="shared" ref="P119:P149" si="13">IF(J119&lt;0,0,J119)</f>
        <v>0</v>
      </c>
      <c r="Q119" s="458">
        <f t="shared" ref="Q119:Q149" si="14">IF(J119&lt;0,J119,0)</f>
        <v>-1801.9480000000001</v>
      </c>
      <c r="S119" s="457">
        <v>0.67708333333333304</v>
      </c>
      <c r="T119" s="458">
        <v>3699.4540000000002</v>
      </c>
      <c r="U119" s="458">
        <v>5929.06</v>
      </c>
      <c r="V119" s="458">
        <v>86.55</v>
      </c>
      <c r="W119" s="458">
        <v>543.00199999999995</v>
      </c>
      <c r="X119" s="458">
        <v>246.72499999999999</v>
      </c>
      <c r="Y119" s="458">
        <v>96.781999999999996</v>
      </c>
      <c r="Z119" s="458">
        <v>578.495</v>
      </c>
      <c r="AA119" s="458">
        <v>87.558999999999997</v>
      </c>
      <c r="AB119" s="458">
        <v>-1113.992</v>
      </c>
      <c r="AC119" s="458">
        <v>0</v>
      </c>
      <c r="AD119" s="458">
        <v>-753.44100000000003</v>
      </c>
      <c r="AE119" s="458">
        <v>10153.635</v>
      </c>
      <c r="AF119" s="458">
        <v>9400.1939999999995</v>
      </c>
      <c r="AG119" s="458">
        <f t="shared" ref="AG119:AG149" si="15">AE119</f>
        <v>10153.635</v>
      </c>
      <c r="AH119" s="458">
        <f t="shared" ref="AH119:AH149" si="16">IF(AB119&lt;0,0,AB119)</f>
        <v>0</v>
      </c>
      <c r="AI119" s="458">
        <f t="shared" ref="AI119:AI149" si="17">IF(AB119&lt;0,AB119,0)</f>
        <v>-1113.992</v>
      </c>
      <c r="AK119" s="457">
        <v>0.67708333333333304</v>
      </c>
      <c r="AL119" s="458">
        <v>3703.0349999999999</v>
      </c>
      <c r="AM119" s="458">
        <v>5505.9139999999998</v>
      </c>
      <c r="AN119" s="458">
        <v>305.52</v>
      </c>
      <c r="AO119" s="458">
        <v>532.11099999999999</v>
      </c>
      <c r="AP119" s="458">
        <v>159.31299999999999</v>
      </c>
      <c r="AQ119" s="458">
        <v>0</v>
      </c>
      <c r="AR119" s="458">
        <v>695.19</v>
      </c>
      <c r="AS119" s="458">
        <v>15.053000000000001</v>
      </c>
      <c r="AT119" s="458">
        <v>-1797.4970000000001</v>
      </c>
      <c r="AU119" s="458">
        <v>0</v>
      </c>
      <c r="AV119" s="458">
        <v>-724.21799999999996</v>
      </c>
      <c r="AW119" s="458">
        <v>9118.6390000000029</v>
      </c>
      <c r="AX119" s="458">
        <v>8394.4210000000021</v>
      </c>
      <c r="AY119" s="458">
        <f t="shared" ref="AY119:AY149" si="18">AW119</f>
        <v>9118.6390000000029</v>
      </c>
      <c r="AZ119" s="458">
        <f t="shared" ref="AZ119:AZ149" si="19">IF(AT119&lt;0,0,AT119)</f>
        <v>0</v>
      </c>
      <c r="BA119" s="458">
        <f t="shared" ref="BA119:BA149" si="20">IF(AT119&lt;0,AT119,0)</f>
        <v>-1797.4970000000001</v>
      </c>
    </row>
    <row r="120" spans="1:53" s="445" customFormat="1">
      <c r="A120" s="457">
        <v>0.6875</v>
      </c>
      <c r="B120" s="458">
        <v>3727.6089999999999</v>
      </c>
      <c r="C120" s="458">
        <v>6370.1220000000003</v>
      </c>
      <c r="D120" s="458">
        <v>966.27499999999998</v>
      </c>
      <c r="E120" s="458">
        <v>556.44600000000003</v>
      </c>
      <c r="F120" s="458">
        <v>203.52500000000001</v>
      </c>
      <c r="G120" s="458">
        <v>367.20299999999997</v>
      </c>
      <c r="H120" s="458">
        <v>27.603000000000002</v>
      </c>
      <c r="I120" s="458">
        <v>25.745999999999999</v>
      </c>
      <c r="J120" s="458">
        <v>-1645.068</v>
      </c>
      <c r="K120" s="458">
        <v>0</v>
      </c>
      <c r="L120" s="458">
        <v>-802.99300000000005</v>
      </c>
      <c r="M120" s="458">
        <v>10599.460999999998</v>
      </c>
      <c r="N120" s="458">
        <v>9796.4679999999971</v>
      </c>
      <c r="O120" s="458">
        <f t="shared" si="12"/>
        <v>10599.460999999998</v>
      </c>
      <c r="P120" s="458">
        <f t="shared" si="13"/>
        <v>0</v>
      </c>
      <c r="Q120" s="458">
        <f t="shared" si="14"/>
        <v>-1645.068</v>
      </c>
      <c r="S120" s="457">
        <v>0.6875</v>
      </c>
      <c r="T120" s="458">
        <v>3699.9259999999999</v>
      </c>
      <c r="U120" s="458">
        <v>5974.8459999999995</v>
      </c>
      <c r="V120" s="458">
        <v>88.316000000000003</v>
      </c>
      <c r="W120" s="458">
        <v>555.78499999999997</v>
      </c>
      <c r="X120" s="458">
        <v>247.524</v>
      </c>
      <c r="Y120" s="458">
        <v>267.79300000000001</v>
      </c>
      <c r="Z120" s="458">
        <v>352.08</v>
      </c>
      <c r="AA120" s="458">
        <v>84.33</v>
      </c>
      <c r="AB120" s="458">
        <v>-1143.6880000000001</v>
      </c>
      <c r="AC120" s="458">
        <v>0</v>
      </c>
      <c r="AD120" s="458">
        <v>-758.40800000000002</v>
      </c>
      <c r="AE120" s="458">
        <v>10126.911999999998</v>
      </c>
      <c r="AF120" s="458">
        <v>9368.503999999999</v>
      </c>
      <c r="AG120" s="458">
        <f t="shared" si="15"/>
        <v>10126.911999999998</v>
      </c>
      <c r="AH120" s="458">
        <f t="shared" si="16"/>
        <v>0</v>
      </c>
      <c r="AI120" s="458">
        <f t="shared" si="17"/>
        <v>-1143.6880000000001</v>
      </c>
      <c r="AK120" s="457">
        <v>0.6875</v>
      </c>
      <c r="AL120" s="458">
        <v>3705.9009999999998</v>
      </c>
      <c r="AM120" s="458">
        <v>5664.5420000000004</v>
      </c>
      <c r="AN120" s="458">
        <v>499.32900000000001</v>
      </c>
      <c r="AO120" s="458">
        <v>533.83900000000006</v>
      </c>
      <c r="AP120" s="458">
        <v>159.29</v>
      </c>
      <c r="AQ120" s="458">
        <v>0</v>
      </c>
      <c r="AR120" s="458">
        <v>519.50599999999997</v>
      </c>
      <c r="AS120" s="458">
        <v>15.164999999999999</v>
      </c>
      <c r="AT120" s="458">
        <v>-1945.789</v>
      </c>
      <c r="AU120" s="458">
        <v>0</v>
      </c>
      <c r="AV120" s="458">
        <v>-740.03899999999999</v>
      </c>
      <c r="AW120" s="458">
        <v>9151.7829999999994</v>
      </c>
      <c r="AX120" s="458">
        <v>8411.7439999999988</v>
      </c>
      <c r="AY120" s="458">
        <f t="shared" si="18"/>
        <v>9151.7829999999994</v>
      </c>
      <c r="AZ120" s="458">
        <f t="shared" si="19"/>
        <v>0</v>
      </c>
      <c r="BA120" s="458">
        <f t="shared" si="20"/>
        <v>-1945.789</v>
      </c>
    </row>
    <row r="121" spans="1:53" s="445" customFormat="1">
      <c r="A121" s="457">
        <v>0.69791666666666696</v>
      </c>
      <c r="B121" s="458">
        <v>3726.085</v>
      </c>
      <c r="C121" s="458">
        <v>6361.2349999999997</v>
      </c>
      <c r="D121" s="458">
        <v>933.721</v>
      </c>
      <c r="E121" s="458">
        <v>558.00699999999995</v>
      </c>
      <c r="F121" s="458">
        <v>226.65100000000001</v>
      </c>
      <c r="G121" s="458">
        <v>385.07799999999997</v>
      </c>
      <c r="H121" s="458">
        <v>27.335000000000001</v>
      </c>
      <c r="I121" s="458">
        <v>28.291</v>
      </c>
      <c r="J121" s="458">
        <v>-1600.537</v>
      </c>
      <c r="K121" s="458">
        <v>0</v>
      </c>
      <c r="L121" s="458">
        <v>-802.08600000000001</v>
      </c>
      <c r="M121" s="458">
        <v>10645.865999999996</v>
      </c>
      <c r="N121" s="458">
        <v>9843.779999999997</v>
      </c>
      <c r="O121" s="458">
        <f t="shared" si="12"/>
        <v>10645.865999999996</v>
      </c>
      <c r="P121" s="458">
        <f t="shared" si="13"/>
        <v>0</v>
      </c>
      <c r="Q121" s="458">
        <f t="shared" si="14"/>
        <v>-1600.537</v>
      </c>
      <c r="S121" s="457">
        <v>0.69791666666666696</v>
      </c>
      <c r="T121" s="458">
        <v>3700.1260000000002</v>
      </c>
      <c r="U121" s="458">
        <v>5971.6530000000002</v>
      </c>
      <c r="V121" s="458">
        <v>85.132000000000005</v>
      </c>
      <c r="W121" s="458">
        <v>575.64200000000005</v>
      </c>
      <c r="X121" s="458">
        <v>306.84100000000001</v>
      </c>
      <c r="Y121" s="458">
        <v>509.36900000000003</v>
      </c>
      <c r="Z121" s="458">
        <v>179.209</v>
      </c>
      <c r="AA121" s="458">
        <v>89.730999999999995</v>
      </c>
      <c r="AB121" s="458">
        <v>-1233.479</v>
      </c>
      <c r="AC121" s="458">
        <v>0</v>
      </c>
      <c r="AD121" s="458">
        <v>-761.33900000000006</v>
      </c>
      <c r="AE121" s="458">
        <v>10184.224000000002</v>
      </c>
      <c r="AF121" s="458">
        <v>9422.885000000002</v>
      </c>
      <c r="AG121" s="458">
        <f t="shared" si="15"/>
        <v>10184.224000000002</v>
      </c>
      <c r="AH121" s="458">
        <f t="shared" si="16"/>
        <v>0</v>
      </c>
      <c r="AI121" s="458">
        <f t="shared" si="17"/>
        <v>-1233.479</v>
      </c>
      <c r="AK121" s="457">
        <v>0.69791666666666696</v>
      </c>
      <c r="AL121" s="458">
        <v>3705.529</v>
      </c>
      <c r="AM121" s="458">
        <v>5779.0870000000004</v>
      </c>
      <c r="AN121" s="458">
        <v>573.49800000000005</v>
      </c>
      <c r="AO121" s="458">
        <v>539.27300000000002</v>
      </c>
      <c r="AP121" s="458">
        <v>164.11500000000001</v>
      </c>
      <c r="AQ121" s="458">
        <v>0</v>
      </c>
      <c r="AR121" s="458">
        <v>362.18799999999999</v>
      </c>
      <c r="AS121" s="458">
        <v>15.846</v>
      </c>
      <c r="AT121" s="458">
        <v>-2017.5039999999999</v>
      </c>
      <c r="AU121" s="458">
        <v>0</v>
      </c>
      <c r="AV121" s="458">
        <v>-750.50099999999998</v>
      </c>
      <c r="AW121" s="458">
        <v>9122.0319999999992</v>
      </c>
      <c r="AX121" s="458">
        <v>8371.530999999999</v>
      </c>
      <c r="AY121" s="458">
        <f t="shared" si="18"/>
        <v>9122.0319999999992</v>
      </c>
      <c r="AZ121" s="458">
        <f t="shared" si="19"/>
        <v>0</v>
      </c>
      <c r="BA121" s="458">
        <f t="shared" si="20"/>
        <v>-2017.5039999999999</v>
      </c>
    </row>
    <row r="122" spans="1:53" s="445" customFormat="1">
      <c r="A122" s="457">
        <v>0.70833333333333304</v>
      </c>
      <c r="B122" s="458">
        <v>3727.9490000000001</v>
      </c>
      <c r="C122" s="458">
        <v>6330.2389999999996</v>
      </c>
      <c r="D122" s="458">
        <v>966.096</v>
      </c>
      <c r="E122" s="458">
        <v>563.95600000000002</v>
      </c>
      <c r="F122" s="458">
        <v>604.49900000000002</v>
      </c>
      <c r="G122" s="458">
        <v>343.96699999999998</v>
      </c>
      <c r="H122" s="458">
        <v>18.385999999999999</v>
      </c>
      <c r="I122" s="458">
        <v>29.029</v>
      </c>
      <c r="J122" s="458">
        <v>-1768.664</v>
      </c>
      <c r="K122" s="458">
        <v>0</v>
      </c>
      <c r="L122" s="458">
        <v>-803.07</v>
      </c>
      <c r="M122" s="458">
        <v>10815.457</v>
      </c>
      <c r="N122" s="458">
        <v>10012.387000000001</v>
      </c>
      <c r="O122" s="458">
        <f t="shared" si="12"/>
        <v>10815.457</v>
      </c>
      <c r="P122" s="458">
        <f t="shared" si="13"/>
        <v>0</v>
      </c>
      <c r="Q122" s="458">
        <f t="shared" si="14"/>
        <v>-1768.664</v>
      </c>
      <c r="S122" s="457">
        <v>0.70833333333333304</v>
      </c>
      <c r="T122" s="458">
        <v>3699.578</v>
      </c>
      <c r="U122" s="458">
        <v>5987.5770000000002</v>
      </c>
      <c r="V122" s="458">
        <v>82.262</v>
      </c>
      <c r="W122" s="458">
        <v>553.17100000000005</v>
      </c>
      <c r="X122" s="458">
        <v>430.47300000000001</v>
      </c>
      <c r="Y122" s="458">
        <v>449.774</v>
      </c>
      <c r="Z122" s="458">
        <v>75.608000000000004</v>
      </c>
      <c r="AA122" s="458">
        <v>95.584000000000003</v>
      </c>
      <c r="AB122" s="458">
        <v>-1079.354</v>
      </c>
      <c r="AC122" s="458">
        <v>0</v>
      </c>
      <c r="AD122" s="458">
        <v>-761.02</v>
      </c>
      <c r="AE122" s="458">
        <v>10294.673000000003</v>
      </c>
      <c r="AF122" s="458">
        <v>9533.6530000000021</v>
      </c>
      <c r="AG122" s="458">
        <f t="shared" si="15"/>
        <v>10294.673000000003</v>
      </c>
      <c r="AH122" s="458">
        <f t="shared" si="16"/>
        <v>0</v>
      </c>
      <c r="AI122" s="458">
        <f t="shared" si="17"/>
        <v>-1079.354</v>
      </c>
      <c r="AK122" s="457">
        <v>0.70833333333333304</v>
      </c>
      <c r="AL122" s="458">
        <v>3705.8249999999998</v>
      </c>
      <c r="AM122" s="458">
        <v>5848.32</v>
      </c>
      <c r="AN122" s="458">
        <v>765.68</v>
      </c>
      <c r="AO122" s="458">
        <v>541.85299999999995</v>
      </c>
      <c r="AP122" s="458">
        <v>229.55</v>
      </c>
      <c r="AQ122" s="458">
        <v>72.558000000000007</v>
      </c>
      <c r="AR122" s="458">
        <v>222.43199999999999</v>
      </c>
      <c r="AS122" s="458">
        <v>17.102</v>
      </c>
      <c r="AT122" s="458">
        <v>-2289.3290000000002</v>
      </c>
      <c r="AU122" s="458">
        <v>0</v>
      </c>
      <c r="AV122" s="458">
        <v>-759.73599999999999</v>
      </c>
      <c r="AW122" s="458">
        <v>9113.9910000000018</v>
      </c>
      <c r="AX122" s="458">
        <v>8354.255000000001</v>
      </c>
      <c r="AY122" s="458">
        <f t="shared" si="18"/>
        <v>9113.9910000000018</v>
      </c>
      <c r="AZ122" s="458">
        <f t="shared" si="19"/>
        <v>0</v>
      </c>
      <c r="BA122" s="458">
        <f t="shared" si="20"/>
        <v>-2289.3290000000002</v>
      </c>
    </row>
    <row r="123" spans="1:53" s="445" customFormat="1">
      <c r="A123" s="457">
        <v>0.71875</v>
      </c>
      <c r="B123" s="458">
        <v>3726.9470000000001</v>
      </c>
      <c r="C123" s="458">
        <v>6332.0709999999999</v>
      </c>
      <c r="D123" s="458">
        <v>966.10199999999998</v>
      </c>
      <c r="E123" s="458">
        <v>567.35400000000004</v>
      </c>
      <c r="F123" s="458">
        <v>644.89300000000003</v>
      </c>
      <c r="G123" s="458">
        <v>301.774</v>
      </c>
      <c r="H123" s="458">
        <v>0</v>
      </c>
      <c r="I123" s="458">
        <v>31.07</v>
      </c>
      <c r="J123" s="458">
        <v>-1749.134</v>
      </c>
      <c r="K123" s="458">
        <v>0</v>
      </c>
      <c r="L123" s="458">
        <v>-803.22199999999998</v>
      </c>
      <c r="M123" s="458">
        <v>10821.076999999999</v>
      </c>
      <c r="N123" s="458">
        <v>10017.855</v>
      </c>
      <c r="O123" s="458">
        <f t="shared" si="12"/>
        <v>10821.076999999999</v>
      </c>
      <c r="P123" s="458">
        <f t="shared" si="13"/>
        <v>0</v>
      </c>
      <c r="Q123" s="458">
        <f t="shared" si="14"/>
        <v>-1749.134</v>
      </c>
      <c r="S123" s="457">
        <v>0.71875</v>
      </c>
      <c r="T123" s="458">
        <v>3699.9250000000002</v>
      </c>
      <c r="U123" s="458">
        <v>6007.9610000000002</v>
      </c>
      <c r="V123" s="458">
        <v>77.204999999999998</v>
      </c>
      <c r="W123" s="458">
        <v>552.52099999999996</v>
      </c>
      <c r="X123" s="458">
        <v>445.108</v>
      </c>
      <c r="Y123" s="458">
        <v>521.54</v>
      </c>
      <c r="Z123" s="458">
        <v>33.883000000000003</v>
      </c>
      <c r="AA123" s="458">
        <v>101.58499999999999</v>
      </c>
      <c r="AB123" s="458">
        <v>-1074.568</v>
      </c>
      <c r="AC123" s="458">
        <v>0</v>
      </c>
      <c r="AD123" s="458">
        <v>-763.50599999999997</v>
      </c>
      <c r="AE123" s="458">
        <v>10365.160000000002</v>
      </c>
      <c r="AF123" s="458">
        <v>9601.6540000000023</v>
      </c>
      <c r="AG123" s="458">
        <f t="shared" si="15"/>
        <v>10365.160000000002</v>
      </c>
      <c r="AH123" s="458">
        <f t="shared" si="16"/>
        <v>0</v>
      </c>
      <c r="AI123" s="458">
        <f t="shared" si="17"/>
        <v>-1074.568</v>
      </c>
      <c r="AK123" s="457">
        <v>0.71875</v>
      </c>
      <c r="AL123" s="458">
        <v>3703.7550000000001</v>
      </c>
      <c r="AM123" s="458">
        <v>5880.5810000000001</v>
      </c>
      <c r="AN123" s="458">
        <v>888.60500000000002</v>
      </c>
      <c r="AO123" s="458">
        <v>546.86900000000003</v>
      </c>
      <c r="AP123" s="458">
        <v>235.773</v>
      </c>
      <c r="AQ123" s="458">
        <v>72.441999999999993</v>
      </c>
      <c r="AR123" s="458">
        <v>121.601</v>
      </c>
      <c r="AS123" s="458">
        <v>19.382999999999999</v>
      </c>
      <c r="AT123" s="458">
        <v>-2342.1660000000002</v>
      </c>
      <c r="AU123" s="458">
        <v>0</v>
      </c>
      <c r="AV123" s="458">
        <v>-763.91600000000005</v>
      </c>
      <c r="AW123" s="458">
        <v>9126.8429999999971</v>
      </c>
      <c r="AX123" s="458">
        <v>8362.9269999999979</v>
      </c>
      <c r="AY123" s="458">
        <f t="shared" si="18"/>
        <v>9126.8429999999971</v>
      </c>
      <c r="AZ123" s="458">
        <f t="shared" si="19"/>
        <v>0</v>
      </c>
      <c r="BA123" s="458">
        <f t="shared" si="20"/>
        <v>-2342.1660000000002</v>
      </c>
    </row>
    <row r="124" spans="1:53" s="445" customFormat="1">
      <c r="A124" s="457">
        <v>0.72916666666666696</v>
      </c>
      <c r="B124" s="458">
        <v>3725.913</v>
      </c>
      <c r="C124" s="458">
        <v>6329.0240000000003</v>
      </c>
      <c r="D124" s="458">
        <v>966.024</v>
      </c>
      <c r="E124" s="458">
        <v>567.76400000000001</v>
      </c>
      <c r="F124" s="458">
        <v>643.80499999999995</v>
      </c>
      <c r="G124" s="458">
        <v>294.40600000000001</v>
      </c>
      <c r="H124" s="458">
        <v>0</v>
      </c>
      <c r="I124" s="458">
        <v>37.488</v>
      </c>
      <c r="J124" s="458">
        <v>-1753.58</v>
      </c>
      <c r="K124" s="458">
        <v>0</v>
      </c>
      <c r="L124" s="458">
        <v>-802.952</v>
      </c>
      <c r="M124" s="458">
        <v>10810.843999999999</v>
      </c>
      <c r="N124" s="458">
        <v>10007.892</v>
      </c>
      <c r="O124" s="458">
        <f t="shared" si="12"/>
        <v>10810.843999999999</v>
      </c>
      <c r="P124" s="458">
        <f t="shared" si="13"/>
        <v>0</v>
      </c>
      <c r="Q124" s="458">
        <f t="shared" si="14"/>
        <v>-1753.58</v>
      </c>
      <c r="S124" s="457">
        <v>0.72916666666666696</v>
      </c>
      <c r="T124" s="458">
        <v>3699.895</v>
      </c>
      <c r="U124" s="458">
        <v>6050.62</v>
      </c>
      <c r="V124" s="458">
        <v>82.328999999999994</v>
      </c>
      <c r="W124" s="458">
        <v>551.93600000000004</v>
      </c>
      <c r="X124" s="458">
        <v>442.77800000000002</v>
      </c>
      <c r="Y124" s="458">
        <v>499.65699999999998</v>
      </c>
      <c r="Z124" s="458">
        <v>27.914999999999999</v>
      </c>
      <c r="AA124" s="458">
        <v>109.15</v>
      </c>
      <c r="AB124" s="458">
        <v>-1019.356</v>
      </c>
      <c r="AC124" s="458">
        <v>0</v>
      </c>
      <c r="AD124" s="458">
        <v>-767.02599999999995</v>
      </c>
      <c r="AE124" s="458">
        <v>10444.923999999999</v>
      </c>
      <c r="AF124" s="458">
        <v>9677.8979999999992</v>
      </c>
      <c r="AG124" s="458">
        <f t="shared" si="15"/>
        <v>10444.923999999999</v>
      </c>
      <c r="AH124" s="458">
        <f t="shared" si="16"/>
        <v>0</v>
      </c>
      <c r="AI124" s="458">
        <f t="shared" si="17"/>
        <v>-1019.356</v>
      </c>
      <c r="AK124" s="457">
        <v>0.72916666666666696</v>
      </c>
      <c r="AL124" s="458">
        <v>3704.1010000000001</v>
      </c>
      <c r="AM124" s="458">
        <v>5968.3159999999998</v>
      </c>
      <c r="AN124" s="458">
        <v>921.34199999999998</v>
      </c>
      <c r="AO124" s="458">
        <v>557.83699999999999</v>
      </c>
      <c r="AP124" s="458">
        <v>235.46700000000001</v>
      </c>
      <c r="AQ124" s="458">
        <v>257.72500000000002</v>
      </c>
      <c r="AR124" s="458">
        <v>59.47</v>
      </c>
      <c r="AS124" s="458">
        <v>20.786999999999999</v>
      </c>
      <c r="AT124" s="458">
        <v>-2539.335</v>
      </c>
      <c r="AU124" s="458">
        <v>0</v>
      </c>
      <c r="AV124" s="458">
        <v>-773.88300000000004</v>
      </c>
      <c r="AW124" s="458">
        <v>9185.7099999999991</v>
      </c>
      <c r="AX124" s="458">
        <v>8411.8269999999993</v>
      </c>
      <c r="AY124" s="458">
        <f t="shared" si="18"/>
        <v>9185.7099999999991</v>
      </c>
      <c r="AZ124" s="458">
        <f t="shared" si="19"/>
        <v>0</v>
      </c>
      <c r="BA124" s="458">
        <f t="shared" si="20"/>
        <v>-2539.335</v>
      </c>
    </row>
    <row r="125" spans="1:53" s="445" customFormat="1">
      <c r="A125" s="457">
        <v>0.73958333333333304</v>
      </c>
      <c r="B125" s="458">
        <v>3726.5540000000001</v>
      </c>
      <c r="C125" s="458">
        <v>6337.4970000000003</v>
      </c>
      <c r="D125" s="458">
        <v>966.08799999999997</v>
      </c>
      <c r="E125" s="458">
        <v>568.27099999999996</v>
      </c>
      <c r="F125" s="458">
        <v>646.53599999999994</v>
      </c>
      <c r="G125" s="458">
        <v>309.44600000000003</v>
      </c>
      <c r="H125" s="458">
        <v>0</v>
      </c>
      <c r="I125" s="458">
        <v>37.783000000000001</v>
      </c>
      <c r="J125" s="458">
        <v>-1790.867</v>
      </c>
      <c r="K125" s="458">
        <v>0</v>
      </c>
      <c r="L125" s="458">
        <v>-803.84500000000003</v>
      </c>
      <c r="M125" s="458">
        <v>10801.307999999999</v>
      </c>
      <c r="N125" s="458">
        <v>9997.4629999999997</v>
      </c>
      <c r="O125" s="458">
        <f t="shared" si="12"/>
        <v>10801.307999999999</v>
      </c>
      <c r="P125" s="458">
        <f t="shared" si="13"/>
        <v>0</v>
      </c>
      <c r="Q125" s="458">
        <f t="shared" si="14"/>
        <v>-1790.867</v>
      </c>
      <c r="S125" s="457">
        <v>0.73958333333333304</v>
      </c>
      <c r="T125" s="458">
        <v>3700.7249999999999</v>
      </c>
      <c r="U125" s="458">
        <v>6070.8729999999996</v>
      </c>
      <c r="V125" s="458">
        <v>84.870999999999995</v>
      </c>
      <c r="W125" s="458">
        <v>561.44200000000001</v>
      </c>
      <c r="X125" s="458">
        <v>451.94099999999997</v>
      </c>
      <c r="Y125" s="458">
        <v>535.96</v>
      </c>
      <c r="Z125" s="458">
        <v>27.951000000000001</v>
      </c>
      <c r="AA125" s="458">
        <v>111.82599999999999</v>
      </c>
      <c r="AB125" s="458">
        <v>-989.19600000000003</v>
      </c>
      <c r="AC125" s="458">
        <v>0</v>
      </c>
      <c r="AD125" s="458">
        <v>-769.93799999999999</v>
      </c>
      <c r="AE125" s="458">
        <v>10556.393</v>
      </c>
      <c r="AF125" s="458">
        <v>9786.4549999999999</v>
      </c>
      <c r="AG125" s="458">
        <f t="shared" si="15"/>
        <v>10556.393</v>
      </c>
      <c r="AH125" s="458">
        <f t="shared" si="16"/>
        <v>0</v>
      </c>
      <c r="AI125" s="458">
        <f t="shared" si="17"/>
        <v>-989.19600000000003</v>
      </c>
      <c r="AK125" s="457">
        <v>0.73958333333333304</v>
      </c>
      <c r="AL125" s="458">
        <v>3704.5889999999999</v>
      </c>
      <c r="AM125" s="458">
        <v>6080.6130000000003</v>
      </c>
      <c r="AN125" s="458">
        <v>921.17</v>
      </c>
      <c r="AO125" s="458">
        <v>555.80200000000002</v>
      </c>
      <c r="AP125" s="458">
        <v>243.09</v>
      </c>
      <c r="AQ125" s="458">
        <v>257.553</v>
      </c>
      <c r="AR125" s="458">
        <v>38.92</v>
      </c>
      <c r="AS125" s="458">
        <v>23.039000000000001</v>
      </c>
      <c r="AT125" s="458">
        <v>-2583.0210000000002</v>
      </c>
      <c r="AU125" s="458">
        <v>0</v>
      </c>
      <c r="AV125" s="458">
        <v>-783.62300000000005</v>
      </c>
      <c r="AW125" s="458">
        <v>9241.755000000001</v>
      </c>
      <c r="AX125" s="458">
        <v>8458.1320000000014</v>
      </c>
      <c r="AY125" s="458">
        <f t="shared" si="18"/>
        <v>9241.755000000001</v>
      </c>
      <c r="AZ125" s="458">
        <f t="shared" si="19"/>
        <v>0</v>
      </c>
      <c r="BA125" s="458">
        <f t="shared" si="20"/>
        <v>-2583.0210000000002</v>
      </c>
    </row>
    <row r="126" spans="1:53" s="445" customFormat="1">
      <c r="A126" s="457">
        <v>0.75</v>
      </c>
      <c r="B126" s="458">
        <v>3728.1860000000001</v>
      </c>
      <c r="C126" s="458">
        <v>6336.1220000000003</v>
      </c>
      <c r="D126" s="458">
        <v>967.822</v>
      </c>
      <c r="E126" s="458">
        <v>557.26800000000003</v>
      </c>
      <c r="F126" s="458">
        <v>668.548</v>
      </c>
      <c r="G126" s="458">
        <v>556.13199999999995</v>
      </c>
      <c r="H126" s="458">
        <v>0</v>
      </c>
      <c r="I126" s="458">
        <v>37.752000000000002</v>
      </c>
      <c r="J126" s="458">
        <v>-2067.9059999999999</v>
      </c>
      <c r="K126" s="458">
        <v>0</v>
      </c>
      <c r="L126" s="458">
        <v>-804.58500000000004</v>
      </c>
      <c r="M126" s="458">
        <v>10783.924000000003</v>
      </c>
      <c r="N126" s="458">
        <v>9979.3390000000036</v>
      </c>
      <c r="O126" s="458">
        <f t="shared" si="12"/>
        <v>10783.924000000003</v>
      </c>
      <c r="P126" s="458">
        <f t="shared" si="13"/>
        <v>0</v>
      </c>
      <c r="Q126" s="458">
        <f t="shared" si="14"/>
        <v>-2067.9059999999999</v>
      </c>
      <c r="S126" s="457">
        <v>0.75</v>
      </c>
      <c r="T126" s="458">
        <v>3701.7280000000001</v>
      </c>
      <c r="U126" s="458">
        <v>6059.3680000000004</v>
      </c>
      <c r="V126" s="458">
        <v>82.289000000000001</v>
      </c>
      <c r="W126" s="458">
        <v>556.83500000000004</v>
      </c>
      <c r="X126" s="458">
        <v>562.31600000000003</v>
      </c>
      <c r="Y126" s="458">
        <v>474.30200000000002</v>
      </c>
      <c r="Z126" s="458">
        <v>13.057</v>
      </c>
      <c r="AA126" s="458">
        <v>116.395</v>
      </c>
      <c r="AB126" s="458">
        <v>-935.50800000000004</v>
      </c>
      <c r="AC126" s="458">
        <v>0</v>
      </c>
      <c r="AD126" s="458">
        <v>-768.779</v>
      </c>
      <c r="AE126" s="458">
        <v>10630.782000000003</v>
      </c>
      <c r="AF126" s="458">
        <v>9862.0030000000024</v>
      </c>
      <c r="AG126" s="458">
        <f t="shared" si="15"/>
        <v>10630.782000000003</v>
      </c>
      <c r="AH126" s="458">
        <f t="shared" si="16"/>
        <v>0</v>
      </c>
      <c r="AI126" s="458">
        <f t="shared" si="17"/>
        <v>-935.50800000000004</v>
      </c>
      <c r="AK126" s="457">
        <v>0.75</v>
      </c>
      <c r="AL126" s="458">
        <v>3705.875</v>
      </c>
      <c r="AM126" s="458">
        <v>6116.4690000000001</v>
      </c>
      <c r="AN126" s="458">
        <v>929.27</v>
      </c>
      <c r="AO126" s="458">
        <v>547.78599999999994</v>
      </c>
      <c r="AP126" s="458">
        <v>429.56</v>
      </c>
      <c r="AQ126" s="458">
        <v>448.34</v>
      </c>
      <c r="AR126" s="458">
        <v>36.137999999999998</v>
      </c>
      <c r="AS126" s="458">
        <v>22.94</v>
      </c>
      <c r="AT126" s="458">
        <v>-2743.2869999999998</v>
      </c>
      <c r="AU126" s="458">
        <v>0</v>
      </c>
      <c r="AV126" s="458">
        <v>-789.63300000000004</v>
      </c>
      <c r="AW126" s="458">
        <v>9493.0910000000022</v>
      </c>
      <c r="AX126" s="458">
        <v>8703.4580000000024</v>
      </c>
      <c r="AY126" s="458">
        <f t="shared" si="18"/>
        <v>9493.0910000000022</v>
      </c>
      <c r="AZ126" s="458">
        <f t="shared" si="19"/>
        <v>0</v>
      </c>
      <c r="BA126" s="458">
        <f t="shared" si="20"/>
        <v>-2743.2869999999998</v>
      </c>
    </row>
    <row r="127" spans="1:53" s="445" customFormat="1">
      <c r="A127" s="457">
        <v>0.76041666666666696</v>
      </c>
      <c r="B127" s="458">
        <v>3728.2069999999999</v>
      </c>
      <c r="C127" s="458">
        <v>6356.125</v>
      </c>
      <c r="D127" s="458">
        <v>968.30200000000002</v>
      </c>
      <c r="E127" s="458">
        <v>555.66300000000001</v>
      </c>
      <c r="F127" s="458">
        <v>666.29600000000005</v>
      </c>
      <c r="G127" s="458">
        <v>518.29899999999998</v>
      </c>
      <c r="H127" s="458">
        <v>0</v>
      </c>
      <c r="I127" s="458">
        <v>39.03</v>
      </c>
      <c r="J127" s="458">
        <v>-2145.8319999999999</v>
      </c>
      <c r="K127" s="458">
        <v>0</v>
      </c>
      <c r="L127" s="458">
        <v>-806.08299999999997</v>
      </c>
      <c r="M127" s="458">
        <v>10686.09</v>
      </c>
      <c r="N127" s="458">
        <v>9880.0069999999996</v>
      </c>
      <c r="O127" s="458">
        <f t="shared" si="12"/>
        <v>10686.09</v>
      </c>
      <c r="P127" s="458">
        <f t="shared" si="13"/>
        <v>0</v>
      </c>
      <c r="Q127" s="458">
        <f t="shared" si="14"/>
        <v>-2145.8319999999999</v>
      </c>
      <c r="S127" s="457">
        <v>0.76041666666666696</v>
      </c>
      <c r="T127" s="458">
        <v>3702.107</v>
      </c>
      <c r="U127" s="458">
        <v>6097.7669999999998</v>
      </c>
      <c r="V127" s="458">
        <v>82.322000000000003</v>
      </c>
      <c r="W127" s="458">
        <v>554.97500000000002</v>
      </c>
      <c r="X127" s="458">
        <v>577.37400000000002</v>
      </c>
      <c r="Y127" s="458">
        <v>422.733</v>
      </c>
      <c r="Z127" s="458">
        <v>0</v>
      </c>
      <c r="AA127" s="458">
        <v>120.654</v>
      </c>
      <c r="AB127" s="458">
        <v>-960.25</v>
      </c>
      <c r="AC127" s="458">
        <v>0</v>
      </c>
      <c r="AD127" s="458">
        <v>-771.46400000000006</v>
      </c>
      <c r="AE127" s="458">
        <v>10597.682000000001</v>
      </c>
      <c r="AF127" s="458">
        <v>9826.2180000000008</v>
      </c>
      <c r="AG127" s="458">
        <f t="shared" si="15"/>
        <v>10597.682000000001</v>
      </c>
      <c r="AH127" s="458">
        <f t="shared" si="16"/>
        <v>0</v>
      </c>
      <c r="AI127" s="458">
        <f t="shared" si="17"/>
        <v>-960.25</v>
      </c>
      <c r="AK127" s="457">
        <v>0.76041666666666696</v>
      </c>
      <c r="AL127" s="458">
        <v>3706.873</v>
      </c>
      <c r="AM127" s="458">
        <v>6125.2389999999996</v>
      </c>
      <c r="AN127" s="458">
        <v>931.22</v>
      </c>
      <c r="AO127" s="458">
        <v>545.68700000000001</v>
      </c>
      <c r="AP127" s="458">
        <v>454.68200000000002</v>
      </c>
      <c r="AQ127" s="458">
        <v>444.62799999999999</v>
      </c>
      <c r="AR127" s="458">
        <v>31.452999999999999</v>
      </c>
      <c r="AS127" s="458">
        <v>22.911999999999999</v>
      </c>
      <c r="AT127" s="458">
        <v>-2677.3249999999998</v>
      </c>
      <c r="AU127" s="458">
        <v>0</v>
      </c>
      <c r="AV127" s="458">
        <v>-790.51800000000003</v>
      </c>
      <c r="AW127" s="458">
        <v>9585.3689999999988</v>
      </c>
      <c r="AX127" s="458">
        <v>8794.8509999999987</v>
      </c>
      <c r="AY127" s="458">
        <f t="shared" si="18"/>
        <v>9585.3689999999988</v>
      </c>
      <c r="AZ127" s="458">
        <f t="shared" si="19"/>
        <v>0</v>
      </c>
      <c r="BA127" s="458">
        <f t="shared" si="20"/>
        <v>-2677.3249999999998</v>
      </c>
    </row>
    <row r="128" spans="1:53" s="445" customFormat="1">
      <c r="A128" s="457">
        <v>0.77083333333333304</v>
      </c>
      <c r="B128" s="458">
        <v>3727.241</v>
      </c>
      <c r="C128" s="458">
        <v>6368.7780000000002</v>
      </c>
      <c r="D128" s="458">
        <v>968.11</v>
      </c>
      <c r="E128" s="458">
        <v>556.85299999999995</v>
      </c>
      <c r="F128" s="458">
        <v>668.06700000000001</v>
      </c>
      <c r="G128" s="458">
        <v>506.03800000000001</v>
      </c>
      <c r="H128" s="458">
        <v>0</v>
      </c>
      <c r="I128" s="458">
        <v>32.786000000000001</v>
      </c>
      <c r="J128" s="458">
        <v>-2158.569</v>
      </c>
      <c r="K128" s="458">
        <v>0</v>
      </c>
      <c r="L128" s="458">
        <v>-807.07600000000002</v>
      </c>
      <c r="M128" s="458">
        <v>10669.304</v>
      </c>
      <c r="N128" s="458">
        <v>9862.2279999999992</v>
      </c>
      <c r="O128" s="458">
        <f t="shared" si="12"/>
        <v>10669.304</v>
      </c>
      <c r="P128" s="458">
        <f t="shared" si="13"/>
        <v>0</v>
      </c>
      <c r="Q128" s="458">
        <f t="shared" si="14"/>
        <v>-2158.569</v>
      </c>
      <c r="S128" s="457">
        <v>0.77083333333333304</v>
      </c>
      <c r="T128" s="458">
        <v>3703.5740000000001</v>
      </c>
      <c r="U128" s="458">
        <v>6082.5789999999997</v>
      </c>
      <c r="V128" s="458">
        <v>82.341999999999999</v>
      </c>
      <c r="W128" s="458">
        <v>555.904</v>
      </c>
      <c r="X128" s="458">
        <v>578.54999999999995</v>
      </c>
      <c r="Y128" s="458">
        <v>465.38400000000001</v>
      </c>
      <c r="Z128" s="458">
        <v>0</v>
      </c>
      <c r="AA128" s="458">
        <v>124.518</v>
      </c>
      <c r="AB128" s="458">
        <v>-963.67100000000005</v>
      </c>
      <c r="AC128" s="458">
        <v>0</v>
      </c>
      <c r="AD128" s="458">
        <v>-770.87699999999995</v>
      </c>
      <c r="AE128" s="458">
        <v>10629.18</v>
      </c>
      <c r="AF128" s="458">
        <v>9858.3029999999999</v>
      </c>
      <c r="AG128" s="458">
        <f t="shared" si="15"/>
        <v>10629.18</v>
      </c>
      <c r="AH128" s="458">
        <f t="shared" si="16"/>
        <v>0</v>
      </c>
      <c r="AI128" s="458">
        <f t="shared" si="17"/>
        <v>-963.67100000000005</v>
      </c>
      <c r="AK128" s="457">
        <v>0.77083333333333304</v>
      </c>
      <c r="AL128" s="458">
        <v>3707.6550000000002</v>
      </c>
      <c r="AM128" s="458">
        <v>6125.0020000000004</v>
      </c>
      <c r="AN128" s="458">
        <v>930.94799999999998</v>
      </c>
      <c r="AO128" s="458">
        <v>550.06500000000005</v>
      </c>
      <c r="AP128" s="458">
        <v>455.29899999999998</v>
      </c>
      <c r="AQ128" s="458">
        <v>463.334</v>
      </c>
      <c r="AR128" s="458">
        <v>0</v>
      </c>
      <c r="AS128" s="458">
        <v>25.937000000000001</v>
      </c>
      <c r="AT128" s="458">
        <v>-2646.779</v>
      </c>
      <c r="AU128" s="458">
        <v>0</v>
      </c>
      <c r="AV128" s="458">
        <v>-790.78399999999999</v>
      </c>
      <c r="AW128" s="458">
        <v>9611.4610000000011</v>
      </c>
      <c r="AX128" s="458">
        <v>8820.6770000000015</v>
      </c>
      <c r="AY128" s="458">
        <f t="shared" si="18"/>
        <v>9611.4610000000011</v>
      </c>
      <c r="AZ128" s="458">
        <f t="shared" si="19"/>
        <v>0</v>
      </c>
      <c r="BA128" s="458">
        <f t="shared" si="20"/>
        <v>-2646.779</v>
      </c>
    </row>
    <row r="129" spans="1:53" s="445" customFormat="1">
      <c r="A129" s="457">
        <v>0.78125</v>
      </c>
      <c r="B129" s="458">
        <v>3725.8739999999998</v>
      </c>
      <c r="C129" s="458">
        <v>6358.0649999999996</v>
      </c>
      <c r="D129" s="458">
        <v>968.06600000000003</v>
      </c>
      <c r="E129" s="458">
        <v>553.53200000000004</v>
      </c>
      <c r="F129" s="458">
        <v>651.82500000000005</v>
      </c>
      <c r="G129" s="458">
        <v>484.04300000000001</v>
      </c>
      <c r="H129" s="458">
        <v>0</v>
      </c>
      <c r="I129" s="458">
        <v>30.504999999999999</v>
      </c>
      <c r="J129" s="458">
        <v>-2165.2060000000001</v>
      </c>
      <c r="K129" s="458">
        <v>0</v>
      </c>
      <c r="L129" s="458">
        <v>-805.64</v>
      </c>
      <c r="M129" s="458">
        <v>10606.703999999998</v>
      </c>
      <c r="N129" s="458">
        <v>9801.0639999999985</v>
      </c>
      <c r="O129" s="458">
        <f t="shared" si="12"/>
        <v>10606.703999999998</v>
      </c>
      <c r="P129" s="458">
        <f t="shared" si="13"/>
        <v>0</v>
      </c>
      <c r="Q129" s="458">
        <f t="shared" si="14"/>
        <v>-2165.2060000000001</v>
      </c>
      <c r="S129" s="457">
        <v>0.78125</v>
      </c>
      <c r="T129" s="458">
        <v>3703.92</v>
      </c>
      <c r="U129" s="458">
        <v>6073.4679999999998</v>
      </c>
      <c r="V129" s="458">
        <v>82.59</v>
      </c>
      <c r="W129" s="458">
        <v>552.66</v>
      </c>
      <c r="X129" s="458">
        <v>555.35299999999995</v>
      </c>
      <c r="Y129" s="458">
        <v>462.30799999999999</v>
      </c>
      <c r="Z129" s="458">
        <v>0</v>
      </c>
      <c r="AA129" s="458">
        <v>125.735</v>
      </c>
      <c r="AB129" s="458">
        <v>-940.95600000000002</v>
      </c>
      <c r="AC129" s="458">
        <v>0</v>
      </c>
      <c r="AD129" s="458">
        <v>-769.71799999999996</v>
      </c>
      <c r="AE129" s="458">
        <v>10615.078</v>
      </c>
      <c r="AF129" s="458">
        <v>9845.3599999999988</v>
      </c>
      <c r="AG129" s="458">
        <f t="shared" si="15"/>
        <v>10615.078</v>
      </c>
      <c r="AH129" s="458">
        <f t="shared" si="16"/>
        <v>0</v>
      </c>
      <c r="AI129" s="458">
        <f t="shared" si="17"/>
        <v>-940.95600000000002</v>
      </c>
      <c r="AK129" s="457">
        <v>0.78125</v>
      </c>
      <c r="AL129" s="458">
        <v>3706.7370000000001</v>
      </c>
      <c r="AM129" s="458">
        <v>6156.8760000000002</v>
      </c>
      <c r="AN129" s="458">
        <v>931.17</v>
      </c>
      <c r="AO129" s="458">
        <v>551.07600000000002</v>
      </c>
      <c r="AP129" s="458">
        <v>455.18099999999998</v>
      </c>
      <c r="AQ129" s="458">
        <v>463.31799999999998</v>
      </c>
      <c r="AR129" s="458">
        <v>0</v>
      </c>
      <c r="AS129" s="458">
        <v>28.599</v>
      </c>
      <c r="AT129" s="458">
        <v>-2639.6610000000001</v>
      </c>
      <c r="AU129" s="458">
        <v>0</v>
      </c>
      <c r="AV129" s="458">
        <v>-793.62599999999998</v>
      </c>
      <c r="AW129" s="458">
        <v>9653.2960000000003</v>
      </c>
      <c r="AX129" s="458">
        <v>8859.67</v>
      </c>
      <c r="AY129" s="458">
        <f t="shared" si="18"/>
        <v>9653.2960000000003</v>
      </c>
      <c r="AZ129" s="458">
        <f t="shared" si="19"/>
        <v>0</v>
      </c>
      <c r="BA129" s="458">
        <f t="shared" si="20"/>
        <v>-2639.6610000000001</v>
      </c>
    </row>
    <row r="130" spans="1:53" s="445" customFormat="1">
      <c r="A130" s="457">
        <v>0.79166666666666696</v>
      </c>
      <c r="B130" s="458">
        <v>3723.5880000000002</v>
      </c>
      <c r="C130" s="458">
        <v>6354.21</v>
      </c>
      <c r="D130" s="458">
        <v>951.51700000000005</v>
      </c>
      <c r="E130" s="458">
        <v>555.84</v>
      </c>
      <c r="F130" s="458">
        <v>430.89299999999997</v>
      </c>
      <c r="G130" s="458">
        <v>385.93799999999999</v>
      </c>
      <c r="H130" s="458">
        <v>0</v>
      </c>
      <c r="I130" s="458">
        <v>31.308</v>
      </c>
      <c r="J130" s="458">
        <v>-1906.2840000000001</v>
      </c>
      <c r="K130" s="458">
        <v>0</v>
      </c>
      <c r="L130" s="458">
        <v>-802.78300000000002</v>
      </c>
      <c r="M130" s="458">
        <v>10527.010000000002</v>
      </c>
      <c r="N130" s="458">
        <v>9724.2270000000026</v>
      </c>
      <c r="O130" s="458">
        <f t="shared" si="12"/>
        <v>10527.010000000002</v>
      </c>
      <c r="P130" s="458">
        <f t="shared" si="13"/>
        <v>0</v>
      </c>
      <c r="Q130" s="458">
        <f t="shared" si="14"/>
        <v>-1906.2840000000001</v>
      </c>
      <c r="S130" s="457">
        <v>0.79166666666666696</v>
      </c>
      <c r="T130" s="458">
        <v>3704.2539999999999</v>
      </c>
      <c r="U130" s="458">
        <v>6118.1270000000004</v>
      </c>
      <c r="V130" s="458">
        <v>85.091999999999999</v>
      </c>
      <c r="W130" s="458">
        <v>556.39499999999998</v>
      </c>
      <c r="X130" s="458">
        <v>252.596</v>
      </c>
      <c r="Y130" s="458">
        <v>524.77099999999996</v>
      </c>
      <c r="Z130" s="458">
        <v>0</v>
      </c>
      <c r="AA130" s="458">
        <v>128.03800000000001</v>
      </c>
      <c r="AB130" s="458">
        <v>-794.09199999999998</v>
      </c>
      <c r="AC130" s="458">
        <v>0</v>
      </c>
      <c r="AD130" s="458">
        <v>-772.13300000000004</v>
      </c>
      <c r="AE130" s="458">
        <v>10575.181000000002</v>
      </c>
      <c r="AF130" s="458">
        <v>9803.0480000000025</v>
      </c>
      <c r="AG130" s="458">
        <f t="shared" si="15"/>
        <v>10575.181000000002</v>
      </c>
      <c r="AH130" s="458">
        <f t="shared" si="16"/>
        <v>0</v>
      </c>
      <c r="AI130" s="458">
        <f t="shared" si="17"/>
        <v>-794.09199999999998</v>
      </c>
      <c r="AK130" s="457">
        <v>0.79166666666666696</v>
      </c>
      <c r="AL130" s="458">
        <v>3705.5740000000001</v>
      </c>
      <c r="AM130" s="458">
        <v>6133.3980000000001</v>
      </c>
      <c r="AN130" s="458">
        <v>931.31200000000001</v>
      </c>
      <c r="AO130" s="458">
        <v>547.20799999999997</v>
      </c>
      <c r="AP130" s="458">
        <v>455.51799999999997</v>
      </c>
      <c r="AQ130" s="458">
        <v>409.90699999999998</v>
      </c>
      <c r="AR130" s="458">
        <v>0</v>
      </c>
      <c r="AS130" s="458">
        <v>34.595999999999997</v>
      </c>
      <c r="AT130" s="458">
        <v>-2517.009</v>
      </c>
      <c r="AU130" s="458">
        <v>0</v>
      </c>
      <c r="AV130" s="458">
        <v>-790.92600000000004</v>
      </c>
      <c r="AW130" s="458">
        <v>9700.503999999999</v>
      </c>
      <c r="AX130" s="458">
        <v>8909.5779999999995</v>
      </c>
      <c r="AY130" s="458">
        <f t="shared" si="18"/>
        <v>9700.503999999999</v>
      </c>
      <c r="AZ130" s="458">
        <f t="shared" si="19"/>
        <v>0</v>
      </c>
      <c r="BA130" s="458">
        <f t="shared" si="20"/>
        <v>-2517.009</v>
      </c>
    </row>
    <row r="131" spans="1:53" s="445" customFormat="1">
      <c r="A131" s="457">
        <v>0.80208333333333304</v>
      </c>
      <c r="B131" s="458">
        <v>3723.0070000000001</v>
      </c>
      <c r="C131" s="458">
        <v>6352.1049999999996</v>
      </c>
      <c r="D131" s="458">
        <v>965.66300000000001</v>
      </c>
      <c r="E131" s="458">
        <v>557.36</v>
      </c>
      <c r="F131" s="458">
        <v>404.68900000000002</v>
      </c>
      <c r="G131" s="458">
        <v>444.68799999999999</v>
      </c>
      <c r="H131" s="458">
        <v>0</v>
      </c>
      <c r="I131" s="458">
        <v>32.698</v>
      </c>
      <c r="J131" s="458">
        <v>-1883.7370000000001</v>
      </c>
      <c r="K131" s="458">
        <v>0</v>
      </c>
      <c r="L131" s="458">
        <v>-802.88900000000001</v>
      </c>
      <c r="M131" s="458">
        <v>10596.473000000002</v>
      </c>
      <c r="N131" s="458">
        <v>9793.5840000000026</v>
      </c>
      <c r="O131" s="458">
        <f t="shared" si="12"/>
        <v>10596.473000000002</v>
      </c>
      <c r="P131" s="458">
        <f t="shared" si="13"/>
        <v>0</v>
      </c>
      <c r="Q131" s="458">
        <f t="shared" si="14"/>
        <v>-1883.7370000000001</v>
      </c>
      <c r="S131" s="457">
        <v>0.80208333333333304</v>
      </c>
      <c r="T131" s="458">
        <v>3702.8719999999998</v>
      </c>
      <c r="U131" s="458">
        <v>6112.66</v>
      </c>
      <c r="V131" s="458">
        <v>85.105000000000004</v>
      </c>
      <c r="W131" s="458">
        <v>567.91099999999994</v>
      </c>
      <c r="X131" s="458">
        <v>225.89500000000001</v>
      </c>
      <c r="Y131" s="458">
        <v>548.21</v>
      </c>
      <c r="Z131" s="458">
        <v>0</v>
      </c>
      <c r="AA131" s="458">
        <v>130.619</v>
      </c>
      <c r="AB131" s="458">
        <v>-772.83600000000001</v>
      </c>
      <c r="AC131" s="458">
        <v>0</v>
      </c>
      <c r="AD131" s="458">
        <v>-772.25599999999997</v>
      </c>
      <c r="AE131" s="458">
        <v>10600.436</v>
      </c>
      <c r="AF131" s="458">
        <v>9828.18</v>
      </c>
      <c r="AG131" s="458">
        <f t="shared" si="15"/>
        <v>10600.436</v>
      </c>
      <c r="AH131" s="458">
        <f t="shared" si="16"/>
        <v>0</v>
      </c>
      <c r="AI131" s="458">
        <f t="shared" si="17"/>
        <v>-772.83600000000001</v>
      </c>
      <c r="AK131" s="457">
        <v>0.80208333333333304</v>
      </c>
      <c r="AL131" s="458">
        <v>3705.9340000000002</v>
      </c>
      <c r="AM131" s="458">
        <v>6110.8119999999999</v>
      </c>
      <c r="AN131" s="458">
        <v>931.08799999999997</v>
      </c>
      <c r="AO131" s="458">
        <v>547.173</v>
      </c>
      <c r="AP131" s="458">
        <v>456.29399999999998</v>
      </c>
      <c r="AQ131" s="458">
        <v>422.23599999999999</v>
      </c>
      <c r="AR131" s="458">
        <v>0</v>
      </c>
      <c r="AS131" s="458">
        <v>40.082000000000001</v>
      </c>
      <c r="AT131" s="458">
        <v>-2476.8919999999998</v>
      </c>
      <c r="AU131" s="458">
        <v>0</v>
      </c>
      <c r="AV131" s="458">
        <v>-789.13900000000001</v>
      </c>
      <c r="AW131" s="458">
        <v>9736.7270000000008</v>
      </c>
      <c r="AX131" s="458">
        <v>8947.5880000000016</v>
      </c>
      <c r="AY131" s="458">
        <f t="shared" si="18"/>
        <v>9736.7270000000008</v>
      </c>
      <c r="AZ131" s="458">
        <f t="shared" si="19"/>
        <v>0</v>
      </c>
      <c r="BA131" s="458">
        <f t="shared" si="20"/>
        <v>-2476.8919999999998</v>
      </c>
    </row>
    <row r="132" spans="1:53" s="445" customFormat="1">
      <c r="A132" s="457">
        <v>0.8125</v>
      </c>
      <c r="B132" s="458">
        <v>3722.9949999999999</v>
      </c>
      <c r="C132" s="458">
        <v>6348.5519999999997</v>
      </c>
      <c r="D132" s="458">
        <v>936.39700000000005</v>
      </c>
      <c r="E132" s="458">
        <v>556.42999999999995</v>
      </c>
      <c r="F132" s="458">
        <v>404.86</v>
      </c>
      <c r="G132" s="458">
        <v>385.33199999999999</v>
      </c>
      <c r="H132" s="458">
        <v>0</v>
      </c>
      <c r="I132" s="458">
        <v>29.686</v>
      </c>
      <c r="J132" s="458">
        <v>-1852.2919999999999</v>
      </c>
      <c r="K132" s="458">
        <v>0</v>
      </c>
      <c r="L132" s="458">
        <v>-801.84699999999998</v>
      </c>
      <c r="M132" s="458">
        <v>10531.960000000001</v>
      </c>
      <c r="N132" s="458">
        <v>9730.1130000000012</v>
      </c>
      <c r="O132" s="458">
        <f t="shared" si="12"/>
        <v>10531.960000000001</v>
      </c>
      <c r="P132" s="458">
        <f t="shared" si="13"/>
        <v>0</v>
      </c>
      <c r="Q132" s="458">
        <f t="shared" si="14"/>
        <v>-1852.2919999999999</v>
      </c>
      <c r="S132" s="457">
        <v>0.8125</v>
      </c>
      <c r="T132" s="458">
        <v>3704.1329999999998</v>
      </c>
      <c r="U132" s="458">
        <v>6095.98</v>
      </c>
      <c r="V132" s="458">
        <v>82.456000000000003</v>
      </c>
      <c r="W132" s="458">
        <v>565.59699999999998</v>
      </c>
      <c r="X132" s="458">
        <v>226.80799999999999</v>
      </c>
      <c r="Y132" s="458">
        <v>544.96400000000006</v>
      </c>
      <c r="Z132" s="458">
        <v>0</v>
      </c>
      <c r="AA132" s="458">
        <v>132.59100000000001</v>
      </c>
      <c r="AB132" s="458">
        <v>-769.71600000000001</v>
      </c>
      <c r="AC132" s="458">
        <v>0</v>
      </c>
      <c r="AD132" s="458">
        <v>-770.69799999999998</v>
      </c>
      <c r="AE132" s="458">
        <v>10582.812999999998</v>
      </c>
      <c r="AF132" s="458">
        <v>9812.114999999998</v>
      </c>
      <c r="AG132" s="458">
        <f t="shared" si="15"/>
        <v>10582.812999999998</v>
      </c>
      <c r="AH132" s="458">
        <f t="shared" si="16"/>
        <v>0</v>
      </c>
      <c r="AI132" s="458">
        <f t="shared" si="17"/>
        <v>-769.71600000000001</v>
      </c>
      <c r="AK132" s="457">
        <v>0.8125</v>
      </c>
      <c r="AL132" s="458">
        <v>3705.8539999999998</v>
      </c>
      <c r="AM132" s="458">
        <v>5954.6809999999996</v>
      </c>
      <c r="AN132" s="458">
        <v>931.01599999999996</v>
      </c>
      <c r="AO132" s="458">
        <v>545.00400000000002</v>
      </c>
      <c r="AP132" s="458">
        <v>455.76600000000002</v>
      </c>
      <c r="AQ132" s="458">
        <v>410.27800000000002</v>
      </c>
      <c r="AR132" s="458">
        <v>0</v>
      </c>
      <c r="AS132" s="458">
        <v>47.283000000000001</v>
      </c>
      <c r="AT132" s="458">
        <v>-2375.636</v>
      </c>
      <c r="AU132" s="458">
        <v>0</v>
      </c>
      <c r="AV132" s="458">
        <v>-775.29399999999998</v>
      </c>
      <c r="AW132" s="458">
        <v>9674.2459999999992</v>
      </c>
      <c r="AX132" s="458">
        <v>8898.9519999999993</v>
      </c>
      <c r="AY132" s="458">
        <f t="shared" si="18"/>
        <v>9674.2459999999992</v>
      </c>
      <c r="AZ132" s="458">
        <f t="shared" si="19"/>
        <v>0</v>
      </c>
      <c r="BA132" s="458">
        <f t="shared" si="20"/>
        <v>-2375.636</v>
      </c>
    </row>
    <row r="133" spans="1:53" s="445" customFormat="1">
      <c r="A133" s="457">
        <v>0.82291666666666696</v>
      </c>
      <c r="B133" s="458">
        <v>3724.77</v>
      </c>
      <c r="C133" s="458">
        <v>6347.4759999999997</v>
      </c>
      <c r="D133" s="458">
        <v>936.00099999999998</v>
      </c>
      <c r="E133" s="458">
        <v>558.54300000000001</v>
      </c>
      <c r="F133" s="458">
        <v>394.16</v>
      </c>
      <c r="G133" s="458">
        <v>356.26900000000001</v>
      </c>
      <c r="H133" s="458">
        <v>0</v>
      </c>
      <c r="I133" s="458">
        <v>29.713999999999999</v>
      </c>
      <c r="J133" s="458">
        <v>-1883.6389999999999</v>
      </c>
      <c r="K133" s="458">
        <v>0</v>
      </c>
      <c r="L133" s="458">
        <v>-801.72900000000004</v>
      </c>
      <c r="M133" s="458">
        <v>10463.294</v>
      </c>
      <c r="N133" s="458">
        <v>9661.5650000000005</v>
      </c>
      <c r="O133" s="458">
        <f t="shared" si="12"/>
        <v>10463.294</v>
      </c>
      <c r="P133" s="458">
        <f t="shared" si="13"/>
        <v>0</v>
      </c>
      <c r="Q133" s="458">
        <f t="shared" si="14"/>
        <v>-1883.6389999999999</v>
      </c>
      <c r="S133" s="457">
        <v>0.82291666666666696</v>
      </c>
      <c r="T133" s="458">
        <v>3705.623</v>
      </c>
      <c r="U133" s="458">
        <v>6046.7290000000003</v>
      </c>
      <c r="V133" s="458">
        <v>83.492999999999995</v>
      </c>
      <c r="W133" s="458">
        <v>561.76900000000001</v>
      </c>
      <c r="X133" s="458">
        <v>223.803</v>
      </c>
      <c r="Y133" s="458">
        <v>542.58000000000004</v>
      </c>
      <c r="Z133" s="458">
        <v>0</v>
      </c>
      <c r="AA133" s="458">
        <v>137.809</v>
      </c>
      <c r="AB133" s="458">
        <v>-846.22400000000005</v>
      </c>
      <c r="AC133" s="458">
        <v>0</v>
      </c>
      <c r="AD133" s="458">
        <v>-766.29700000000003</v>
      </c>
      <c r="AE133" s="458">
        <v>10455.582</v>
      </c>
      <c r="AF133" s="458">
        <v>9689.2849999999999</v>
      </c>
      <c r="AG133" s="458">
        <f t="shared" si="15"/>
        <v>10455.582</v>
      </c>
      <c r="AH133" s="458">
        <f t="shared" si="16"/>
        <v>0</v>
      </c>
      <c r="AI133" s="458">
        <f t="shared" si="17"/>
        <v>-846.22400000000005</v>
      </c>
      <c r="AK133" s="457">
        <v>0.82291666666666696</v>
      </c>
      <c r="AL133" s="458">
        <v>3708.1170000000002</v>
      </c>
      <c r="AM133" s="458">
        <v>5891.2579999999998</v>
      </c>
      <c r="AN133" s="458">
        <v>928.34699999999998</v>
      </c>
      <c r="AO133" s="458">
        <v>545.83600000000001</v>
      </c>
      <c r="AP133" s="458">
        <v>454.13400000000001</v>
      </c>
      <c r="AQ133" s="458">
        <v>468.49900000000002</v>
      </c>
      <c r="AR133" s="458">
        <v>0</v>
      </c>
      <c r="AS133" s="458">
        <v>46.588000000000001</v>
      </c>
      <c r="AT133" s="458">
        <v>-2466.0059999999999</v>
      </c>
      <c r="AU133" s="458">
        <v>0</v>
      </c>
      <c r="AV133" s="458">
        <v>-770.32</v>
      </c>
      <c r="AW133" s="458">
        <v>9576.7729999999992</v>
      </c>
      <c r="AX133" s="458">
        <v>8806.4529999999995</v>
      </c>
      <c r="AY133" s="458">
        <f t="shared" si="18"/>
        <v>9576.7729999999992</v>
      </c>
      <c r="AZ133" s="458">
        <f t="shared" si="19"/>
        <v>0</v>
      </c>
      <c r="BA133" s="458">
        <f t="shared" si="20"/>
        <v>-2466.0059999999999</v>
      </c>
    </row>
    <row r="134" spans="1:53" s="445" customFormat="1">
      <c r="A134" s="457">
        <v>0.83333333333333304</v>
      </c>
      <c r="B134" s="458">
        <v>3723.7429999999999</v>
      </c>
      <c r="C134" s="458">
        <v>6343.165</v>
      </c>
      <c r="D134" s="458">
        <v>859.57600000000002</v>
      </c>
      <c r="E134" s="458">
        <v>557.83399999999995</v>
      </c>
      <c r="F134" s="458">
        <v>239.71100000000001</v>
      </c>
      <c r="G134" s="458">
        <v>135.23400000000001</v>
      </c>
      <c r="H134" s="458">
        <v>0</v>
      </c>
      <c r="I134" s="458">
        <v>34.429000000000002</v>
      </c>
      <c r="J134" s="458">
        <v>-1603.6110000000001</v>
      </c>
      <c r="K134" s="458">
        <v>0</v>
      </c>
      <c r="L134" s="458">
        <v>-798.01800000000003</v>
      </c>
      <c r="M134" s="458">
        <v>10290.081</v>
      </c>
      <c r="N134" s="458">
        <v>9492.0630000000001</v>
      </c>
      <c r="O134" s="458">
        <f t="shared" si="12"/>
        <v>10290.081</v>
      </c>
      <c r="P134" s="458">
        <f t="shared" si="13"/>
        <v>0</v>
      </c>
      <c r="Q134" s="458">
        <f t="shared" si="14"/>
        <v>-1603.6110000000001</v>
      </c>
      <c r="S134" s="457">
        <v>0.83333333333333304</v>
      </c>
      <c r="T134" s="458">
        <v>3704.7890000000002</v>
      </c>
      <c r="U134" s="458">
        <v>6062.07</v>
      </c>
      <c r="V134" s="458">
        <v>82.188000000000002</v>
      </c>
      <c r="W134" s="458">
        <v>549.50900000000001</v>
      </c>
      <c r="X134" s="458">
        <v>171.52799999999999</v>
      </c>
      <c r="Y134" s="458">
        <v>464.00799999999998</v>
      </c>
      <c r="Z134" s="458">
        <v>0</v>
      </c>
      <c r="AA134" s="458">
        <v>139.65700000000001</v>
      </c>
      <c r="AB134" s="458">
        <v>-834.51599999999996</v>
      </c>
      <c r="AC134" s="458">
        <v>0</v>
      </c>
      <c r="AD134" s="458">
        <v>-765.51800000000003</v>
      </c>
      <c r="AE134" s="458">
        <v>10339.233</v>
      </c>
      <c r="AF134" s="458">
        <v>9573.7150000000001</v>
      </c>
      <c r="AG134" s="458">
        <f t="shared" si="15"/>
        <v>10339.233</v>
      </c>
      <c r="AH134" s="458">
        <f t="shared" si="16"/>
        <v>0</v>
      </c>
      <c r="AI134" s="458">
        <f t="shared" si="17"/>
        <v>-834.51599999999996</v>
      </c>
      <c r="AK134" s="457">
        <v>0.83333333333333304</v>
      </c>
      <c r="AL134" s="458">
        <v>3711.6849999999999</v>
      </c>
      <c r="AM134" s="458">
        <v>5839.2150000000001</v>
      </c>
      <c r="AN134" s="458">
        <v>889.50099999999998</v>
      </c>
      <c r="AO134" s="458">
        <v>538.10799999999995</v>
      </c>
      <c r="AP134" s="458">
        <v>340.96800000000002</v>
      </c>
      <c r="AQ134" s="458">
        <v>213.11</v>
      </c>
      <c r="AR134" s="458">
        <v>0</v>
      </c>
      <c r="AS134" s="458">
        <v>49.286999999999999</v>
      </c>
      <c r="AT134" s="458">
        <v>-2128.4459999999999</v>
      </c>
      <c r="AU134" s="458">
        <v>0</v>
      </c>
      <c r="AV134" s="458">
        <v>-761.94399999999996</v>
      </c>
      <c r="AW134" s="458">
        <v>9453.4280000000017</v>
      </c>
      <c r="AX134" s="458">
        <v>8691.4840000000022</v>
      </c>
      <c r="AY134" s="458">
        <f t="shared" si="18"/>
        <v>9453.4280000000017</v>
      </c>
      <c r="AZ134" s="458">
        <f t="shared" si="19"/>
        <v>0</v>
      </c>
      <c r="BA134" s="458">
        <f t="shared" si="20"/>
        <v>-2128.4459999999999</v>
      </c>
    </row>
    <row r="135" spans="1:53" s="445" customFormat="1">
      <c r="A135" s="457">
        <v>0.84375</v>
      </c>
      <c r="B135" s="458">
        <v>3723.67</v>
      </c>
      <c r="C135" s="458">
        <v>6338.2160000000003</v>
      </c>
      <c r="D135" s="458">
        <v>889.96</v>
      </c>
      <c r="E135" s="458">
        <v>563.86500000000001</v>
      </c>
      <c r="F135" s="458">
        <v>233.09200000000001</v>
      </c>
      <c r="G135" s="458">
        <v>0</v>
      </c>
      <c r="H135" s="458">
        <v>0</v>
      </c>
      <c r="I135" s="458">
        <v>36.362000000000002</v>
      </c>
      <c r="J135" s="458">
        <v>-1592.2919999999999</v>
      </c>
      <c r="K135" s="458">
        <v>0</v>
      </c>
      <c r="L135" s="458">
        <v>-797.64099999999996</v>
      </c>
      <c r="M135" s="458">
        <v>10192.873000000001</v>
      </c>
      <c r="N135" s="458">
        <v>9395.2320000000018</v>
      </c>
      <c r="O135" s="458">
        <f t="shared" si="12"/>
        <v>10192.873000000001</v>
      </c>
      <c r="P135" s="458">
        <f t="shared" si="13"/>
        <v>0</v>
      </c>
      <c r="Q135" s="458">
        <f t="shared" si="14"/>
        <v>-1592.2919999999999</v>
      </c>
      <c r="S135" s="457">
        <v>0.84375</v>
      </c>
      <c r="T135" s="458">
        <v>3703.7660000000001</v>
      </c>
      <c r="U135" s="458">
        <v>6070.0479999999998</v>
      </c>
      <c r="V135" s="458">
        <v>83.747</v>
      </c>
      <c r="W135" s="458">
        <v>554.55999999999995</v>
      </c>
      <c r="X135" s="458">
        <v>169.36</v>
      </c>
      <c r="Y135" s="458">
        <v>464.21100000000001</v>
      </c>
      <c r="Z135" s="458">
        <v>0</v>
      </c>
      <c r="AA135" s="458">
        <v>142.21</v>
      </c>
      <c r="AB135" s="458">
        <v>-941.66099999999994</v>
      </c>
      <c r="AC135" s="458">
        <v>0</v>
      </c>
      <c r="AD135" s="458">
        <v>-766.44899999999996</v>
      </c>
      <c r="AE135" s="458">
        <v>10246.240999999998</v>
      </c>
      <c r="AF135" s="458">
        <v>9479.7919999999976</v>
      </c>
      <c r="AG135" s="458">
        <f t="shared" si="15"/>
        <v>10246.240999999998</v>
      </c>
      <c r="AH135" s="458">
        <f t="shared" si="16"/>
        <v>0</v>
      </c>
      <c r="AI135" s="458">
        <f t="shared" si="17"/>
        <v>-941.66099999999994</v>
      </c>
      <c r="AK135" s="457">
        <v>0.84375</v>
      </c>
      <c r="AL135" s="458">
        <v>3711.0940000000001</v>
      </c>
      <c r="AM135" s="458">
        <v>5812.33</v>
      </c>
      <c r="AN135" s="458">
        <v>810.55700000000002</v>
      </c>
      <c r="AO135" s="458">
        <v>539.07000000000005</v>
      </c>
      <c r="AP135" s="458">
        <v>340.55</v>
      </c>
      <c r="AQ135" s="458">
        <v>222.66900000000001</v>
      </c>
      <c r="AR135" s="458">
        <v>0</v>
      </c>
      <c r="AS135" s="458">
        <v>48.866999999999997</v>
      </c>
      <c r="AT135" s="458">
        <v>-2143.8649999999998</v>
      </c>
      <c r="AU135" s="458">
        <v>0</v>
      </c>
      <c r="AV135" s="458">
        <v>-758.57</v>
      </c>
      <c r="AW135" s="458">
        <v>9341.271999999999</v>
      </c>
      <c r="AX135" s="458">
        <v>8582.7019999999993</v>
      </c>
      <c r="AY135" s="458">
        <f t="shared" si="18"/>
        <v>9341.271999999999</v>
      </c>
      <c r="AZ135" s="458">
        <f t="shared" si="19"/>
        <v>0</v>
      </c>
      <c r="BA135" s="458">
        <f t="shared" si="20"/>
        <v>-2143.8649999999998</v>
      </c>
    </row>
    <row r="136" spans="1:53" s="445" customFormat="1">
      <c r="A136" s="457">
        <v>0.85416666666666696</v>
      </c>
      <c r="B136" s="458">
        <v>3722.326</v>
      </c>
      <c r="C136" s="458">
        <v>6256.1310000000003</v>
      </c>
      <c r="D136" s="458">
        <v>902.96400000000006</v>
      </c>
      <c r="E136" s="458">
        <v>564.56100000000004</v>
      </c>
      <c r="F136" s="458">
        <v>233.18899999999999</v>
      </c>
      <c r="G136" s="458">
        <v>0</v>
      </c>
      <c r="H136" s="458">
        <v>0</v>
      </c>
      <c r="I136" s="458">
        <v>38.82</v>
      </c>
      <c r="J136" s="458">
        <v>-1600.2739999999999</v>
      </c>
      <c r="K136" s="458">
        <v>0</v>
      </c>
      <c r="L136" s="458">
        <v>-790.64599999999996</v>
      </c>
      <c r="M136" s="458">
        <v>10117.717000000001</v>
      </c>
      <c r="N136" s="458">
        <v>9327.0709999999999</v>
      </c>
      <c r="O136" s="458">
        <f t="shared" si="12"/>
        <v>10117.717000000001</v>
      </c>
      <c r="P136" s="458">
        <f t="shared" si="13"/>
        <v>0</v>
      </c>
      <c r="Q136" s="458">
        <f t="shared" si="14"/>
        <v>-1600.2739999999999</v>
      </c>
      <c r="S136" s="457">
        <v>0.85416666666666696</v>
      </c>
      <c r="T136" s="458">
        <v>3705.614</v>
      </c>
      <c r="U136" s="458">
        <v>6037.4009999999998</v>
      </c>
      <c r="V136" s="458">
        <v>82.308999999999997</v>
      </c>
      <c r="W136" s="458">
        <v>551.15700000000004</v>
      </c>
      <c r="X136" s="458">
        <v>169.05799999999999</v>
      </c>
      <c r="Y136" s="458">
        <v>470.34699999999998</v>
      </c>
      <c r="Z136" s="458">
        <v>0</v>
      </c>
      <c r="AA136" s="458">
        <v>143.90199999999999</v>
      </c>
      <c r="AB136" s="458">
        <v>-963.36099999999999</v>
      </c>
      <c r="AC136" s="458">
        <v>0</v>
      </c>
      <c r="AD136" s="458">
        <v>-763.59799999999996</v>
      </c>
      <c r="AE136" s="458">
        <v>10196.426999999996</v>
      </c>
      <c r="AF136" s="458">
        <v>9432.8289999999961</v>
      </c>
      <c r="AG136" s="458">
        <f t="shared" si="15"/>
        <v>10196.426999999996</v>
      </c>
      <c r="AH136" s="458">
        <f t="shared" si="16"/>
        <v>0</v>
      </c>
      <c r="AI136" s="458">
        <f t="shared" si="17"/>
        <v>-963.36099999999999</v>
      </c>
      <c r="AK136" s="457">
        <v>0.85416666666666696</v>
      </c>
      <c r="AL136" s="458">
        <v>3711.261</v>
      </c>
      <c r="AM136" s="458">
        <v>5598.84</v>
      </c>
      <c r="AN136" s="458">
        <v>880.38199999999995</v>
      </c>
      <c r="AO136" s="458">
        <v>539.21400000000006</v>
      </c>
      <c r="AP136" s="458">
        <v>340.30500000000001</v>
      </c>
      <c r="AQ136" s="458">
        <v>212.94300000000001</v>
      </c>
      <c r="AR136" s="458">
        <v>0</v>
      </c>
      <c r="AS136" s="458">
        <v>49.991</v>
      </c>
      <c r="AT136" s="458">
        <v>-2090.2930000000001</v>
      </c>
      <c r="AU136" s="458">
        <v>0</v>
      </c>
      <c r="AV136" s="458">
        <v>-740.74699999999996</v>
      </c>
      <c r="AW136" s="458">
        <v>9242.643</v>
      </c>
      <c r="AX136" s="458">
        <v>8501.8960000000006</v>
      </c>
      <c r="AY136" s="458">
        <f t="shared" si="18"/>
        <v>9242.643</v>
      </c>
      <c r="AZ136" s="458">
        <f t="shared" si="19"/>
        <v>0</v>
      </c>
      <c r="BA136" s="458">
        <f t="shared" si="20"/>
        <v>-2090.2930000000001</v>
      </c>
    </row>
    <row r="137" spans="1:53" s="445" customFormat="1">
      <c r="A137" s="457">
        <v>0.86458333333333304</v>
      </c>
      <c r="B137" s="458">
        <v>3722.5970000000002</v>
      </c>
      <c r="C137" s="458">
        <v>6211.6750000000002</v>
      </c>
      <c r="D137" s="458">
        <v>706.16600000000005</v>
      </c>
      <c r="E137" s="458">
        <v>546.86</v>
      </c>
      <c r="F137" s="458">
        <v>231.857</v>
      </c>
      <c r="G137" s="458">
        <v>0</v>
      </c>
      <c r="H137" s="458">
        <v>0</v>
      </c>
      <c r="I137" s="458">
        <v>40.578000000000003</v>
      </c>
      <c r="J137" s="458">
        <v>-1460.6089999999999</v>
      </c>
      <c r="K137" s="458">
        <v>0</v>
      </c>
      <c r="L137" s="458">
        <v>-783.33</v>
      </c>
      <c r="M137" s="458">
        <v>9999.1239999999998</v>
      </c>
      <c r="N137" s="458">
        <v>9215.7939999999999</v>
      </c>
      <c r="O137" s="458">
        <f t="shared" si="12"/>
        <v>9999.1239999999998</v>
      </c>
      <c r="P137" s="458">
        <f t="shared" si="13"/>
        <v>0</v>
      </c>
      <c r="Q137" s="458">
        <f t="shared" si="14"/>
        <v>-1460.6089999999999</v>
      </c>
      <c r="S137" s="457">
        <v>0.86458333333333304</v>
      </c>
      <c r="T137" s="458">
        <v>3706.9780000000001</v>
      </c>
      <c r="U137" s="458">
        <v>6021.7030000000004</v>
      </c>
      <c r="V137" s="458">
        <v>82.295000000000002</v>
      </c>
      <c r="W137" s="458">
        <v>545.41800000000001</v>
      </c>
      <c r="X137" s="458">
        <v>168.92099999999999</v>
      </c>
      <c r="Y137" s="458">
        <v>482.16899999999998</v>
      </c>
      <c r="Z137" s="458">
        <v>0</v>
      </c>
      <c r="AA137" s="458">
        <v>150.03700000000001</v>
      </c>
      <c r="AB137" s="458">
        <v>-1021.741</v>
      </c>
      <c r="AC137" s="458">
        <v>0</v>
      </c>
      <c r="AD137" s="458">
        <v>-762.245</v>
      </c>
      <c r="AE137" s="458">
        <v>10135.780000000001</v>
      </c>
      <c r="AF137" s="458">
        <v>9373.5349999999999</v>
      </c>
      <c r="AG137" s="458">
        <f t="shared" si="15"/>
        <v>10135.780000000001</v>
      </c>
      <c r="AH137" s="458">
        <f t="shared" si="16"/>
        <v>0</v>
      </c>
      <c r="AI137" s="458">
        <f t="shared" si="17"/>
        <v>-1021.741</v>
      </c>
      <c r="AK137" s="457">
        <v>0.86458333333333304</v>
      </c>
      <c r="AL137" s="458">
        <v>3706.3939999999998</v>
      </c>
      <c r="AM137" s="458">
        <v>5607.1229999999996</v>
      </c>
      <c r="AN137" s="458">
        <v>687.40800000000002</v>
      </c>
      <c r="AO137" s="458">
        <v>538.24400000000003</v>
      </c>
      <c r="AP137" s="458">
        <v>361.92200000000003</v>
      </c>
      <c r="AQ137" s="458">
        <v>270.197</v>
      </c>
      <c r="AR137" s="458">
        <v>0</v>
      </c>
      <c r="AS137" s="458">
        <v>51.9</v>
      </c>
      <c r="AT137" s="458">
        <v>-2019.066</v>
      </c>
      <c r="AU137" s="458">
        <v>0</v>
      </c>
      <c r="AV137" s="458">
        <v>-739.13900000000001</v>
      </c>
      <c r="AW137" s="458">
        <v>9204.1219999999994</v>
      </c>
      <c r="AX137" s="458">
        <v>8464.9830000000002</v>
      </c>
      <c r="AY137" s="458">
        <f t="shared" si="18"/>
        <v>9204.1219999999994</v>
      </c>
      <c r="AZ137" s="458">
        <f t="shared" si="19"/>
        <v>0</v>
      </c>
      <c r="BA137" s="458">
        <f t="shared" si="20"/>
        <v>-2019.066</v>
      </c>
    </row>
    <row r="138" spans="1:53" s="445" customFormat="1">
      <c r="A138" s="457">
        <v>0.875</v>
      </c>
      <c r="B138" s="458">
        <v>3723.7959999999998</v>
      </c>
      <c r="C138" s="458">
        <v>6201.3649999999998</v>
      </c>
      <c r="D138" s="458">
        <v>296.755</v>
      </c>
      <c r="E138" s="458">
        <v>541.23699999999997</v>
      </c>
      <c r="F138" s="458">
        <v>214.46</v>
      </c>
      <c r="G138" s="458">
        <v>0</v>
      </c>
      <c r="H138" s="458">
        <v>0</v>
      </c>
      <c r="I138" s="458">
        <v>45.27</v>
      </c>
      <c r="J138" s="458">
        <v>-1116.69</v>
      </c>
      <c r="K138" s="458">
        <v>0</v>
      </c>
      <c r="L138" s="458">
        <v>-776.74599999999998</v>
      </c>
      <c r="M138" s="458">
        <v>9906.1929999999975</v>
      </c>
      <c r="N138" s="458">
        <v>9129.4469999999983</v>
      </c>
      <c r="O138" s="458">
        <f t="shared" si="12"/>
        <v>9906.1929999999975</v>
      </c>
      <c r="P138" s="458">
        <f t="shared" si="13"/>
        <v>0</v>
      </c>
      <c r="Q138" s="458">
        <f t="shared" si="14"/>
        <v>-1116.69</v>
      </c>
      <c r="S138" s="457">
        <v>0.875</v>
      </c>
      <c r="T138" s="458">
        <v>3707.2469999999998</v>
      </c>
      <c r="U138" s="458">
        <v>5865.1589999999997</v>
      </c>
      <c r="V138" s="458">
        <v>83.406000000000006</v>
      </c>
      <c r="W138" s="458">
        <v>542.61500000000001</v>
      </c>
      <c r="X138" s="458">
        <v>162.01300000000001</v>
      </c>
      <c r="Y138" s="458">
        <v>290.00400000000002</v>
      </c>
      <c r="Z138" s="458">
        <v>0</v>
      </c>
      <c r="AA138" s="458">
        <v>152.57599999999999</v>
      </c>
      <c r="AB138" s="458">
        <v>-751.42</v>
      </c>
      <c r="AC138" s="458">
        <v>0</v>
      </c>
      <c r="AD138" s="458">
        <v>-745.85500000000002</v>
      </c>
      <c r="AE138" s="458">
        <v>10051.6</v>
      </c>
      <c r="AF138" s="458">
        <v>9305.7450000000008</v>
      </c>
      <c r="AG138" s="458">
        <f t="shared" si="15"/>
        <v>10051.6</v>
      </c>
      <c r="AH138" s="458">
        <f t="shared" si="16"/>
        <v>0</v>
      </c>
      <c r="AI138" s="458">
        <f t="shared" si="17"/>
        <v>-751.42</v>
      </c>
      <c r="AK138" s="457">
        <v>0.875</v>
      </c>
      <c r="AL138" s="458">
        <v>3705.7710000000002</v>
      </c>
      <c r="AM138" s="458">
        <v>5746.43</v>
      </c>
      <c r="AN138" s="458">
        <v>275.71899999999999</v>
      </c>
      <c r="AO138" s="458">
        <v>537.55499999999995</v>
      </c>
      <c r="AP138" s="458">
        <v>296.53899999999999</v>
      </c>
      <c r="AQ138" s="458">
        <v>246.69200000000001</v>
      </c>
      <c r="AR138" s="458">
        <v>0</v>
      </c>
      <c r="AS138" s="458">
        <v>58.56</v>
      </c>
      <c r="AT138" s="458">
        <v>-1726.03</v>
      </c>
      <c r="AU138" s="458">
        <v>0</v>
      </c>
      <c r="AV138" s="458">
        <v>-744.89300000000003</v>
      </c>
      <c r="AW138" s="458">
        <v>9141.2360000000008</v>
      </c>
      <c r="AX138" s="458">
        <v>8396.3430000000008</v>
      </c>
      <c r="AY138" s="458">
        <f t="shared" si="18"/>
        <v>9141.2360000000008</v>
      </c>
      <c r="AZ138" s="458">
        <f t="shared" si="19"/>
        <v>0</v>
      </c>
      <c r="BA138" s="458">
        <f t="shared" si="20"/>
        <v>-1726.03</v>
      </c>
    </row>
    <row r="139" spans="1:53" s="445" customFormat="1">
      <c r="A139" s="457">
        <v>0.88541666666666696</v>
      </c>
      <c r="B139" s="458">
        <v>3725.5819999999999</v>
      </c>
      <c r="C139" s="458">
        <v>6230.2380000000003</v>
      </c>
      <c r="D139" s="458">
        <v>87.253</v>
      </c>
      <c r="E139" s="458">
        <v>543.18700000000001</v>
      </c>
      <c r="F139" s="458">
        <v>213.714</v>
      </c>
      <c r="G139" s="458">
        <v>0</v>
      </c>
      <c r="H139" s="458">
        <v>0</v>
      </c>
      <c r="I139" s="458">
        <v>49.618000000000002</v>
      </c>
      <c r="J139" s="458">
        <v>-1060.2819999999999</v>
      </c>
      <c r="K139" s="458">
        <v>0</v>
      </c>
      <c r="L139" s="458">
        <v>-776.74800000000005</v>
      </c>
      <c r="M139" s="458">
        <v>9789.3100000000013</v>
      </c>
      <c r="N139" s="458">
        <v>9012.5620000000017</v>
      </c>
      <c r="O139" s="458">
        <f t="shared" si="12"/>
        <v>9789.3100000000013</v>
      </c>
      <c r="P139" s="458">
        <f t="shared" si="13"/>
        <v>0</v>
      </c>
      <c r="Q139" s="458">
        <f t="shared" si="14"/>
        <v>-1060.2819999999999</v>
      </c>
      <c r="S139" s="457">
        <v>0.88541666666666696</v>
      </c>
      <c r="T139" s="458">
        <v>3708.8980000000001</v>
      </c>
      <c r="U139" s="458">
        <v>5837.48</v>
      </c>
      <c r="V139" s="458">
        <v>82.637</v>
      </c>
      <c r="W139" s="458">
        <v>544.745</v>
      </c>
      <c r="X139" s="458">
        <v>161.80699999999999</v>
      </c>
      <c r="Y139" s="458">
        <v>208.375</v>
      </c>
      <c r="Z139" s="458">
        <v>0</v>
      </c>
      <c r="AA139" s="458">
        <v>156.44900000000001</v>
      </c>
      <c r="AB139" s="458">
        <v>-721.51900000000001</v>
      </c>
      <c r="AC139" s="458">
        <v>0</v>
      </c>
      <c r="AD139" s="458">
        <v>-742.57899999999995</v>
      </c>
      <c r="AE139" s="458">
        <v>9978.872000000003</v>
      </c>
      <c r="AF139" s="458">
        <v>9236.2930000000033</v>
      </c>
      <c r="AG139" s="458">
        <f t="shared" si="15"/>
        <v>9978.872000000003</v>
      </c>
      <c r="AH139" s="458">
        <f t="shared" si="16"/>
        <v>0</v>
      </c>
      <c r="AI139" s="458">
        <f t="shared" si="17"/>
        <v>-721.51900000000001</v>
      </c>
      <c r="AK139" s="457">
        <v>0.88541666666666696</v>
      </c>
      <c r="AL139" s="458">
        <v>3704.123</v>
      </c>
      <c r="AM139" s="458">
        <v>5761.5069999999996</v>
      </c>
      <c r="AN139" s="458">
        <v>72.245999999999995</v>
      </c>
      <c r="AO139" s="458">
        <v>544.66300000000001</v>
      </c>
      <c r="AP139" s="458">
        <v>288.49799999999999</v>
      </c>
      <c r="AQ139" s="458">
        <v>230.053</v>
      </c>
      <c r="AR139" s="458">
        <v>0</v>
      </c>
      <c r="AS139" s="458">
        <v>65.38</v>
      </c>
      <c r="AT139" s="458">
        <v>-1606.3879999999999</v>
      </c>
      <c r="AU139" s="458">
        <v>0</v>
      </c>
      <c r="AV139" s="458">
        <v>-743.55399999999997</v>
      </c>
      <c r="AW139" s="458">
        <v>9060.0819999999985</v>
      </c>
      <c r="AX139" s="458">
        <v>8316.5279999999984</v>
      </c>
      <c r="AY139" s="458">
        <f t="shared" si="18"/>
        <v>9060.0819999999985</v>
      </c>
      <c r="AZ139" s="458">
        <f t="shared" si="19"/>
        <v>0</v>
      </c>
      <c r="BA139" s="458">
        <f t="shared" si="20"/>
        <v>-1606.3879999999999</v>
      </c>
    </row>
    <row r="140" spans="1:53" s="445" customFormat="1">
      <c r="A140" s="457">
        <v>0.89583333333333304</v>
      </c>
      <c r="B140" s="458">
        <v>3725.0169999999998</v>
      </c>
      <c r="C140" s="458">
        <v>6218.6840000000002</v>
      </c>
      <c r="D140" s="458">
        <v>87.34</v>
      </c>
      <c r="E140" s="458">
        <v>543.56299999999999</v>
      </c>
      <c r="F140" s="458">
        <v>213.708</v>
      </c>
      <c r="G140" s="458">
        <v>0</v>
      </c>
      <c r="H140" s="458">
        <v>0</v>
      </c>
      <c r="I140" s="458">
        <v>57.835000000000001</v>
      </c>
      <c r="J140" s="458">
        <v>-1212.2149999999999</v>
      </c>
      <c r="K140" s="458">
        <v>0</v>
      </c>
      <c r="L140" s="458">
        <v>-775.82600000000002</v>
      </c>
      <c r="M140" s="458">
        <v>9633.9320000000007</v>
      </c>
      <c r="N140" s="458">
        <v>8858.1059999999998</v>
      </c>
      <c r="O140" s="458">
        <f t="shared" si="12"/>
        <v>9633.9320000000007</v>
      </c>
      <c r="P140" s="458">
        <f t="shared" si="13"/>
        <v>0</v>
      </c>
      <c r="Q140" s="458">
        <f t="shared" si="14"/>
        <v>-1212.2149999999999</v>
      </c>
      <c r="S140" s="457">
        <v>0.89583333333333304</v>
      </c>
      <c r="T140" s="458">
        <v>3707.7359999999999</v>
      </c>
      <c r="U140" s="458">
        <v>5804.93</v>
      </c>
      <c r="V140" s="458">
        <v>82.275000000000006</v>
      </c>
      <c r="W140" s="458">
        <v>537.23099999999999</v>
      </c>
      <c r="X140" s="458">
        <v>161.19900000000001</v>
      </c>
      <c r="Y140" s="458">
        <v>97.831000000000003</v>
      </c>
      <c r="Z140" s="458">
        <v>0</v>
      </c>
      <c r="AA140" s="458">
        <v>155.702</v>
      </c>
      <c r="AB140" s="458">
        <v>-754.67499999999995</v>
      </c>
      <c r="AC140" s="458">
        <v>0</v>
      </c>
      <c r="AD140" s="458">
        <v>-737.81899999999996</v>
      </c>
      <c r="AE140" s="458">
        <v>9792.2290000000012</v>
      </c>
      <c r="AF140" s="458">
        <v>9054.4100000000017</v>
      </c>
      <c r="AG140" s="458">
        <f t="shared" si="15"/>
        <v>9792.2290000000012</v>
      </c>
      <c r="AH140" s="458">
        <f t="shared" si="16"/>
        <v>0</v>
      </c>
      <c r="AI140" s="458">
        <f t="shared" si="17"/>
        <v>-754.67499999999995</v>
      </c>
      <c r="AK140" s="457">
        <v>0.89583333333333304</v>
      </c>
      <c r="AL140" s="458">
        <v>3705.3150000000001</v>
      </c>
      <c r="AM140" s="458">
        <v>5627.7060000000001</v>
      </c>
      <c r="AN140" s="458">
        <v>72.225999999999999</v>
      </c>
      <c r="AO140" s="458">
        <v>535.04999999999995</v>
      </c>
      <c r="AP140" s="458">
        <v>289.84100000000001</v>
      </c>
      <c r="AQ140" s="458">
        <v>261.14400000000001</v>
      </c>
      <c r="AR140" s="458">
        <v>0</v>
      </c>
      <c r="AS140" s="458">
        <v>71.132999999999996</v>
      </c>
      <c r="AT140" s="458">
        <v>-1697.8130000000001</v>
      </c>
      <c r="AU140" s="458">
        <v>0</v>
      </c>
      <c r="AV140" s="458">
        <v>-731.68899999999996</v>
      </c>
      <c r="AW140" s="458">
        <v>8864.6020000000008</v>
      </c>
      <c r="AX140" s="458">
        <v>8132.9130000000005</v>
      </c>
      <c r="AY140" s="458">
        <f t="shared" si="18"/>
        <v>8864.6020000000008</v>
      </c>
      <c r="AZ140" s="458">
        <f t="shared" si="19"/>
        <v>0</v>
      </c>
      <c r="BA140" s="458">
        <f t="shared" si="20"/>
        <v>-1697.8130000000001</v>
      </c>
    </row>
    <row r="141" spans="1:53" s="445" customFormat="1">
      <c r="A141" s="457">
        <v>0.90625</v>
      </c>
      <c r="B141" s="458">
        <v>3725.2350000000001</v>
      </c>
      <c r="C141" s="458">
        <v>6215.8310000000001</v>
      </c>
      <c r="D141" s="458">
        <v>87.132999999999996</v>
      </c>
      <c r="E141" s="458">
        <v>526.68100000000004</v>
      </c>
      <c r="F141" s="458">
        <v>213.61699999999999</v>
      </c>
      <c r="G141" s="458">
        <v>0</v>
      </c>
      <c r="H141" s="458">
        <v>0</v>
      </c>
      <c r="I141" s="458">
        <v>62.622999999999998</v>
      </c>
      <c r="J141" s="458">
        <v>-1328.8409999999999</v>
      </c>
      <c r="K141" s="458">
        <v>0</v>
      </c>
      <c r="L141" s="458">
        <v>-774.80499999999995</v>
      </c>
      <c r="M141" s="458">
        <v>9502.2790000000005</v>
      </c>
      <c r="N141" s="458">
        <v>8727.4740000000002</v>
      </c>
      <c r="O141" s="458">
        <f t="shared" si="12"/>
        <v>9502.2790000000005</v>
      </c>
      <c r="P141" s="458">
        <f t="shared" si="13"/>
        <v>0</v>
      </c>
      <c r="Q141" s="458">
        <f t="shared" si="14"/>
        <v>-1328.8409999999999</v>
      </c>
      <c r="S141" s="457">
        <v>0.90625</v>
      </c>
      <c r="T141" s="458">
        <v>3707.2739999999999</v>
      </c>
      <c r="U141" s="458">
        <v>5759.3019999999997</v>
      </c>
      <c r="V141" s="458">
        <v>82.281999999999996</v>
      </c>
      <c r="W141" s="458">
        <v>533.59199999999998</v>
      </c>
      <c r="X141" s="458">
        <v>160.96700000000001</v>
      </c>
      <c r="Y141" s="458">
        <v>96.272999999999996</v>
      </c>
      <c r="Z141" s="458">
        <v>0</v>
      </c>
      <c r="AA141" s="458">
        <v>151.363</v>
      </c>
      <c r="AB141" s="458">
        <v>-879.74800000000005</v>
      </c>
      <c r="AC141" s="458">
        <v>0</v>
      </c>
      <c r="AD141" s="458">
        <v>-733.54100000000005</v>
      </c>
      <c r="AE141" s="458">
        <v>9611.3049999999985</v>
      </c>
      <c r="AF141" s="458">
        <v>8877.7639999999992</v>
      </c>
      <c r="AG141" s="458">
        <f t="shared" si="15"/>
        <v>9611.3049999999985</v>
      </c>
      <c r="AH141" s="458">
        <f t="shared" si="16"/>
        <v>0</v>
      </c>
      <c r="AI141" s="458">
        <f t="shared" si="17"/>
        <v>-879.74800000000005</v>
      </c>
      <c r="AK141" s="457">
        <v>0.90625</v>
      </c>
      <c r="AL141" s="458">
        <v>3707.3670000000002</v>
      </c>
      <c r="AM141" s="458">
        <v>5642.491</v>
      </c>
      <c r="AN141" s="458">
        <v>71.992000000000004</v>
      </c>
      <c r="AO141" s="458">
        <v>529.85799999999995</v>
      </c>
      <c r="AP141" s="458">
        <v>284.3</v>
      </c>
      <c r="AQ141" s="458">
        <v>215.065</v>
      </c>
      <c r="AR141" s="458">
        <v>0</v>
      </c>
      <c r="AS141" s="458">
        <v>74.307000000000002</v>
      </c>
      <c r="AT141" s="458">
        <v>-1801.951</v>
      </c>
      <c r="AU141" s="458">
        <v>0</v>
      </c>
      <c r="AV141" s="458">
        <v>-732.423</v>
      </c>
      <c r="AW141" s="458">
        <v>8723.4290000000001</v>
      </c>
      <c r="AX141" s="458">
        <v>7991.0060000000003</v>
      </c>
      <c r="AY141" s="458">
        <f t="shared" si="18"/>
        <v>8723.4290000000001</v>
      </c>
      <c r="AZ141" s="458">
        <f t="shared" si="19"/>
        <v>0</v>
      </c>
      <c r="BA141" s="458">
        <f t="shared" si="20"/>
        <v>-1801.951</v>
      </c>
    </row>
    <row r="142" spans="1:53" s="445" customFormat="1">
      <c r="A142" s="457">
        <v>0.91666666666666696</v>
      </c>
      <c r="B142" s="458">
        <v>3724.5279999999998</v>
      </c>
      <c r="C142" s="458">
        <v>6215.49</v>
      </c>
      <c r="D142" s="458">
        <v>84.617000000000004</v>
      </c>
      <c r="E142" s="458">
        <v>466.04700000000003</v>
      </c>
      <c r="F142" s="458">
        <v>213.596</v>
      </c>
      <c r="G142" s="458">
        <v>0</v>
      </c>
      <c r="H142" s="458">
        <v>0</v>
      </c>
      <c r="I142" s="458">
        <v>66.120999999999995</v>
      </c>
      <c r="J142" s="458">
        <v>-1289.8140000000001</v>
      </c>
      <c r="K142" s="458">
        <v>0</v>
      </c>
      <c r="L142" s="458">
        <v>-771.73599999999999</v>
      </c>
      <c r="M142" s="458">
        <v>9480.5849999999991</v>
      </c>
      <c r="N142" s="458">
        <v>8708.8489999999983</v>
      </c>
      <c r="O142" s="458">
        <f t="shared" si="12"/>
        <v>9480.5849999999991</v>
      </c>
      <c r="P142" s="458">
        <f t="shared" si="13"/>
        <v>0</v>
      </c>
      <c r="Q142" s="458">
        <f t="shared" si="14"/>
        <v>-1289.8140000000001</v>
      </c>
      <c r="S142" s="457">
        <v>0.91666666666666696</v>
      </c>
      <c r="T142" s="458">
        <v>3707.3809999999999</v>
      </c>
      <c r="U142" s="458">
        <v>5774.3540000000003</v>
      </c>
      <c r="V142" s="458">
        <v>82.388999999999996</v>
      </c>
      <c r="W142" s="458">
        <v>468.65800000000002</v>
      </c>
      <c r="X142" s="458">
        <v>159.185</v>
      </c>
      <c r="Y142" s="458">
        <v>100.745</v>
      </c>
      <c r="Z142" s="458">
        <v>0</v>
      </c>
      <c r="AA142" s="458">
        <v>152.40199999999999</v>
      </c>
      <c r="AB142" s="458">
        <v>-885.16899999999998</v>
      </c>
      <c r="AC142" s="458">
        <v>0</v>
      </c>
      <c r="AD142" s="458">
        <v>-731.75400000000002</v>
      </c>
      <c r="AE142" s="458">
        <v>9559.9449999999997</v>
      </c>
      <c r="AF142" s="458">
        <v>8828.1909999999989</v>
      </c>
      <c r="AG142" s="458">
        <f t="shared" si="15"/>
        <v>9559.9449999999997</v>
      </c>
      <c r="AH142" s="458">
        <f t="shared" si="16"/>
        <v>0</v>
      </c>
      <c r="AI142" s="458">
        <f t="shared" si="17"/>
        <v>-885.16899999999998</v>
      </c>
      <c r="AK142" s="457">
        <v>0.91666666666666696</v>
      </c>
      <c r="AL142" s="458">
        <v>3708.8409999999999</v>
      </c>
      <c r="AM142" s="458">
        <v>5700.1229999999996</v>
      </c>
      <c r="AN142" s="458">
        <v>68.632999999999996</v>
      </c>
      <c r="AO142" s="458">
        <v>468.40800000000002</v>
      </c>
      <c r="AP142" s="458">
        <v>212.96899999999999</v>
      </c>
      <c r="AQ142" s="458">
        <v>146.85</v>
      </c>
      <c r="AR142" s="458">
        <v>0</v>
      </c>
      <c r="AS142" s="458">
        <v>80.174000000000007</v>
      </c>
      <c r="AT142" s="458">
        <v>-1706.0519999999999</v>
      </c>
      <c r="AU142" s="458">
        <v>0</v>
      </c>
      <c r="AV142" s="458">
        <v>-733.07399999999996</v>
      </c>
      <c r="AW142" s="458">
        <v>8679.9459999999999</v>
      </c>
      <c r="AX142" s="458">
        <v>7946.8720000000003</v>
      </c>
      <c r="AY142" s="458">
        <f t="shared" si="18"/>
        <v>8679.9459999999999</v>
      </c>
      <c r="AZ142" s="458">
        <f t="shared" si="19"/>
        <v>0</v>
      </c>
      <c r="BA142" s="458">
        <f t="shared" si="20"/>
        <v>-1706.0519999999999</v>
      </c>
    </row>
    <row r="143" spans="1:53" s="445" customFormat="1">
      <c r="A143" s="457">
        <v>0.92708333333333304</v>
      </c>
      <c r="B143" s="458">
        <v>3725.779</v>
      </c>
      <c r="C143" s="458">
        <v>6206.42</v>
      </c>
      <c r="D143" s="458">
        <v>84.322999999999993</v>
      </c>
      <c r="E143" s="458">
        <v>460.37900000000002</v>
      </c>
      <c r="F143" s="458">
        <v>213.52</v>
      </c>
      <c r="G143" s="458">
        <v>0</v>
      </c>
      <c r="H143" s="458">
        <v>0</v>
      </c>
      <c r="I143" s="458">
        <v>67.929000000000002</v>
      </c>
      <c r="J143" s="458">
        <v>-1369.0050000000001</v>
      </c>
      <c r="K143" s="458">
        <v>0</v>
      </c>
      <c r="L143" s="458">
        <v>-770.74900000000002</v>
      </c>
      <c r="M143" s="458">
        <v>9389.3450000000012</v>
      </c>
      <c r="N143" s="458">
        <v>8618.5960000000014</v>
      </c>
      <c r="O143" s="458">
        <f t="shared" si="12"/>
        <v>9389.3450000000012</v>
      </c>
      <c r="P143" s="458">
        <f t="shared" si="13"/>
        <v>0</v>
      </c>
      <c r="Q143" s="458">
        <f t="shared" si="14"/>
        <v>-1369.0050000000001</v>
      </c>
      <c r="S143" s="457">
        <v>0.92708333333333304</v>
      </c>
      <c r="T143" s="458">
        <v>3709.703</v>
      </c>
      <c r="U143" s="458">
        <v>5775.4129999999996</v>
      </c>
      <c r="V143" s="458">
        <v>82.248999999999995</v>
      </c>
      <c r="W143" s="458">
        <v>462.84</v>
      </c>
      <c r="X143" s="458">
        <v>159.18600000000001</v>
      </c>
      <c r="Y143" s="458">
        <v>100.758</v>
      </c>
      <c r="Z143" s="458">
        <v>0</v>
      </c>
      <c r="AA143" s="458">
        <v>155.672</v>
      </c>
      <c r="AB143" s="458">
        <v>-906.93399999999997</v>
      </c>
      <c r="AC143" s="458">
        <v>0</v>
      </c>
      <c r="AD143" s="458">
        <v>-731.72500000000002</v>
      </c>
      <c r="AE143" s="458">
        <v>9538.8870000000006</v>
      </c>
      <c r="AF143" s="458">
        <v>8807.1620000000003</v>
      </c>
      <c r="AG143" s="458">
        <f t="shared" si="15"/>
        <v>9538.8870000000006</v>
      </c>
      <c r="AH143" s="458">
        <f t="shared" si="16"/>
        <v>0</v>
      </c>
      <c r="AI143" s="458">
        <f t="shared" si="17"/>
        <v>-906.93399999999997</v>
      </c>
      <c r="AK143" s="457">
        <v>0.92708333333333304</v>
      </c>
      <c r="AL143" s="458">
        <v>3709.5030000000002</v>
      </c>
      <c r="AM143" s="458">
        <v>5689.9679999999998</v>
      </c>
      <c r="AN143" s="458">
        <v>68.305999999999997</v>
      </c>
      <c r="AO143" s="458">
        <v>462.113</v>
      </c>
      <c r="AP143" s="458">
        <v>158.755</v>
      </c>
      <c r="AQ143" s="458">
        <v>107.303</v>
      </c>
      <c r="AR143" s="458">
        <v>0</v>
      </c>
      <c r="AS143" s="458">
        <v>82.757999999999996</v>
      </c>
      <c r="AT143" s="458">
        <v>-1687.59</v>
      </c>
      <c r="AU143" s="458">
        <v>0</v>
      </c>
      <c r="AV143" s="458">
        <v>-731.125</v>
      </c>
      <c r="AW143" s="458">
        <v>8591.1159999999982</v>
      </c>
      <c r="AX143" s="458">
        <v>7859.9909999999982</v>
      </c>
      <c r="AY143" s="458">
        <f t="shared" si="18"/>
        <v>8591.1159999999982</v>
      </c>
      <c r="AZ143" s="458">
        <f t="shared" si="19"/>
        <v>0</v>
      </c>
      <c r="BA143" s="458">
        <f t="shared" si="20"/>
        <v>-1687.59</v>
      </c>
    </row>
    <row r="144" spans="1:53" s="445" customFormat="1">
      <c r="A144" s="457">
        <v>0.9375</v>
      </c>
      <c r="B144" s="458">
        <v>3724.5369999999998</v>
      </c>
      <c r="C144" s="458">
        <v>6214.683</v>
      </c>
      <c r="D144" s="458">
        <v>84.215999999999994</v>
      </c>
      <c r="E144" s="458">
        <v>462.84</v>
      </c>
      <c r="F144" s="458">
        <v>213.554</v>
      </c>
      <c r="G144" s="458">
        <v>0</v>
      </c>
      <c r="H144" s="458">
        <v>0</v>
      </c>
      <c r="I144" s="458">
        <v>73.465999999999994</v>
      </c>
      <c r="J144" s="458">
        <v>-1523.34</v>
      </c>
      <c r="K144" s="458">
        <v>0</v>
      </c>
      <c r="L144" s="458">
        <v>-771.58799999999997</v>
      </c>
      <c r="M144" s="458">
        <v>9249.9560000000001</v>
      </c>
      <c r="N144" s="458">
        <v>8478.3680000000004</v>
      </c>
      <c r="O144" s="458">
        <f t="shared" si="12"/>
        <v>9249.9560000000001</v>
      </c>
      <c r="P144" s="458">
        <f t="shared" si="13"/>
        <v>0</v>
      </c>
      <c r="Q144" s="458">
        <f t="shared" si="14"/>
        <v>-1523.34</v>
      </c>
      <c r="S144" s="457">
        <v>0.9375</v>
      </c>
      <c r="T144" s="458">
        <v>3709.9009999999998</v>
      </c>
      <c r="U144" s="458">
        <v>5692.1930000000002</v>
      </c>
      <c r="V144" s="458">
        <v>82.275000000000006</v>
      </c>
      <c r="W144" s="458">
        <v>462.43799999999999</v>
      </c>
      <c r="X144" s="458">
        <v>159.17599999999999</v>
      </c>
      <c r="Y144" s="458">
        <v>94.37</v>
      </c>
      <c r="Z144" s="458">
        <v>0</v>
      </c>
      <c r="AA144" s="458">
        <v>154.328</v>
      </c>
      <c r="AB144" s="458">
        <v>-933.00300000000004</v>
      </c>
      <c r="AC144" s="458">
        <v>0</v>
      </c>
      <c r="AD144" s="458">
        <v>-724.32100000000003</v>
      </c>
      <c r="AE144" s="458">
        <v>9421.6779999999999</v>
      </c>
      <c r="AF144" s="458">
        <v>8697.357</v>
      </c>
      <c r="AG144" s="458">
        <f t="shared" si="15"/>
        <v>9421.6779999999999</v>
      </c>
      <c r="AH144" s="458">
        <f t="shared" si="16"/>
        <v>0</v>
      </c>
      <c r="AI144" s="458">
        <f t="shared" si="17"/>
        <v>-933.00300000000004</v>
      </c>
      <c r="AK144" s="457">
        <v>0.9375</v>
      </c>
      <c r="AL144" s="458">
        <v>3711.4160000000002</v>
      </c>
      <c r="AM144" s="458">
        <v>5512.7290000000003</v>
      </c>
      <c r="AN144" s="458">
        <v>68.245000000000005</v>
      </c>
      <c r="AO144" s="458">
        <v>461.37099999999998</v>
      </c>
      <c r="AP144" s="458">
        <v>157.61000000000001</v>
      </c>
      <c r="AQ144" s="458">
        <v>84.435000000000002</v>
      </c>
      <c r="AR144" s="458">
        <v>0</v>
      </c>
      <c r="AS144" s="458">
        <v>77.522000000000006</v>
      </c>
      <c r="AT144" s="458">
        <v>-1632.3679999999999</v>
      </c>
      <c r="AU144" s="458">
        <v>0</v>
      </c>
      <c r="AV144" s="458">
        <v>-715.35299999999995</v>
      </c>
      <c r="AW144" s="458">
        <v>8440.9600000000009</v>
      </c>
      <c r="AX144" s="458">
        <v>7725.6070000000009</v>
      </c>
      <c r="AY144" s="458">
        <f t="shared" si="18"/>
        <v>8440.9600000000009</v>
      </c>
      <c r="AZ144" s="458">
        <f t="shared" si="19"/>
        <v>0</v>
      </c>
      <c r="BA144" s="458">
        <f t="shared" si="20"/>
        <v>-1632.3679999999999</v>
      </c>
    </row>
    <row r="145" spans="1:53" s="445" customFormat="1">
      <c r="A145" s="457">
        <v>0.94791666666666696</v>
      </c>
      <c r="B145" s="458">
        <v>3726.3420000000001</v>
      </c>
      <c r="C145" s="458">
        <v>6216.152</v>
      </c>
      <c r="D145" s="458">
        <v>83.968000000000004</v>
      </c>
      <c r="E145" s="458">
        <v>459.73599999999999</v>
      </c>
      <c r="F145" s="458">
        <v>213.47499999999999</v>
      </c>
      <c r="G145" s="458">
        <v>0</v>
      </c>
      <c r="H145" s="458">
        <v>0</v>
      </c>
      <c r="I145" s="458">
        <v>70.823999999999998</v>
      </c>
      <c r="J145" s="458">
        <v>-1645.42</v>
      </c>
      <c r="K145" s="458">
        <v>0</v>
      </c>
      <c r="L145" s="458">
        <v>-771.625</v>
      </c>
      <c r="M145" s="458">
        <v>9125.077000000003</v>
      </c>
      <c r="N145" s="458">
        <v>8353.452000000003</v>
      </c>
      <c r="O145" s="458">
        <f t="shared" si="12"/>
        <v>9125.077000000003</v>
      </c>
      <c r="P145" s="458">
        <f t="shared" si="13"/>
        <v>0</v>
      </c>
      <c r="Q145" s="458">
        <f t="shared" si="14"/>
        <v>-1645.42</v>
      </c>
      <c r="S145" s="457">
        <v>0.94791666666666696</v>
      </c>
      <c r="T145" s="458">
        <v>3711.1480000000001</v>
      </c>
      <c r="U145" s="458">
        <v>5590.2659999999996</v>
      </c>
      <c r="V145" s="458">
        <v>82.215000000000003</v>
      </c>
      <c r="W145" s="458">
        <v>462.33699999999999</v>
      </c>
      <c r="X145" s="458">
        <v>159.166</v>
      </c>
      <c r="Y145" s="458">
        <v>78.686000000000007</v>
      </c>
      <c r="Z145" s="458">
        <v>0</v>
      </c>
      <c r="AA145" s="458">
        <v>150.36000000000001</v>
      </c>
      <c r="AB145" s="458">
        <v>-880.44</v>
      </c>
      <c r="AC145" s="458">
        <v>0</v>
      </c>
      <c r="AD145" s="458">
        <v>-715.19100000000003</v>
      </c>
      <c r="AE145" s="458">
        <v>9353.7379999999994</v>
      </c>
      <c r="AF145" s="458">
        <v>8638.5469999999987</v>
      </c>
      <c r="AG145" s="458">
        <f t="shared" si="15"/>
        <v>9353.7379999999994</v>
      </c>
      <c r="AH145" s="458">
        <f t="shared" si="16"/>
        <v>0</v>
      </c>
      <c r="AI145" s="458">
        <f t="shared" si="17"/>
        <v>-880.44</v>
      </c>
      <c r="AK145" s="457">
        <v>0.94791666666666696</v>
      </c>
      <c r="AL145" s="458">
        <v>3709.8380000000002</v>
      </c>
      <c r="AM145" s="458">
        <v>5492.5050000000001</v>
      </c>
      <c r="AN145" s="458">
        <v>68.212000000000003</v>
      </c>
      <c r="AO145" s="458">
        <v>461.94799999999998</v>
      </c>
      <c r="AP145" s="458">
        <v>157.595</v>
      </c>
      <c r="AQ145" s="458">
        <v>101.461</v>
      </c>
      <c r="AR145" s="458">
        <v>0</v>
      </c>
      <c r="AS145" s="458">
        <v>83.543999999999997</v>
      </c>
      <c r="AT145" s="458">
        <v>-1709.22</v>
      </c>
      <c r="AU145" s="458">
        <v>0</v>
      </c>
      <c r="AV145" s="458">
        <v>-713.74400000000003</v>
      </c>
      <c r="AW145" s="458">
        <v>8365.8829999999998</v>
      </c>
      <c r="AX145" s="458">
        <v>7652.1390000000001</v>
      </c>
      <c r="AY145" s="458">
        <f t="shared" si="18"/>
        <v>8365.8829999999998</v>
      </c>
      <c r="AZ145" s="458">
        <f t="shared" si="19"/>
        <v>0</v>
      </c>
      <c r="BA145" s="458">
        <f t="shared" si="20"/>
        <v>-1709.22</v>
      </c>
    </row>
    <row r="146" spans="1:53" s="445" customFormat="1">
      <c r="A146" s="457">
        <v>0.95833333333333304</v>
      </c>
      <c r="B146" s="458">
        <v>3725.5160000000001</v>
      </c>
      <c r="C146" s="458">
        <v>6111.0929999999998</v>
      </c>
      <c r="D146" s="458">
        <v>78.944000000000003</v>
      </c>
      <c r="E146" s="458">
        <v>452.06</v>
      </c>
      <c r="F146" s="458">
        <v>205.35400000000001</v>
      </c>
      <c r="G146" s="458">
        <v>0</v>
      </c>
      <c r="H146" s="458">
        <v>0</v>
      </c>
      <c r="I146" s="458">
        <v>69.936999999999998</v>
      </c>
      <c r="J146" s="458">
        <v>-1637.15</v>
      </c>
      <c r="K146" s="458">
        <v>0</v>
      </c>
      <c r="L146" s="458">
        <v>-761.89599999999996</v>
      </c>
      <c r="M146" s="458">
        <v>9005.753999999999</v>
      </c>
      <c r="N146" s="458">
        <v>8243.8579999999984</v>
      </c>
      <c r="O146" s="458">
        <f t="shared" si="12"/>
        <v>9005.753999999999</v>
      </c>
      <c r="P146" s="458">
        <f t="shared" si="13"/>
        <v>0</v>
      </c>
      <c r="Q146" s="458">
        <f t="shared" si="14"/>
        <v>-1637.15</v>
      </c>
      <c r="S146" s="457">
        <v>0.95833333333333304</v>
      </c>
      <c r="T146" s="458">
        <v>3709.4319999999998</v>
      </c>
      <c r="U146" s="458">
        <v>5440.6989999999996</v>
      </c>
      <c r="V146" s="458">
        <v>82.314999999999998</v>
      </c>
      <c r="W146" s="458">
        <v>456.06599999999997</v>
      </c>
      <c r="X146" s="458">
        <v>158.02799999999999</v>
      </c>
      <c r="Y146" s="458">
        <v>0</v>
      </c>
      <c r="Z146" s="458">
        <v>0</v>
      </c>
      <c r="AA146" s="458">
        <v>146.37299999999999</v>
      </c>
      <c r="AB146" s="458">
        <v>-724.79700000000003</v>
      </c>
      <c r="AC146" s="458">
        <v>0</v>
      </c>
      <c r="AD146" s="458">
        <v>-700.58799999999997</v>
      </c>
      <c r="AE146" s="458">
        <v>9268.116</v>
      </c>
      <c r="AF146" s="458">
        <v>8567.5280000000002</v>
      </c>
      <c r="AG146" s="458">
        <f t="shared" si="15"/>
        <v>9268.116</v>
      </c>
      <c r="AH146" s="458">
        <f t="shared" si="16"/>
        <v>0</v>
      </c>
      <c r="AI146" s="458">
        <f t="shared" si="17"/>
        <v>-724.79700000000003</v>
      </c>
      <c r="AK146" s="457">
        <v>0.95833333333333304</v>
      </c>
      <c r="AL146" s="458">
        <v>3709.0250000000001</v>
      </c>
      <c r="AM146" s="458">
        <v>5517.2910000000002</v>
      </c>
      <c r="AN146" s="458">
        <v>68.292000000000002</v>
      </c>
      <c r="AO146" s="458">
        <v>449.55399999999997</v>
      </c>
      <c r="AP146" s="458">
        <v>153.88399999999999</v>
      </c>
      <c r="AQ146" s="458">
        <v>97.177999999999997</v>
      </c>
      <c r="AR146" s="458">
        <v>0</v>
      </c>
      <c r="AS146" s="458">
        <v>91.631</v>
      </c>
      <c r="AT146" s="458">
        <v>-1781.8340000000001</v>
      </c>
      <c r="AU146" s="458">
        <v>0</v>
      </c>
      <c r="AV146" s="458">
        <v>-715.23900000000003</v>
      </c>
      <c r="AW146" s="458">
        <v>8305.0209999999988</v>
      </c>
      <c r="AX146" s="458">
        <v>7589.7819999999992</v>
      </c>
      <c r="AY146" s="458">
        <f t="shared" si="18"/>
        <v>8305.0209999999988</v>
      </c>
      <c r="AZ146" s="458">
        <f t="shared" si="19"/>
        <v>0</v>
      </c>
      <c r="BA146" s="458">
        <f t="shared" si="20"/>
        <v>-1781.8340000000001</v>
      </c>
    </row>
    <row r="147" spans="1:53" s="445" customFormat="1">
      <c r="A147" s="457">
        <v>0.96875</v>
      </c>
      <c r="B147" s="458">
        <v>3725.915</v>
      </c>
      <c r="C147" s="458">
        <v>6079.7420000000002</v>
      </c>
      <c r="D147" s="458">
        <v>78.242000000000004</v>
      </c>
      <c r="E147" s="458">
        <v>452.79399999999998</v>
      </c>
      <c r="F147" s="458">
        <v>204.63399999999999</v>
      </c>
      <c r="G147" s="458">
        <v>0</v>
      </c>
      <c r="H147" s="458">
        <v>0</v>
      </c>
      <c r="I147" s="458">
        <v>69.447000000000003</v>
      </c>
      <c r="J147" s="458">
        <v>-1730.1420000000001</v>
      </c>
      <c r="K147" s="458">
        <v>0</v>
      </c>
      <c r="L147" s="458">
        <v>-759.2</v>
      </c>
      <c r="M147" s="458">
        <v>8880.6319999999996</v>
      </c>
      <c r="N147" s="458">
        <v>8121.4319999999998</v>
      </c>
      <c r="O147" s="458">
        <f t="shared" si="12"/>
        <v>8880.6319999999996</v>
      </c>
      <c r="P147" s="458">
        <f t="shared" si="13"/>
        <v>0</v>
      </c>
      <c r="Q147" s="458">
        <f t="shared" si="14"/>
        <v>-1730.1420000000001</v>
      </c>
      <c r="S147" s="457">
        <v>0.96875</v>
      </c>
      <c r="T147" s="458">
        <v>3708.895</v>
      </c>
      <c r="U147" s="458">
        <v>5417.6149999999998</v>
      </c>
      <c r="V147" s="458">
        <v>82.281999999999996</v>
      </c>
      <c r="W147" s="458">
        <v>457.05799999999999</v>
      </c>
      <c r="X147" s="458">
        <v>158.01300000000001</v>
      </c>
      <c r="Y147" s="458">
        <v>0</v>
      </c>
      <c r="Z147" s="458">
        <v>0</v>
      </c>
      <c r="AA147" s="458">
        <v>152.16499999999999</v>
      </c>
      <c r="AB147" s="458">
        <v>-850.18200000000002</v>
      </c>
      <c r="AC147" s="458">
        <v>0</v>
      </c>
      <c r="AD147" s="458">
        <v>-698.65599999999995</v>
      </c>
      <c r="AE147" s="458">
        <v>9125.8459999999995</v>
      </c>
      <c r="AF147" s="458">
        <v>8427.1899999999987</v>
      </c>
      <c r="AG147" s="458">
        <f t="shared" si="15"/>
        <v>9125.8459999999995</v>
      </c>
      <c r="AH147" s="458">
        <f t="shared" si="16"/>
        <v>0</v>
      </c>
      <c r="AI147" s="458">
        <f t="shared" si="17"/>
        <v>-850.18200000000002</v>
      </c>
      <c r="AK147" s="457">
        <v>0.96875</v>
      </c>
      <c r="AL147" s="458">
        <v>3709.971</v>
      </c>
      <c r="AM147" s="458">
        <v>5569.3040000000001</v>
      </c>
      <c r="AN147" s="458">
        <v>68.286000000000001</v>
      </c>
      <c r="AO147" s="458">
        <v>448.00099999999998</v>
      </c>
      <c r="AP147" s="458">
        <v>153.69200000000001</v>
      </c>
      <c r="AQ147" s="458">
        <v>0</v>
      </c>
      <c r="AR147" s="458">
        <v>0</v>
      </c>
      <c r="AS147" s="458">
        <v>89.391000000000005</v>
      </c>
      <c r="AT147" s="458">
        <v>-1887.23</v>
      </c>
      <c r="AU147" s="458">
        <v>0</v>
      </c>
      <c r="AV147" s="458">
        <v>-718.93</v>
      </c>
      <c r="AW147" s="458">
        <v>8151.4150000000009</v>
      </c>
      <c r="AX147" s="458">
        <v>7432.4850000000006</v>
      </c>
      <c r="AY147" s="458">
        <f t="shared" si="18"/>
        <v>8151.4150000000009</v>
      </c>
      <c r="AZ147" s="458">
        <f t="shared" si="19"/>
        <v>0</v>
      </c>
      <c r="BA147" s="458">
        <f t="shared" si="20"/>
        <v>-1887.23</v>
      </c>
    </row>
    <row r="148" spans="1:53" s="445" customFormat="1">
      <c r="A148" s="457">
        <v>0.97916666666666696</v>
      </c>
      <c r="B148" s="458">
        <v>3726.13</v>
      </c>
      <c r="C148" s="458">
        <v>6088.4560000000001</v>
      </c>
      <c r="D148" s="458">
        <v>78.295000000000002</v>
      </c>
      <c r="E148" s="458">
        <v>452.947</v>
      </c>
      <c r="F148" s="458">
        <v>204.61699999999999</v>
      </c>
      <c r="G148" s="458">
        <v>0</v>
      </c>
      <c r="H148" s="458">
        <v>0</v>
      </c>
      <c r="I148" s="458">
        <v>71.933000000000007</v>
      </c>
      <c r="J148" s="458">
        <v>-1812.4090000000001</v>
      </c>
      <c r="K148" s="458">
        <v>-85.81</v>
      </c>
      <c r="L148" s="458">
        <v>-760.00800000000004</v>
      </c>
      <c r="M148" s="458">
        <v>8724.1590000000015</v>
      </c>
      <c r="N148" s="458">
        <v>7964.1510000000017</v>
      </c>
      <c r="O148" s="458">
        <f t="shared" si="12"/>
        <v>8724.1590000000015</v>
      </c>
      <c r="P148" s="458">
        <f t="shared" si="13"/>
        <v>0</v>
      </c>
      <c r="Q148" s="458">
        <f t="shared" si="14"/>
        <v>-1812.4090000000001</v>
      </c>
      <c r="S148" s="457">
        <v>0.97916666666666696</v>
      </c>
      <c r="T148" s="458">
        <v>3709.2849999999999</v>
      </c>
      <c r="U148" s="458">
        <v>5350.0860000000002</v>
      </c>
      <c r="V148" s="458">
        <v>82.048000000000002</v>
      </c>
      <c r="W148" s="458">
        <v>456.798</v>
      </c>
      <c r="X148" s="458">
        <v>158.00899999999999</v>
      </c>
      <c r="Y148" s="458">
        <v>0</v>
      </c>
      <c r="Z148" s="458">
        <v>0</v>
      </c>
      <c r="AA148" s="458">
        <v>151.684</v>
      </c>
      <c r="AB148" s="458">
        <v>-923.19</v>
      </c>
      <c r="AC148" s="458">
        <v>0</v>
      </c>
      <c r="AD148" s="458">
        <v>-692.73599999999999</v>
      </c>
      <c r="AE148" s="458">
        <v>8984.7199999999993</v>
      </c>
      <c r="AF148" s="458">
        <v>8291.9839999999986</v>
      </c>
      <c r="AG148" s="458">
        <f t="shared" si="15"/>
        <v>8984.7199999999993</v>
      </c>
      <c r="AH148" s="458">
        <f t="shared" si="16"/>
        <v>0</v>
      </c>
      <c r="AI148" s="458">
        <f t="shared" si="17"/>
        <v>-923.19</v>
      </c>
      <c r="AK148" s="457">
        <v>0.97916666666666696</v>
      </c>
      <c r="AL148" s="458">
        <v>3709.8449999999998</v>
      </c>
      <c r="AM148" s="458">
        <v>5510.5649999999996</v>
      </c>
      <c r="AN148" s="458">
        <v>68.224999999999994</v>
      </c>
      <c r="AO148" s="458">
        <v>447.09199999999998</v>
      </c>
      <c r="AP148" s="458">
        <v>153.792</v>
      </c>
      <c r="AQ148" s="458">
        <v>0</v>
      </c>
      <c r="AR148" s="458">
        <v>0</v>
      </c>
      <c r="AS148" s="458">
        <v>89.650999999999996</v>
      </c>
      <c r="AT148" s="458">
        <v>-1995.3589999999999</v>
      </c>
      <c r="AU148" s="458">
        <v>0</v>
      </c>
      <c r="AV148" s="458">
        <v>-713.71799999999996</v>
      </c>
      <c r="AW148" s="458">
        <v>7983.8109999999997</v>
      </c>
      <c r="AX148" s="458">
        <v>7270.0929999999998</v>
      </c>
      <c r="AY148" s="458">
        <f t="shared" si="18"/>
        <v>7983.8109999999997</v>
      </c>
      <c r="AZ148" s="458">
        <f t="shared" si="19"/>
        <v>0</v>
      </c>
      <c r="BA148" s="458">
        <f t="shared" si="20"/>
        <v>-1995.3589999999999</v>
      </c>
    </row>
    <row r="149" spans="1:53" s="445" customFormat="1">
      <c r="A149" s="457">
        <v>0.98958333333333304</v>
      </c>
      <c r="B149" s="458">
        <v>3728.6759999999999</v>
      </c>
      <c r="C149" s="458">
        <v>5977.317</v>
      </c>
      <c r="D149" s="458">
        <v>78.302000000000007</v>
      </c>
      <c r="E149" s="458">
        <v>462.286</v>
      </c>
      <c r="F149" s="458">
        <v>204.196</v>
      </c>
      <c r="G149" s="458">
        <v>0</v>
      </c>
      <c r="H149" s="458">
        <v>0</v>
      </c>
      <c r="I149" s="458">
        <v>69.399000000000001</v>
      </c>
      <c r="J149" s="458">
        <v>-1616.896</v>
      </c>
      <c r="K149" s="458">
        <v>-308.851</v>
      </c>
      <c r="L149" s="458">
        <v>-750.88800000000003</v>
      </c>
      <c r="M149" s="458">
        <v>8594.4289999999983</v>
      </c>
      <c r="N149" s="458">
        <v>7843.5409999999983</v>
      </c>
      <c r="O149" s="458">
        <f t="shared" si="12"/>
        <v>8594.4289999999983</v>
      </c>
      <c r="P149" s="458">
        <f t="shared" si="13"/>
        <v>0</v>
      </c>
      <c r="Q149" s="458">
        <f t="shared" si="14"/>
        <v>-1616.896</v>
      </c>
      <c r="S149" s="457">
        <v>0.98958333333333304</v>
      </c>
      <c r="T149" s="458">
        <v>3710.7890000000002</v>
      </c>
      <c r="U149" s="458">
        <v>5334.3310000000001</v>
      </c>
      <c r="V149" s="458">
        <v>81.626000000000005</v>
      </c>
      <c r="W149" s="458">
        <v>457.99599999999998</v>
      </c>
      <c r="X149" s="458">
        <v>158.006</v>
      </c>
      <c r="Y149" s="458">
        <v>0</v>
      </c>
      <c r="Z149" s="458">
        <v>0</v>
      </c>
      <c r="AA149" s="458">
        <v>144.625</v>
      </c>
      <c r="AB149" s="458">
        <v>-1022.9160000000001</v>
      </c>
      <c r="AC149" s="458">
        <v>0</v>
      </c>
      <c r="AD149" s="458">
        <v>-691.399</v>
      </c>
      <c r="AE149" s="458">
        <v>8864.4570000000003</v>
      </c>
      <c r="AF149" s="458">
        <v>8173.058</v>
      </c>
      <c r="AG149" s="458">
        <f t="shared" si="15"/>
        <v>8864.4570000000003</v>
      </c>
      <c r="AH149" s="458">
        <f t="shared" si="16"/>
        <v>0</v>
      </c>
      <c r="AI149" s="458">
        <f t="shared" si="17"/>
        <v>-1022.9160000000001</v>
      </c>
      <c r="AK149" s="457">
        <v>0.98958333333333304</v>
      </c>
      <c r="AL149" s="458">
        <v>3711.424</v>
      </c>
      <c r="AM149" s="458">
        <v>5386.0460000000003</v>
      </c>
      <c r="AN149" s="458">
        <v>68.331999999999994</v>
      </c>
      <c r="AO149" s="458">
        <v>447.78699999999998</v>
      </c>
      <c r="AP149" s="458">
        <v>153.815</v>
      </c>
      <c r="AQ149" s="458">
        <v>0</v>
      </c>
      <c r="AR149" s="458">
        <v>0</v>
      </c>
      <c r="AS149" s="458">
        <v>88.043000000000006</v>
      </c>
      <c r="AT149" s="458">
        <v>-1984.028</v>
      </c>
      <c r="AU149" s="458">
        <v>0</v>
      </c>
      <c r="AV149" s="458">
        <v>-702.88800000000003</v>
      </c>
      <c r="AW149" s="458">
        <v>7871.4190000000017</v>
      </c>
      <c r="AX149" s="458">
        <v>7168.5310000000018</v>
      </c>
      <c r="AY149" s="458">
        <f t="shared" si="18"/>
        <v>7871.4190000000017</v>
      </c>
      <c r="AZ149" s="458">
        <f t="shared" si="19"/>
        <v>0</v>
      </c>
      <c r="BA149" s="458">
        <f t="shared" si="20"/>
        <v>-1984.028</v>
      </c>
    </row>
    <row r="150" spans="1:53" s="445" customFormat="1"/>
    <row r="151" spans="1:53" s="445" customFormat="1"/>
    <row r="152" spans="1:53" s="445" customFormat="1"/>
    <row r="153" spans="1:53" s="445" customFormat="1"/>
    <row r="154" spans="1:53" s="445" customFormat="1"/>
  </sheetData>
  <mergeCells count="33">
    <mergeCell ref="A25:D25"/>
    <mergeCell ref="A11:D11"/>
    <mergeCell ref="A12:D12"/>
    <mergeCell ref="A13:D13"/>
    <mergeCell ref="A14:D14"/>
    <mergeCell ref="A44:D44"/>
    <mergeCell ref="A28:D28"/>
    <mergeCell ref="A29:D29"/>
    <mergeCell ref="A34:D34"/>
    <mergeCell ref="A35:D35"/>
    <mergeCell ref="A36:D36"/>
    <mergeCell ref="A37:D37"/>
    <mergeCell ref="A39:D39"/>
    <mergeCell ref="A40:D40"/>
    <mergeCell ref="A41:D41"/>
    <mergeCell ref="A42:D42"/>
    <mergeCell ref="A43:D43"/>
    <mergeCell ref="A27:D27"/>
    <mergeCell ref="A19:D19"/>
    <mergeCell ref="A3:D3"/>
    <mergeCell ref="A18:D18"/>
    <mergeCell ref="A33:D33"/>
    <mergeCell ref="A26:D26"/>
    <mergeCell ref="A10:D10"/>
    <mergeCell ref="A4:D4"/>
    <mergeCell ref="A5:D5"/>
    <mergeCell ref="A6:D6"/>
    <mergeCell ref="A7:D7"/>
    <mergeCell ref="A9:D9"/>
    <mergeCell ref="A20:D20"/>
    <mergeCell ref="A21:D21"/>
    <mergeCell ref="A22:D22"/>
    <mergeCell ref="A24:D24"/>
  </mergeCells>
  <conditionalFormatting sqref="S54:AG149">
    <cfRule type="expression" dxfId="7" priority="3">
      <formula>$AE54=MAX($AE$52:$AE$149)</formula>
    </cfRule>
  </conditionalFormatting>
  <conditionalFormatting sqref="AK54:AY149">
    <cfRule type="expression" dxfId="6" priority="2">
      <formula>$AW54=MAX($AW$52:$AW$149)</formula>
    </cfRule>
  </conditionalFormatting>
  <conditionalFormatting sqref="A54:O149">
    <cfRule type="expression" dxfId="5" priority="1">
      <formula>$M54=MAX($M$52:$M$149)</formula>
    </cfRule>
  </conditionalFormatting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977733-488B-4036-B182-79C99A5DDE33}">
  <dimension ref="A1:BA155"/>
  <sheetViews>
    <sheetView showGridLines="0" zoomScaleNormal="100" zoomScaleSheetLayoutView="100" workbookViewId="0"/>
  </sheetViews>
  <sheetFormatPr defaultColWidth="9.140625" defaultRowHeight="12"/>
  <cols>
    <col min="1" max="3" width="8.7109375" style="142" customWidth="1"/>
    <col min="4" max="4" width="17.7109375" style="142" customWidth="1"/>
    <col min="5" max="5" width="6.7109375" style="142" customWidth="1"/>
    <col min="6" max="6" width="5.7109375" style="142" customWidth="1"/>
    <col min="7" max="7" width="1.7109375" style="142" customWidth="1"/>
    <col min="8" max="9" width="7.28515625" style="142" customWidth="1"/>
    <col min="10" max="10" width="11.85546875" style="142" customWidth="1"/>
    <col min="11" max="11" width="10.140625" style="142" customWidth="1"/>
    <col min="12" max="12" width="7.140625" style="142" customWidth="1"/>
    <col min="13" max="13" width="12.7109375" style="142" customWidth="1"/>
    <col min="14" max="14" width="15.42578125" style="142" customWidth="1"/>
    <col min="15" max="15" width="14.140625" style="142" customWidth="1"/>
    <col min="16" max="38" width="9.140625" style="142" customWidth="1"/>
    <col min="39" max="16384" width="9.140625" style="142"/>
  </cols>
  <sheetData>
    <row r="1" spans="1:15" s="140" customFormat="1" ht="18">
      <c r="A1" s="397" t="str">
        <f>"9.4  Minima zatížení ES ČR za "&amp;O1</f>
        <v>9.4  Minima zatížení ES ČR za I. čtvrtletí 2025</v>
      </c>
      <c r="B1" s="139"/>
      <c r="N1" s="141"/>
      <c r="O1" s="209" t="str">
        <f>'3.1'!N1</f>
        <v>I. čtvrtletí 2025</v>
      </c>
    </row>
    <row r="2" spans="1:15" ht="6" customHeight="1">
      <c r="B2" s="143"/>
    </row>
    <row r="3" spans="1:15" s="144" customFormat="1">
      <c r="A3" s="611" t="str">
        <f>"Struktura pokrytí denního minima zatížení - "&amp;LOWER('9.2'!A3:B4)</f>
        <v>Struktura pokrytí denního minima zatížení - leden</v>
      </c>
      <c r="B3" s="611"/>
      <c r="C3" s="611"/>
      <c r="D3" s="611"/>
      <c r="E3" s="401" t="s">
        <v>4</v>
      </c>
      <c r="F3" s="401"/>
    </row>
    <row r="4" spans="1:15" s="144" customFormat="1">
      <c r="A4" s="610" t="s">
        <v>257</v>
      </c>
      <c r="B4" s="610"/>
      <c r="C4" s="610"/>
      <c r="D4" s="610"/>
      <c r="E4" s="404">
        <f>SUM(E5:E14)</f>
        <v>6042.89</v>
      </c>
      <c r="F4" s="405">
        <f>E4/$E$4</f>
        <v>1</v>
      </c>
    </row>
    <row r="5" spans="1:15" s="144" customFormat="1">
      <c r="A5" s="609" t="s">
        <v>272</v>
      </c>
      <c r="B5" s="609"/>
      <c r="C5" s="609"/>
      <c r="D5" s="609"/>
      <c r="E5" s="399">
        <f t="array" ref="E5:E14">TRANSPOSE(INDEX(B54:K149,MATCH(MIN(M54:M149),M54:M149,0),0))</f>
        <v>2627.7550000000001</v>
      </c>
      <c r="F5" s="400">
        <f t="shared" ref="F5:F14" si="0">E5/$E$4</f>
        <v>0.43485070884957361</v>
      </c>
    </row>
    <row r="6" spans="1:15" s="144" customFormat="1">
      <c r="A6" s="609" t="s">
        <v>273</v>
      </c>
      <c r="B6" s="609"/>
      <c r="C6" s="609"/>
      <c r="D6" s="609"/>
      <c r="E6" s="399">
        <v>3551.2840000000001</v>
      </c>
      <c r="F6" s="400">
        <f t="shared" si="0"/>
        <v>0.58767973602034784</v>
      </c>
    </row>
    <row r="7" spans="1:15" s="144" customFormat="1">
      <c r="A7" s="609" t="s">
        <v>276</v>
      </c>
      <c r="B7" s="609"/>
      <c r="C7" s="609"/>
      <c r="D7" s="609"/>
      <c r="E7" s="399">
        <v>322.90300000000002</v>
      </c>
      <c r="F7" s="400">
        <f t="shared" si="0"/>
        <v>5.3435194087597157E-2</v>
      </c>
    </row>
    <row r="8" spans="1:15" s="144" customFormat="1">
      <c r="A8" s="406" t="s">
        <v>277</v>
      </c>
      <c r="B8" s="406"/>
      <c r="C8" s="406"/>
      <c r="D8" s="406"/>
      <c r="E8" s="399">
        <v>438.13299999999998</v>
      </c>
      <c r="F8" s="400">
        <f t="shared" si="0"/>
        <v>7.2503884730650392E-2</v>
      </c>
    </row>
    <row r="9" spans="1:15" s="144" customFormat="1">
      <c r="A9" s="609" t="s">
        <v>274</v>
      </c>
      <c r="B9" s="609"/>
      <c r="C9" s="609"/>
      <c r="D9" s="609"/>
      <c r="E9" s="399">
        <v>113.94499999999999</v>
      </c>
      <c r="F9" s="400">
        <f t="shared" si="0"/>
        <v>1.885604404515058E-2</v>
      </c>
    </row>
    <row r="10" spans="1:15" s="144" customFormat="1">
      <c r="A10" s="609" t="s">
        <v>278</v>
      </c>
      <c r="B10" s="609"/>
      <c r="C10" s="609"/>
      <c r="D10" s="609"/>
      <c r="E10" s="399">
        <v>0</v>
      </c>
      <c r="F10" s="400">
        <f t="shared" si="0"/>
        <v>0</v>
      </c>
    </row>
    <row r="11" spans="1:15" s="144" customFormat="1">
      <c r="A11" s="609" t="s">
        <v>279</v>
      </c>
      <c r="B11" s="609"/>
      <c r="C11" s="609"/>
      <c r="D11" s="609"/>
      <c r="E11" s="399">
        <v>0</v>
      </c>
      <c r="F11" s="400">
        <f t="shared" si="0"/>
        <v>0</v>
      </c>
    </row>
    <row r="12" spans="1:15" s="144" customFormat="1">
      <c r="A12" s="609" t="s">
        <v>280</v>
      </c>
      <c r="B12" s="609"/>
      <c r="C12" s="609"/>
      <c r="D12" s="609"/>
      <c r="E12" s="399">
        <v>215.70099999999999</v>
      </c>
      <c r="F12" s="400">
        <f t="shared" si="0"/>
        <v>3.5695006859300764E-2</v>
      </c>
    </row>
    <row r="13" spans="1:15" s="144" customFormat="1">
      <c r="A13" s="609" t="s">
        <v>269</v>
      </c>
      <c r="B13" s="609"/>
      <c r="C13" s="609"/>
      <c r="D13" s="609"/>
      <c r="E13" s="399">
        <v>-481.08699999999999</v>
      </c>
      <c r="F13" s="400">
        <f t="shared" si="0"/>
        <v>-7.9612073031281386E-2</v>
      </c>
    </row>
    <row r="14" spans="1:15" s="144" customFormat="1">
      <c r="A14" s="612" t="s">
        <v>92</v>
      </c>
      <c r="B14" s="612"/>
      <c r="C14" s="612"/>
      <c r="D14" s="612"/>
      <c r="E14" s="402">
        <v>-745.74400000000003</v>
      </c>
      <c r="F14" s="403">
        <f t="shared" si="0"/>
        <v>-0.12340850156133902</v>
      </c>
    </row>
    <row r="15" spans="1:15" s="144" customFormat="1">
      <c r="A15" s="145"/>
      <c r="B15" s="145"/>
      <c r="C15" s="145"/>
      <c r="D15" s="145"/>
      <c r="E15" s="145"/>
      <c r="F15" s="398" t="s">
        <v>275</v>
      </c>
    </row>
    <row r="16" spans="1:15" s="144" customFormat="1"/>
    <row r="17" spans="1:6" s="144" customFormat="1"/>
    <row r="18" spans="1:6" s="144" customFormat="1">
      <c r="A18" s="610" t="str">
        <f>"Struktura pokrytí denního minima zatížení - "&amp;LOWER('9.2'!G3)</f>
        <v>Struktura pokrytí denního minima zatížení - únor</v>
      </c>
      <c r="B18" s="610"/>
      <c r="C18" s="610"/>
      <c r="D18" s="610"/>
      <c r="E18" s="401" t="s">
        <v>4</v>
      </c>
      <c r="F18" s="401"/>
    </row>
    <row r="19" spans="1:6" s="144" customFormat="1">
      <c r="A19" s="610" t="s">
        <v>257</v>
      </c>
      <c r="B19" s="610"/>
      <c r="C19" s="610"/>
      <c r="D19" s="610"/>
      <c r="E19" s="404">
        <f>SUM(E20:E29)</f>
        <v>6981.7729999999992</v>
      </c>
      <c r="F19" s="405">
        <f>E19/$E$19</f>
        <v>1</v>
      </c>
    </row>
    <row r="20" spans="1:6" s="144" customFormat="1">
      <c r="A20" s="609" t="s">
        <v>272</v>
      </c>
      <c r="B20" s="609"/>
      <c r="C20" s="609"/>
      <c r="D20" s="609"/>
      <c r="E20" s="399">
        <f t="array" ref="E20:E29">TRANSPOSE(INDEX(T54:AC149,MATCH(MIN(AE54:AE149),AE54:AE149,0),0))</f>
        <v>3726.83</v>
      </c>
      <c r="F20" s="400">
        <f t="shared" ref="F20:F29" si="1">E20/$E$19</f>
        <v>0.53379420957971568</v>
      </c>
    </row>
    <row r="21" spans="1:6" s="144" customFormat="1">
      <c r="A21" s="609" t="s">
        <v>273</v>
      </c>
      <c r="B21" s="609"/>
      <c r="C21" s="609"/>
      <c r="D21" s="609"/>
      <c r="E21" s="399">
        <v>4796.5020000000004</v>
      </c>
      <c r="F21" s="400">
        <f t="shared" si="1"/>
        <v>0.68700343021751076</v>
      </c>
    </row>
    <row r="22" spans="1:6" s="144" customFormat="1">
      <c r="A22" s="609" t="s">
        <v>276</v>
      </c>
      <c r="B22" s="609"/>
      <c r="C22" s="609"/>
      <c r="D22" s="609"/>
      <c r="E22" s="399">
        <v>66.260000000000005</v>
      </c>
      <c r="F22" s="400">
        <f t="shared" si="1"/>
        <v>9.4904259992411692E-3</v>
      </c>
    </row>
    <row r="23" spans="1:6" s="144" customFormat="1">
      <c r="A23" s="406" t="s">
        <v>277</v>
      </c>
      <c r="B23" s="406"/>
      <c r="C23" s="406"/>
      <c r="D23" s="406"/>
      <c r="E23" s="399">
        <v>475.54199999999997</v>
      </c>
      <c r="F23" s="400">
        <f t="shared" si="1"/>
        <v>6.8111925151390626E-2</v>
      </c>
    </row>
    <row r="24" spans="1:6" s="144" customFormat="1">
      <c r="A24" s="609" t="s">
        <v>274</v>
      </c>
      <c r="B24" s="609"/>
      <c r="C24" s="609"/>
      <c r="D24" s="609"/>
      <c r="E24" s="399">
        <v>182.35400000000001</v>
      </c>
      <c r="F24" s="400">
        <f t="shared" si="1"/>
        <v>2.6118580480917961E-2</v>
      </c>
    </row>
    <row r="25" spans="1:6" s="144" customFormat="1">
      <c r="A25" s="609" t="s">
        <v>278</v>
      </c>
      <c r="B25" s="609"/>
      <c r="C25" s="609"/>
      <c r="D25" s="609"/>
      <c r="E25" s="399">
        <v>0</v>
      </c>
      <c r="F25" s="400">
        <f t="shared" si="1"/>
        <v>0</v>
      </c>
    </row>
    <row r="26" spans="1:6" s="144" customFormat="1">
      <c r="A26" s="609" t="s">
        <v>279</v>
      </c>
      <c r="B26" s="609"/>
      <c r="C26" s="609"/>
      <c r="D26" s="609"/>
      <c r="E26" s="399">
        <v>0</v>
      </c>
      <c r="F26" s="400">
        <f t="shared" si="1"/>
        <v>0</v>
      </c>
    </row>
    <row r="27" spans="1:6" s="144" customFormat="1">
      <c r="A27" s="609" t="s">
        <v>280</v>
      </c>
      <c r="B27" s="609"/>
      <c r="C27" s="609"/>
      <c r="D27" s="609"/>
      <c r="E27" s="399">
        <v>100.931</v>
      </c>
      <c r="F27" s="400">
        <f t="shared" si="1"/>
        <v>1.4456356573036679E-2</v>
      </c>
    </row>
    <row r="28" spans="1:6" s="144" customFormat="1">
      <c r="A28" s="609" t="s">
        <v>269</v>
      </c>
      <c r="B28" s="609"/>
      <c r="C28" s="609"/>
      <c r="D28" s="609"/>
      <c r="E28" s="399">
        <v>-2366.6460000000002</v>
      </c>
      <c r="F28" s="400">
        <f t="shared" si="1"/>
        <v>-0.33897492800181278</v>
      </c>
    </row>
    <row r="29" spans="1:6" s="144" customFormat="1">
      <c r="A29" s="612" t="s">
        <v>92</v>
      </c>
      <c r="B29" s="612"/>
      <c r="C29" s="612"/>
      <c r="D29" s="612"/>
      <c r="E29" s="402">
        <v>0</v>
      </c>
      <c r="F29" s="403">
        <f t="shared" si="1"/>
        <v>0</v>
      </c>
    </row>
    <row r="30" spans="1:6" s="144" customFormat="1">
      <c r="A30" s="145"/>
      <c r="B30" s="145"/>
      <c r="C30" s="145"/>
      <c r="D30" s="145"/>
      <c r="E30" s="145"/>
      <c r="F30" s="398" t="s">
        <v>275</v>
      </c>
    </row>
    <row r="31" spans="1:6" s="144" customFormat="1"/>
    <row r="32" spans="1:6" s="144" customFormat="1"/>
    <row r="33" spans="1:6" s="144" customFormat="1">
      <c r="A33" s="610" t="str">
        <f>"Struktura pokrytí denního minima zatížení - "&amp;LOWER('9.2'!M3)</f>
        <v>Struktura pokrytí denního minima zatížení - březen</v>
      </c>
      <c r="B33" s="610"/>
      <c r="C33" s="610"/>
      <c r="D33" s="610"/>
      <c r="E33" s="401" t="s">
        <v>4</v>
      </c>
      <c r="F33" s="401"/>
    </row>
    <row r="34" spans="1:6" s="144" customFormat="1">
      <c r="A34" s="610" t="s">
        <v>257</v>
      </c>
      <c r="B34" s="610"/>
      <c r="C34" s="610"/>
      <c r="D34" s="610"/>
      <c r="E34" s="404">
        <f>SUM(E35:E44)</f>
        <v>5674.6770000000015</v>
      </c>
      <c r="F34" s="405">
        <f>E34/$E$34</f>
        <v>1</v>
      </c>
    </row>
    <row r="35" spans="1:6" s="144" customFormat="1">
      <c r="A35" s="609" t="s">
        <v>272</v>
      </c>
      <c r="B35" s="609"/>
      <c r="C35" s="609"/>
      <c r="D35" s="609"/>
      <c r="E35" s="399">
        <f t="array" ref="E35:E44">TRANSPOSE(INDEX(AL54:AU149,MATCH(MIN(AW54:AW149),AW54:AW149,0),0))</f>
        <v>3200.9769999999999</v>
      </c>
      <c r="F35" s="400">
        <f t="shared" ref="F35:F44" si="2">E35/$E$34</f>
        <v>0.56408091597107624</v>
      </c>
    </row>
    <row r="36" spans="1:6" s="144" customFormat="1">
      <c r="A36" s="609" t="s">
        <v>273</v>
      </c>
      <c r="B36" s="609"/>
      <c r="C36" s="609"/>
      <c r="D36" s="609"/>
      <c r="E36" s="399">
        <v>1857.424</v>
      </c>
      <c r="F36" s="400">
        <f t="shared" si="2"/>
        <v>0.32731801298999036</v>
      </c>
    </row>
    <row r="37" spans="1:6" s="144" customFormat="1">
      <c r="A37" s="609" t="s">
        <v>276</v>
      </c>
      <c r="B37" s="609"/>
      <c r="C37" s="609"/>
      <c r="D37" s="609"/>
      <c r="E37" s="399">
        <v>55.24</v>
      </c>
      <c r="F37" s="400">
        <f t="shared" si="2"/>
        <v>9.7344747551270303E-3</v>
      </c>
    </row>
    <row r="38" spans="1:6" s="144" customFormat="1">
      <c r="A38" s="406" t="s">
        <v>277</v>
      </c>
      <c r="B38" s="406"/>
      <c r="C38" s="406"/>
      <c r="D38" s="406"/>
      <c r="E38" s="399">
        <v>448.04700000000003</v>
      </c>
      <c r="F38" s="400">
        <f t="shared" si="2"/>
        <v>7.8955507071151343E-2</v>
      </c>
    </row>
    <row r="39" spans="1:6" s="144" customFormat="1">
      <c r="A39" s="609" t="s">
        <v>274</v>
      </c>
      <c r="B39" s="609"/>
      <c r="C39" s="609"/>
      <c r="D39" s="609"/>
      <c r="E39" s="399">
        <v>93.247</v>
      </c>
      <c r="F39" s="400">
        <f t="shared" si="2"/>
        <v>1.6432124683043628E-2</v>
      </c>
    </row>
    <row r="40" spans="1:6" s="144" customFormat="1">
      <c r="A40" s="609" t="s">
        <v>278</v>
      </c>
      <c r="B40" s="609"/>
      <c r="C40" s="609"/>
      <c r="D40" s="609"/>
      <c r="E40" s="399">
        <v>0</v>
      </c>
      <c r="F40" s="400">
        <f t="shared" si="2"/>
        <v>0</v>
      </c>
    </row>
    <row r="41" spans="1:6" s="144" customFormat="1">
      <c r="A41" s="609" t="s">
        <v>279</v>
      </c>
      <c r="B41" s="609"/>
      <c r="C41" s="609"/>
      <c r="D41" s="609"/>
      <c r="E41" s="399">
        <v>0</v>
      </c>
      <c r="F41" s="400">
        <f t="shared" si="2"/>
        <v>0</v>
      </c>
    </row>
    <row r="42" spans="1:6" s="144" customFormat="1">
      <c r="A42" s="609" t="s">
        <v>280</v>
      </c>
      <c r="B42" s="609"/>
      <c r="C42" s="609"/>
      <c r="D42" s="609"/>
      <c r="E42" s="399">
        <v>132.756</v>
      </c>
      <c r="F42" s="400">
        <f t="shared" si="2"/>
        <v>2.3394459279356333E-2</v>
      </c>
    </row>
    <row r="43" spans="1:6" s="144" customFormat="1">
      <c r="A43" s="609" t="s">
        <v>269</v>
      </c>
      <c r="B43" s="609"/>
      <c r="C43" s="609"/>
      <c r="D43" s="609"/>
      <c r="E43" s="399">
        <v>252.59100000000001</v>
      </c>
      <c r="F43" s="400">
        <f t="shared" si="2"/>
        <v>4.4511960768868424E-2</v>
      </c>
    </row>
    <row r="44" spans="1:6" s="144" customFormat="1">
      <c r="A44" s="612" t="s">
        <v>92</v>
      </c>
      <c r="B44" s="612"/>
      <c r="C44" s="612"/>
      <c r="D44" s="612"/>
      <c r="E44" s="402">
        <v>-365.60500000000002</v>
      </c>
      <c r="F44" s="403">
        <f t="shared" si="2"/>
        <v>-6.4427455518613647E-2</v>
      </c>
    </row>
    <row r="45" spans="1:6" s="144" customFormat="1">
      <c r="A45" s="145"/>
      <c r="B45" s="145"/>
      <c r="C45" s="145"/>
      <c r="D45" s="145"/>
      <c r="E45" s="145"/>
      <c r="F45" s="398" t="s">
        <v>275</v>
      </c>
    </row>
    <row r="46" spans="1:6" s="144" customFormat="1"/>
    <row r="47" spans="1:6" s="444" customFormat="1"/>
    <row r="48" spans="1:6" s="444" customFormat="1"/>
    <row r="49" spans="1:53" s="464" customFormat="1"/>
    <row r="50" spans="1:53" s="464" customFormat="1"/>
    <row r="51" spans="1:53" s="464" customFormat="1">
      <c r="A51" s="464" t="str">
        <f>A3</f>
        <v>Struktura pokrytí denního minima zatížení - leden</v>
      </c>
      <c r="S51" s="464" t="str">
        <f>A18</f>
        <v>Struktura pokrytí denního minima zatížení - únor</v>
      </c>
      <c r="AK51" s="464" t="str">
        <f>A33</f>
        <v>Struktura pokrytí denního minima zatížení - březen</v>
      </c>
    </row>
    <row r="52" spans="1:53" s="464" customFormat="1" ht="37.5">
      <c r="A52" s="453" t="s">
        <v>55</v>
      </c>
      <c r="B52" s="453" t="s">
        <v>7</v>
      </c>
      <c r="C52" s="453" t="s">
        <v>20</v>
      </c>
      <c r="D52" s="453" t="s">
        <v>21</v>
      </c>
      <c r="E52" s="453" t="s">
        <v>22</v>
      </c>
      <c r="F52" s="453" t="s">
        <v>43</v>
      </c>
      <c r="G52" s="453" t="s">
        <v>44</v>
      </c>
      <c r="H52" s="453" t="s">
        <v>46</v>
      </c>
      <c r="I52" s="453" t="s">
        <v>45</v>
      </c>
      <c r="J52" s="453" t="s">
        <v>269</v>
      </c>
      <c r="K52" s="453" t="s">
        <v>92</v>
      </c>
      <c r="L52" s="453" t="s">
        <v>423</v>
      </c>
      <c r="M52" s="453" t="s">
        <v>257</v>
      </c>
      <c r="N52" s="453" t="s">
        <v>424</v>
      </c>
      <c r="O52" s="453" t="s">
        <v>268</v>
      </c>
      <c r="S52" s="453" t="s">
        <v>55</v>
      </c>
      <c r="T52" s="453" t="s">
        <v>7</v>
      </c>
      <c r="U52" s="453" t="s">
        <v>20</v>
      </c>
      <c r="V52" s="453" t="s">
        <v>21</v>
      </c>
      <c r="W52" s="453" t="s">
        <v>22</v>
      </c>
      <c r="X52" s="453" t="s">
        <v>43</v>
      </c>
      <c r="Y52" s="453" t="s">
        <v>44</v>
      </c>
      <c r="Z52" s="453" t="s">
        <v>46</v>
      </c>
      <c r="AA52" s="453" t="s">
        <v>45</v>
      </c>
      <c r="AB52" s="453" t="s">
        <v>269</v>
      </c>
      <c r="AC52" s="453" t="s">
        <v>92</v>
      </c>
      <c r="AD52" s="453" t="s">
        <v>423</v>
      </c>
      <c r="AE52" s="453" t="s">
        <v>257</v>
      </c>
      <c r="AF52" s="453" t="s">
        <v>424</v>
      </c>
      <c r="AG52" s="453" t="s">
        <v>268</v>
      </c>
      <c r="AK52" s="453" t="s">
        <v>55</v>
      </c>
      <c r="AL52" s="453" t="s">
        <v>7</v>
      </c>
      <c r="AM52" s="453" t="s">
        <v>20</v>
      </c>
      <c r="AN52" s="453" t="s">
        <v>21</v>
      </c>
      <c r="AO52" s="453" t="s">
        <v>22</v>
      </c>
      <c r="AP52" s="453" t="s">
        <v>43</v>
      </c>
      <c r="AQ52" s="453" t="s">
        <v>44</v>
      </c>
      <c r="AR52" s="453" t="s">
        <v>46</v>
      </c>
      <c r="AS52" s="453" t="s">
        <v>45</v>
      </c>
      <c r="AT52" s="453" t="s">
        <v>269</v>
      </c>
      <c r="AU52" s="453" t="s">
        <v>92</v>
      </c>
      <c r="AV52" s="453" t="s">
        <v>423</v>
      </c>
      <c r="AW52" s="453" t="s">
        <v>257</v>
      </c>
      <c r="AX52" s="453" t="s">
        <v>424</v>
      </c>
      <c r="AY52" s="453" t="s">
        <v>268</v>
      </c>
    </row>
    <row r="53" spans="1:53" s="464" customFormat="1">
      <c r="A53" s="454" t="s">
        <v>302</v>
      </c>
      <c r="B53" s="455" t="s">
        <v>4</v>
      </c>
      <c r="C53" s="455" t="s">
        <v>4</v>
      </c>
      <c r="D53" s="455" t="s">
        <v>4</v>
      </c>
      <c r="E53" s="455" t="s">
        <v>4</v>
      </c>
      <c r="F53" s="455" t="s">
        <v>4</v>
      </c>
      <c r="G53" s="455" t="s">
        <v>4</v>
      </c>
      <c r="H53" s="455" t="s">
        <v>4</v>
      </c>
      <c r="I53" s="455" t="s">
        <v>4</v>
      </c>
      <c r="J53" s="455" t="s">
        <v>4</v>
      </c>
      <c r="K53" s="455" t="s">
        <v>4</v>
      </c>
      <c r="L53" s="455" t="s">
        <v>4</v>
      </c>
      <c r="M53" s="455" t="s">
        <v>4</v>
      </c>
      <c r="N53" s="455" t="s">
        <v>4</v>
      </c>
      <c r="O53" s="455" t="s">
        <v>5</v>
      </c>
      <c r="P53" s="455" t="s">
        <v>270</v>
      </c>
      <c r="Q53" s="455" t="s">
        <v>271</v>
      </c>
      <c r="R53" s="465"/>
      <c r="S53" s="454" t="s">
        <v>302</v>
      </c>
      <c r="T53" s="455" t="s">
        <v>4</v>
      </c>
      <c r="U53" s="455" t="s">
        <v>4</v>
      </c>
      <c r="V53" s="455" t="s">
        <v>4</v>
      </c>
      <c r="W53" s="455" t="s">
        <v>4</v>
      </c>
      <c r="X53" s="455" t="s">
        <v>4</v>
      </c>
      <c r="Y53" s="455" t="s">
        <v>4</v>
      </c>
      <c r="Z53" s="455" t="s">
        <v>4</v>
      </c>
      <c r="AA53" s="455" t="s">
        <v>4</v>
      </c>
      <c r="AB53" s="455" t="s">
        <v>4</v>
      </c>
      <c r="AC53" s="455" t="s">
        <v>4</v>
      </c>
      <c r="AD53" s="455" t="s">
        <v>4</v>
      </c>
      <c r="AE53" s="455" t="s">
        <v>4</v>
      </c>
      <c r="AF53" s="455" t="s">
        <v>4</v>
      </c>
      <c r="AG53" s="455" t="s">
        <v>5</v>
      </c>
      <c r="AH53" s="455" t="s">
        <v>270</v>
      </c>
      <c r="AI53" s="455" t="s">
        <v>271</v>
      </c>
      <c r="AJ53" s="465"/>
      <c r="AK53" s="454" t="s">
        <v>302</v>
      </c>
      <c r="AL53" s="455" t="s">
        <v>4</v>
      </c>
      <c r="AM53" s="455" t="s">
        <v>4</v>
      </c>
      <c r="AN53" s="455" t="s">
        <v>4</v>
      </c>
      <c r="AO53" s="455" t="s">
        <v>4</v>
      </c>
      <c r="AP53" s="455" t="s">
        <v>4</v>
      </c>
      <c r="AQ53" s="455" t="s">
        <v>4</v>
      </c>
      <c r="AR53" s="455" t="s">
        <v>4</v>
      </c>
      <c r="AS53" s="455" t="s">
        <v>4</v>
      </c>
      <c r="AT53" s="455" t="s">
        <v>4</v>
      </c>
      <c r="AU53" s="455" t="s">
        <v>4</v>
      </c>
      <c r="AV53" s="455" t="s">
        <v>4</v>
      </c>
      <c r="AW53" s="455" t="s">
        <v>4</v>
      </c>
      <c r="AX53" s="455" t="s">
        <v>4</v>
      </c>
      <c r="AY53" s="455" t="s">
        <v>5</v>
      </c>
      <c r="AZ53" s="455" t="s">
        <v>270</v>
      </c>
      <c r="BA53" s="455" t="s">
        <v>271</v>
      </c>
    </row>
    <row r="54" spans="1:53" s="464" customFormat="1">
      <c r="A54" s="466">
        <v>0</v>
      </c>
      <c r="B54" s="467">
        <v>2628.9850000000001</v>
      </c>
      <c r="C54" s="467">
        <v>3461.105</v>
      </c>
      <c r="D54" s="467">
        <v>563.22900000000004</v>
      </c>
      <c r="E54" s="467">
        <v>431.81099999999998</v>
      </c>
      <c r="F54" s="467">
        <v>136.84399999999999</v>
      </c>
      <c r="G54" s="467">
        <v>88.608000000000004</v>
      </c>
      <c r="H54" s="467">
        <v>0</v>
      </c>
      <c r="I54" s="467">
        <v>215.93700000000001</v>
      </c>
      <c r="J54" s="467">
        <v>-974.66499999999996</v>
      </c>
      <c r="K54" s="467">
        <v>-200.749</v>
      </c>
      <c r="L54" s="467">
        <v>-477.97300000000001</v>
      </c>
      <c r="M54" s="467">
        <v>6351.1050000000005</v>
      </c>
      <c r="N54" s="467">
        <v>5873.1320000000005</v>
      </c>
      <c r="O54" s="467">
        <f>M54</f>
        <v>6351.1050000000005</v>
      </c>
      <c r="P54" s="467">
        <f>IF(J54&lt;0,0,J54)</f>
        <v>0</v>
      </c>
      <c r="Q54" s="467">
        <f>IF(J54&lt;0,J54,0)</f>
        <v>-974.66499999999996</v>
      </c>
      <c r="S54" s="466">
        <v>0</v>
      </c>
      <c r="T54" s="467">
        <v>3722.0210000000002</v>
      </c>
      <c r="U54" s="467">
        <v>4806.2719999999999</v>
      </c>
      <c r="V54" s="467">
        <v>66.173000000000002</v>
      </c>
      <c r="W54" s="467">
        <v>475.07100000000003</v>
      </c>
      <c r="X54" s="467">
        <v>186.38399999999999</v>
      </c>
      <c r="Y54" s="467">
        <v>0</v>
      </c>
      <c r="Z54" s="467">
        <v>0</v>
      </c>
      <c r="AA54" s="467">
        <v>107.575</v>
      </c>
      <c r="AB54" s="467">
        <v>-2207.2489999999998</v>
      </c>
      <c r="AC54" s="467">
        <v>0</v>
      </c>
      <c r="AD54" s="467">
        <v>-646.096</v>
      </c>
      <c r="AE54" s="467">
        <v>7156.2470000000012</v>
      </c>
      <c r="AF54" s="467">
        <v>6510.1510000000017</v>
      </c>
      <c r="AG54" s="467">
        <f>AE54</f>
        <v>7156.2470000000012</v>
      </c>
      <c r="AH54" s="467">
        <f>IF(AB54&lt;0,0,AB54)</f>
        <v>0</v>
      </c>
      <c r="AI54" s="467">
        <f>IF(AB54&lt;0,AB54,0)</f>
        <v>-2207.2489999999998</v>
      </c>
      <c r="AK54" s="466">
        <v>0</v>
      </c>
      <c r="AL54" s="467">
        <v>3200.1460000000002</v>
      </c>
      <c r="AM54" s="467">
        <v>1848.662</v>
      </c>
      <c r="AN54" s="467">
        <v>55.734999999999999</v>
      </c>
      <c r="AO54" s="467">
        <v>444.92899999999997</v>
      </c>
      <c r="AP54" s="467">
        <v>151.184</v>
      </c>
      <c r="AQ54" s="467">
        <v>0</v>
      </c>
      <c r="AR54" s="467">
        <v>0</v>
      </c>
      <c r="AS54" s="467">
        <v>157.63</v>
      </c>
      <c r="AT54" s="467">
        <v>44.366999999999997</v>
      </c>
      <c r="AU54" s="467">
        <v>0</v>
      </c>
      <c r="AV54" s="467">
        <v>-364.97399999999999</v>
      </c>
      <c r="AW54" s="467">
        <v>5902.6530000000002</v>
      </c>
      <c r="AX54" s="467">
        <v>5537.6790000000001</v>
      </c>
      <c r="AY54" s="467">
        <f>AW54</f>
        <v>5902.6530000000002</v>
      </c>
      <c r="AZ54" s="467">
        <f>IF(AT54&lt;0,0,AT54)</f>
        <v>44.366999999999997</v>
      </c>
      <c r="BA54" s="467">
        <f>IF(AT54&lt;0,AT54,0)</f>
        <v>0</v>
      </c>
    </row>
    <row r="55" spans="1:53" s="464" customFormat="1">
      <c r="A55" s="466">
        <v>1.0416666666666666E-2</v>
      </c>
      <c r="B55" s="467">
        <v>2631.47</v>
      </c>
      <c r="C55" s="467">
        <v>3496.8589999999999</v>
      </c>
      <c r="D55" s="467">
        <v>533.35400000000004</v>
      </c>
      <c r="E55" s="467">
        <v>454.74299999999999</v>
      </c>
      <c r="F55" s="467">
        <v>134.828</v>
      </c>
      <c r="G55" s="467">
        <v>0</v>
      </c>
      <c r="H55" s="467">
        <v>0</v>
      </c>
      <c r="I55" s="467">
        <v>212.68100000000001</v>
      </c>
      <c r="J55" s="467">
        <v>-943.30899999999997</v>
      </c>
      <c r="K55" s="467">
        <v>-246.36699999999999</v>
      </c>
      <c r="L55" s="467">
        <v>-481.51799999999997</v>
      </c>
      <c r="M55" s="467">
        <v>6274.259</v>
      </c>
      <c r="N55" s="467">
        <v>5792.741</v>
      </c>
      <c r="O55" s="467">
        <f t="shared" ref="O55:O118" si="3">M55</f>
        <v>6274.259</v>
      </c>
      <c r="P55" s="467">
        <f t="shared" ref="P55:P118" si="4">IF(J55&lt;0,0,J55)</f>
        <v>0</v>
      </c>
      <c r="Q55" s="467">
        <f t="shared" ref="Q55:Q118" si="5">IF(J55&lt;0,J55,0)</f>
        <v>-943.30899999999997</v>
      </c>
      <c r="S55" s="466">
        <v>1.0416666666666666E-2</v>
      </c>
      <c r="T55" s="467">
        <v>3725.2040000000002</v>
      </c>
      <c r="U55" s="467">
        <v>4797.4390000000003</v>
      </c>
      <c r="V55" s="467">
        <v>66.213999999999999</v>
      </c>
      <c r="W55" s="467">
        <v>474.39499999999998</v>
      </c>
      <c r="X55" s="467">
        <v>186.048</v>
      </c>
      <c r="Y55" s="467">
        <v>0</v>
      </c>
      <c r="Z55" s="467">
        <v>0</v>
      </c>
      <c r="AA55" s="467">
        <v>106.59699999999999</v>
      </c>
      <c r="AB55" s="467">
        <v>-2254.7930000000001</v>
      </c>
      <c r="AC55" s="467">
        <v>0</v>
      </c>
      <c r="AD55" s="467">
        <v>-645.44399999999996</v>
      </c>
      <c r="AE55" s="467">
        <v>7101.1040000000012</v>
      </c>
      <c r="AF55" s="467">
        <v>6455.6600000000017</v>
      </c>
      <c r="AG55" s="467">
        <f t="shared" ref="AG55:AG118" si="6">AE55</f>
        <v>7101.1040000000012</v>
      </c>
      <c r="AH55" s="467">
        <f t="shared" ref="AH55:AH118" si="7">IF(AB55&lt;0,0,AB55)</f>
        <v>0</v>
      </c>
      <c r="AI55" s="467">
        <f t="shared" ref="AI55:AI118" si="8">IF(AB55&lt;0,AB55,0)</f>
        <v>-2254.7930000000001</v>
      </c>
      <c r="AK55" s="466">
        <v>1.0416666666666666E-2</v>
      </c>
      <c r="AL55" s="467">
        <v>3199.2310000000002</v>
      </c>
      <c r="AM55" s="467">
        <v>1823.029</v>
      </c>
      <c r="AN55" s="467">
        <v>55.18</v>
      </c>
      <c r="AO55" s="467">
        <v>445.12099999999998</v>
      </c>
      <c r="AP55" s="467">
        <v>151.06</v>
      </c>
      <c r="AQ55" s="467">
        <v>0</v>
      </c>
      <c r="AR55" s="467">
        <v>0</v>
      </c>
      <c r="AS55" s="467">
        <v>158.07900000000001</v>
      </c>
      <c r="AT55" s="467">
        <v>54.978999999999999</v>
      </c>
      <c r="AU55" s="467">
        <v>0</v>
      </c>
      <c r="AV55" s="467">
        <v>-362.68099999999998</v>
      </c>
      <c r="AW55" s="467">
        <v>5886.679000000001</v>
      </c>
      <c r="AX55" s="467">
        <v>5523.9980000000014</v>
      </c>
      <c r="AY55" s="467">
        <f t="shared" ref="AY55:AY118" si="9">AW55</f>
        <v>5886.679000000001</v>
      </c>
      <c r="AZ55" s="467">
        <f t="shared" ref="AZ55:AZ118" si="10">IF(AT55&lt;0,0,AT55)</f>
        <v>54.978999999999999</v>
      </c>
      <c r="BA55" s="467">
        <f t="shared" ref="BA55:BA118" si="11">IF(AT55&lt;0,AT55,0)</f>
        <v>0</v>
      </c>
    </row>
    <row r="56" spans="1:53" s="464" customFormat="1">
      <c r="A56" s="466">
        <v>2.0833333333333332E-2</v>
      </c>
      <c r="B56" s="467">
        <v>2631.694</v>
      </c>
      <c r="C56" s="467">
        <v>3512.2080000000001</v>
      </c>
      <c r="D56" s="467">
        <v>517.31299999999999</v>
      </c>
      <c r="E56" s="467">
        <v>432.91300000000001</v>
      </c>
      <c r="F56" s="467">
        <v>134.078</v>
      </c>
      <c r="G56" s="467">
        <v>0</v>
      </c>
      <c r="H56" s="467">
        <v>0</v>
      </c>
      <c r="I56" s="467">
        <v>221.346</v>
      </c>
      <c r="J56" s="467">
        <v>-835</v>
      </c>
      <c r="K56" s="467">
        <v>-324.79899999999998</v>
      </c>
      <c r="L56" s="467">
        <v>-481.66899999999998</v>
      </c>
      <c r="M56" s="467">
        <v>6289.7530000000015</v>
      </c>
      <c r="N56" s="467">
        <v>5808.0840000000017</v>
      </c>
      <c r="O56" s="467">
        <f t="shared" si="3"/>
        <v>6289.7530000000015</v>
      </c>
      <c r="P56" s="467">
        <f t="shared" si="4"/>
        <v>0</v>
      </c>
      <c r="Q56" s="467">
        <f t="shared" si="5"/>
        <v>-835</v>
      </c>
      <c r="S56" s="466">
        <v>2.0833333333333332E-2</v>
      </c>
      <c r="T56" s="467">
        <v>3726.6120000000001</v>
      </c>
      <c r="U56" s="467">
        <v>4771.817</v>
      </c>
      <c r="V56" s="467">
        <v>66.2</v>
      </c>
      <c r="W56" s="467">
        <v>474.53699999999998</v>
      </c>
      <c r="X56" s="467">
        <v>186.03200000000001</v>
      </c>
      <c r="Y56" s="467">
        <v>0</v>
      </c>
      <c r="Z56" s="467">
        <v>0</v>
      </c>
      <c r="AA56" s="467">
        <v>105.26300000000001</v>
      </c>
      <c r="AB56" s="467">
        <v>-2260.1</v>
      </c>
      <c r="AC56" s="467">
        <v>0</v>
      </c>
      <c r="AD56" s="467">
        <v>-643.26300000000003</v>
      </c>
      <c r="AE56" s="467">
        <v>7070.3610000000008</v>
      </c>
      <c r="AF56" s="467">
        <v>6427.0980000000009</v>
      </c>
      <c r="AG56" s="467">
        <f t="shared" si="6"/>
        <v>7070.3610000000008</v>
      </c>
      <c r="AH56" s="467">
        <f t="shared" si="7"/>
        <v>0</v>
      </c>
      <c r="AI56" s="467">
        <f t="shared" si="8"/>
        <v>-2260.1</v>
      </c>
      <c r="AK56" s="466">
        <v>2.0833333333333332E-2</v>
      </c>
      <c r="AL56" s="467">
        <v>3198.1179999999999</v>
      </c>
      <c r="AM56" s="467">
        <v>1777.528</v>
      </c>
      <c r="AN56" s="467">
        <v>50.457000000000001</v>
      </c>
      <c r="AO56" s="467">
        <v>444.11599999999999</v>
      </c>
      <c r="AP56" s="467">
        <v>151.05799999999999</v>
      </c>
      <c r="AQ56" s="467">
        <v>0</v>
      </c>
      <c r="AR56" s="467">
        <v>0</v>
      </c>
      <c r="AS56" s="467">
        <v>150.38499999999999</v>
      </c>
      <c r="AT56" s="467">
        <v>86.263000000000005</v>
      </c>
      <c r="AU56" s="467">
        <v>0</v>
      </c>
      <c r="AV56" s="467">
        <v>-358.40199999999999</v>
      </c>
      <c r="AW56" s="467">
        <v>5857.9250000000002</v>
      </c>
      <c r="AX56" s="467">
        <v>5499.5230000000001</v>
      </c>
      <c r="AY56" s="467">
        <f t="shared" si="9"/>
        <v>5857.9250000000002</v>
      </c>
      <c r="AZ56" s="467">
        <f t="shared" si="10"/>
        <v>86.263000000000005</v>
      </c>
      <c r="BA56" s="467">
        <f t="shared" si="11"/>
        <v>0</v>
      </c>
    </row>
    <row r="57" spans="1:53" s="464" customFormat="1">
      <c r="A57" s="466">
        <v>3.125E-2</v>
      </c>
      <c r="B57" s="467">
        <v>2629.9969999999998</v>
      </c>
      <c r="C57" s="467">
        <v>3524.1320000000001</v>
      </c>
      <c r="D57" s="467">
        <v>569.98</v>
      </c>
      <c r="E57" s="467">
        <v>432.625</v>
      </c>
      <c r="F57" s="467">
        <v>132.56700000000001</v>
      </c>
      <c r="G57" s="467">
        <v>0</v>
      </c>
      <c r="H57" s="467">
        <v>0</v>
      </c>
      <c r="I57" s="467">
        <v>220.26400000000001</v>
      </c>
      <c r="J57" s="467">
        <v>-723.74699999999996</v>
      </c>
      <c r="K57" s="467">
        <v>-433.34399999999999</v>
      </c>
      <c r="L57" s="467">
        <v>-483.26900000000001</v>
      </c>
      <c r="M57" s="467">
        <v>6352.4740000000002</v>
      </c>
      <c r="N57" s="467">
        <v>5869.2049999999999</v>
      </c>
      <c r="O57" s="467">
        <f t="shared" si="3"/>
        <v>6352.4740000000002</v>
      </c>
      <c r="P57" s="467">
        <f t="shared" si="4"/>
        <v>0</v>
      </c>
      <c r="Q57" s="467">
        <f t="shared" si="5"/>
        <v>-723.74699999999996</v>
      </c>
      <c r="S57" s="466">
        <v>3.125E-2</v>
      </c>
      <c r="T57" s="467">
        <v>3728.6970000000001</v>
      </c>
      <c r="U57" s="467">
        <v>4723.3739999999998</v>
      </c>
      <c r="V57" s="467">
        <v>66.227000000000004</v>
      </c>
      <c r="W57" s="467">
        <v>474.85300000000001</v>
      </c>
      <c r="X57" s="467">
        <v>186.02</v>
      </c>
      <c r="Y57" s="467">
        <v>0</v>
      </c>
      <c r="Z57" s="467">
        <v>0</v>
      </c>
      <c r="AA57" s="467">
        <v>107.015</v>
      </c>
      <c r="AB57" s="467">
        <v>-2280.89</v>
      </c>
      <c r="AC57" s="467">
        <v>0</v>
      </c>
      <c r="AD57" s="467">
        <v>-639.16499999999996</v>
      </c>
      <c r="AE57" s="467">
        <v>7005.2960000000003</v>
      </c>
      <c r="AF57" s="467">
        <v>6366.1310000000003</v>
      </c>
      <c r="AG57" s="467">
        <f t="shared" si="6"/>
        <v>7005.2960000000003</v>
      </c>
      <c r="AH57" s="467">
        <f t="shared" si="7"/>
        <v>0</v>
      </c>
      <c r="AI57" s="467">
        <f t="shared" si="8"/>
        <v>-2280.89</v>
      </c>
      <c r="AK57" s="466">
        <v>3.125E-2</v>
      </c>
      <c r="AL57" s="467">
        <v>3199.1570000000002</v>
      </c>
      <c r="AM57" s="467">
        <v>1808.81</v>
      </c>
      <c r="AN57" s="467">
        <v>48.750999999999998</v>
      </c>
      <c r="AO57" s="467">
        <v>444.34399999999999</v>
      </c>
      <c r="AP57" s="467">
        <v>150.75700000000001</v>
      </c>
      <c r="AQ57" s="467">
        <v>2.1000000000000001E-2</v>
      </c>
      <c r="AR57" s="467">
        <v>0</v>
      </c>
      <c r="AS57" s="467">
        <v>142.52600000000001</v>
      </c>
      <c r="AT57" s="467">
        <v>246.065</v>
      </c>
      <c r="AU57" s="467">
        <v>-234.506</v>
      </c>
      <c r="AV57" s="467">
        <v>-361.089</v>
      </c>
      <c r="AW57" s="467">
        <v>5805.9249999999993</v>
      </c>
      <c r="AX57" s="467">
        <v>5444.8359999999993</v>
      </c>
      <c r="AY57" s="467">
        <f t="shared" si="9"/>
        <v>5805.9249999999993</v>
      </c>
      <c r="AZ57" s="467">
        <f t="shared" si="10"/>
        <v>246.065</v>
      </c>
      <c r="BA57" s="467">
        <f t="shared" si="11"/>
        <v>0</v>
      </c>
    </row>
    <row r="58" spans="1:53" s="464" customFormat="1">
      <c r="A58" s="466">
        <v>4.1666666666666699E-2</v>
      </c>
      <c r="B58" s="467">
        <v>2627.9470000000001</v>
      </c>
      <c r="C58" s="467">
        <v>3553.9940000000001</v>
      </c>
      <c r="D58" s="467">
        <v>563.79999999999995</v>
      </c>
      <c r="E58" s="467">
        <v>428.322</v>
      </c>
      <c r="F58" s="467">
        <v>114.52500000000001</v>
      </c>
      <c r="G58" s="467">
        <v>0</v>
      </c>
      <c r="H58" s="467">
        <v>0</v>
      </c>
      <c r="I58" s="467">
        <v>214.68799999999999</v>
      </c>
      <c r="J58" s="467">
        <v>-407.18</v>
      </c>
      <c r="K58" s="467">
        <v>-754.06200000000001</v>
      </c>
      <c r="L58" s="467">
        <v>-485.24799999999999</v>
      </c>
      <c r="M58" s="467">
        <v>6342.0340000000006</v>
      </c>
      <c r="N58" s="467">
        <v>5856.786000000001</v>
      </c>
      <c r="O58" s="467">
        <f t="shared" si="3"/>
        <v>6342.0340000000006</v>
      </c>
      <c r="P58" s="467">
        <f t="shared" si="4"/>
        <v>0</v>
      </c>
      <c r="Q58" s="467">
        <f t="shared" si="5"/>
        <v>-407.18</v>
      </c>
      <c r="S58" s="466">
        <v>4.1666666666666699E-2</v>
      </c>
      <c r="T58" s="467">
        <v>3728.3440000000001</v>
      </c>
      <c r="U58" s="467">
        <v>4765.6880000000001</v>
      </c>
      <c r="V58" s="467">
        <v>66.266999999999996</v>
      </c>
      <c r="W58" s="467">
        <v>474.70499999999998</v>
      </c>
      <c r="X58" s="467">
        <v>182.583</v>
      </c>
      <c r="Y58" s="467">
        <v>0</v>
      </c>
      <c r="Z58" s="467">
        <v>0</v>
      </c>
      <c r="AA58" s="467">
        <v>104.008</v>
      </c>
      <c r="AB58" s="467">
        <v>-2280.6190000000001</v>
      </c>
      <c r="AC58" s="467">
        <v>0</v>
      </c>
      <c r="AD58" s="467">
        <v>-642.78200000000004</v>
      </c>
      <c r="AE58" s="467">
        <v>7040.9759999999987</v>
      </c>
      <c r="AF58" s="467">
        <v>6398.1939999999986</v>
      </c>
      <c r="AG58" s="467">
        <f t="shared" si="6"/>
        <v>7040.9759999999987</v>
      </c>
      <c r="AH58" s="467">
        <f t="shared" si="7"/>
        <v>0</v>
      </c>
      <c r="AI58" s="467">
        <f t="shared" si="8"/>
        <v>-2280.6190000000001</v>
      </c>
      <c r="AK58" s="466">
        <v>4.1666666666666664E-2</v>
      </c>
      <c r="AL58" s="467">
        <v>3200.4789999999998</v>
      </c>
      <c r="AM58" s="467">
        <v>1810.0440000000001</v>
      </c>
      <c r="AN58" s="467">
        <v>54.624000000000002</v>
      </c>
      <c r="AO58" s="467">
        <v>443.51</v>
      </c>
      <c r="AP58" s="467">
        <v>101.035</v>
      </c>
      <c r="AQ58" s="467">
        <v>0</v>
      </c>
      <c r="AR58" s="467">
        <v>0</v>
      </c>
      <c r="AS58" s="467">
        <v>137.02199999999999</v>
      </c>
      <c r="AT58" s="467">
        <v>350.17399999999998</v>
      </c>
      <c r="AU58" s="467">
        <v>-360.084</v>
      </c>
      <c r="AV58" s="467">
        <v>-360.82299999999998</v>
      </c>
      <c r="AW58" s="467">
        <v>5736.8040000000001</v>
      </c>
      <c r="AX58" s="467">
        <v>5375.9809999999998</v>
      </c>
      <c r="AY58" s="467">
        <f t="shared" si="9"/>
        <v>5736.8040000000001</v>
      </c>
      <c r="AZ58" s="467">
        <f t="shared" si="10"/>
        <v>350.17399999999998</v>
      </c>
      <c r="BA58" s="467">
        <f t="shared" si="11"/>
        <v>0</v>
      </c>
    </row>
    <row r="59" spans="1:53" s="464" customFormat="1">
      <c r="A59" s="466">
        <v>5.2083333333333301E-2</v>
      </c>
      <c r="B59" s="467">
        <v>2626.3290000000002</v>
      </c>
      <c r="C59" s="467">
        <v>3566.3159999999998</v>
      </c>
      <c r="D59" s="467">
        <v>565.70799999999997</v>
      </c>
      <c r="E59" s="467">
        <v>432.77100000000002</v>
      </c>
      <c r="F59" s="467">
        <v>113.953</v>
      </c>
      <c r="G59" s="467">
        <v>0</v>
      </c>
      <c r="H59" s="467">
        <v>0</v>
      </c>
      <c r="I59" s="467">
        <v>219.30199999999999</v>
      </c>
      <c r="J59" s="467">
        <v>-442.08100000000002</v>
      </c>
      <c r="K59" s="467">
        <v>-754.60799999999995</v>
      </c>
      <c r="L59" s="467">
        <v>-486.529</v>
      </c>
      <c r="M59" s="467">
        <v>6327.69</v>
      </c>
      <c r="N59" s="467">
        <v>5841.1610000000001</v>
      </c>
      <c r="O59" s="467">
        <f t="shared" si="3"/>
        <v>6327.69</v>
      </c>
      <c r="P59" s="467">
        <f t="shared" si="4"/>
        <v>0</v>
      </c>
      <c r="Q59" s="467">
        <f t="shared" si="5"/>
        <v>-442.08100000000002</v>
      </c>
      <c r="S59" s="466">
        <v>5.2083333333333301E-2</v>
      </c>
      <c r="T59" s="467">
        <v>3728.4110000000001</v>
      </c>
      <c r="U59" s="467">
        <v>4775.634</v>
      </c>
      <c r="V59" s="467">
        <v>66.260000000000005</v>
      </c>
      <c r="W59" s="467">
        <v>475.90699999999998</v>
      </c>
      <c r="X59" s="467">
        <v>182.36099999999999</v>
      </c>
      <c r="Y59" s="467">
        <v>0</v>
      </c>
      <c r="Z59" s="467">
        <v>0</v>
      </c>
      <c r="AA59" s="467">
        <v>101.70699999999999</v>
      </c>
      <c r="AB59" s="467">
        <v>-2308.77</v>
      </c>
      <c r="AC59" s="467">
        <v>0</v>
      </c>
      <c r="AD59" s="467">
        <v>-643.68499999999995</v>
      </c>
      <c r="AE59" s="467">
        <v>7021.51</v>
      </c>
      <c r="AF59" s="467">
        <v>6377.8250000000007</v>
      </c>
      <c r="AG59" s="467">
        <f t="shared" si="6"/>
        <v>7021.51</v>
      </c>
      <c r="AH59" s="467">
        <f t="shared" si="7"/>
        <v>0</v>
      </c>
      <c r="AI59" s="467">
        <f t="shared" si="8"/>
        <v>-2308.77</v>
      </c>
      <c r="AK59" s="466">
        <v>5.2083333333333336E-2</v>
      </c>
      <c r="AL59" s="467">
        <v>3203.127</v>
      </c>
      <c r="AM59" s="467">
        <v>1811.1959999999999</v>
      </c>
      <c r="AN59" s="467">
        <v>54.162999999999997</v>
      </c>
      <c r="AO59" s="467">
        <v>444.58699999999999</v>
      </c>
      <c r="AP59" s="467">
        <v>93.867999999999995</v>
      </c>
      <c r="AQ59" s="467">
        <v>0</v>
      </c>
      <c r="AR59" s="467">
        <v>0</v>
      </c>
      <c r="AS59" s="467">
        <v>141.97499999999999</v>
      </c>
      <c r="AT59" s="467">
        <v>343.233</v>
      </c>
      <c r="AU59" s="467">
        <v>-366.81299999999999</v>
      </c>
      <c r="AV59" s="467">
        <v>-361.12599999999998</v>
      </c>
      <c r="AW59" s="467">
        <v>5725.3360000000011</v>
      </c>
      <c r="AX59" s="467">
        <v>5364.2100000000009</v>
      </c>
      <c r="AY59" s="467">
        <f t="shared" si="9"/>
        <v>5725.3360000000011</v>
      </c>
      <c r="AZ59" s="467">
        <f t="shared" si="10"/>
        <v>343.233</v>
      </c>
      <c r="BA59" s="467">
        <f t="shared" si="11"/>
        <v>0</v>
      </c>
    </row>
    <row r="60" spans="1:53" s="464" customFormat="1">
      <c r="A60" s="466">
        <v>6.25E-2</v>
      </c>
      <c r="B60" s="467">
        <v>2628.3409999999999</v>
      </c>
      <c r="C60" s="467">
        <v>3544.694</v>
      </c>
      <c r="D60" s="467">
        <v>562.4</v>
      </c>
      <c r="E60" s="467">
        <v>432.70699999999999</v>
      </c>
      <c r="F60" s="467">
        <v>113.928</v>
      </c>
      <c r="G60" s="467">
        <v>0</v>
      </c>
      <c r="H60" s="467">
        <v>0</v>
      </c>
      <c r="I60" s="467">
        <v>216.23</v>
      </c>
      <c r="J60" s="467">
        <v>-454.62900000000002</v>
      </c>
      <c r="K60" s="467">
        <v>-753.56399999999996</v>
      </c>
      <c r="L60" s="467">
        <v>-484.67099999999999</v>
      </c>
      <c r="M60" s="467">
        <v>6290.1069999999991</v>
      </c>
      <c r="N60" s="467">
        <v>5805.4359999999988</v>
      </c>
      <c r="O60" s="467">
        <f t="shared" si="3"/>
        <v>6290.1069999999991</v>
      </c>
      <c r="P60" s="467">
        <f t="shared" si="4"/>
        <v>0</v>
      </c>
      <c r="Q60" s="467">
        <f t="shared" si="5"/>
        <v>-454.62900000000002</v>
      </c>
      <c r="S60" s="466">
        <v>6.25E-2</v>
      </c>
      <c r="T60" s="467">
        <v>3726.83</v>
      </c>
      <c r="U60" s="467">
        <v>4796.5020000000004</v>
      </c>
      <c r="V60" s="467">
        <v>66.260000000000005</v>
      </c>
      <c r="W60" s="467">
        <v>475.54199999999997</v>
      </c>
      <c r="X60" s="467">
        <v>182.35400000000001</v>
      </c>
      <c r="Y60" s="467">
        <v>0</v>
      </c>
      <c r="Z60" s="467">
        <v>0</v>
      </c>
      <c r="AA60" s="467">
        <v>100.931</v>
      </c>
      <c r="AB60" s="467">
        <v>-2366.6460000000002</v>
      </c>
      <c r="AC60" s="467">
        <v>0</v>
      </c>
      <c r="AD60" s="467">
        <v>-645.40300000000002</v>
      </c>
      <c r="AE60" s="467">
        <v>6981.7729999999992</v>
      </c>
      <c r="AF60" s="467">
        <v>6336.369999999999</v>
      </c>
      <c r="AG60" s="467">
        <f t="shared" si="6"/>
        <v>6981.7729999999992</v>
      </c>
      <c r="AH60" s="467">
        <f t="shared" si="7"/>
        <v>0</v>
      </c>
      <c r="AI60" s="467">
        <f t="shared" si="8"/>
        <v>-2366.6460000000002</v>
      </c>
      <c r="AK60" s="466">
        <v>6.25E-2</v>
      </c>
      <c r="AL60" s="467">
        <v>3202.6219999999998</v>
      </c>
      <c r="AM60" s="467">
        <v>1814.5070000000001</v>
      </c>
      <c r="AN60" s="467">
        <v>52.825000000000003</v>
      </c>
      <c r="AO60" s="467">
        <v>444.36900000000003</v>
      </c>
      <c r="AP60" s="467">
        <v>93.933999999999997</v>
      </c>
      <c r="AQ60" s="467">
        <v>0</v>
      </c>
      <c r="AR60" s="467">
        <v>0</v>
      </c>
      <c r="AS60" s="467">
        <v>134.422</v>
      </c>
      <c r="AT60" s="467">
        <v>327.923</v>
      </c>
      <c r="AU60" s="467">
        <v>-366.33100000000002</v>
      </c>
      <c r="AV60" s="467">
        <v>-361.26</v>
      </c>
      <c r="AW60" s="467">
        <v>5704.2709999999988</v>
      </c>
      <c r="AX60" s="467">
        <v>5343.0109999999986</v>
      </c>
      <c r="AY60" s="467">
        <f t="shared" si="9"/>
        <v>5704.2709999999988</v>
      </c>
      <c r="AZ60" s="467">
        <f t="shared" si="10"/>
        <v>327.923</v>
      </c>
      <c r="BA60" s="467">
        <f t="shared" si="11"/>
        <v>0</v>
      </c>
    </row>
    <row r="61" spans="1:53" s="464" customFormat="1">
      <c r="A61" s="466">
        <v>7.2916666666666699E-2</v>
      </c>
      <c r="B61" s="467">
        <v>2630.5</v>
      </c>
      <c r="C61" s="467">
        <v>3527.6469999999999</v>
      </c>
      <c r="D61" s="467">
        <v>534.25800000000004</v>
      </c>
      <c r="E61" s="467">
        <v>435.375</v>
      </c>
      <c r="F61" s="467">
        <v>113.869</v>
      </c>
      <c r="G61" s="467">
        <v>0</v>
      </c>
      <c r="H61" s="467">
        <v>0</v>
      </c>
      <c r="I61" s="467">
        <v>219.23500000000001</v>
      </c>
      <c r="J61" s="467">
        <v>-433.65899999999999</v>
      </c>
      <c r="K61" s="467">
        <v>-753.77200000000005</v>
      </c>
      <c r="L61" s="467">
        <v>-483.1</v>
      </c>
      <c r="M61" s="467">
        <v>6273.4529999999995</v>
      </c>
      <c r="N61" s="467">
        <v>5790.3529999999992</v>
      </c>
      <c r="O61" s="467">
        <f t="shared" si="3"/>
        <v>6273.4529999999995</v>
      </c>
      <c r="P61" s="467">
        <f t="shared" si="4"/>
        <v>0</v>
      </c>
      <c r="Q61" s="467">
        <f t="shared" si="5"/>
        <v>-433.65899999999999</v>
      </c>
      <c r="S61" s="466">
        <v>7.2916666666666699E-2</v>
      </c>
      <c r="T61" s="467">
        <v>3726.6869999999999</v>
      </c>
      <c r="U61" s="467">
        <v>4765.5029999999997</v>
      </c>
      <c r="V61" s="467">
        <v>66.28</v>
      </c>
      <c r="W61" s="467">
        <v>477.327</v>
      </c>
      <c r="X61" s="467">
        <v>182.334</v>
      </c>
      <c r="Y61" s="467">
        <v>0</v>
      </c>
      <c r="Z61" s="467">
        <v>0</v>
      </c>
      <c r="AA61" s="467">
        <v>98.072999999999993</v>
      </c>
      <c r="AB61" s="467">
        <v>-2298.7530000000002</v>
      </c>
      <c r="AC61" s="467">
        <v>0</v>
      </c>
      <c r="AD61" s="467">
        <v>-642.73</v>
      </c>
      <c r="AE61" s="467">
        <v>7017.4509999999991</v>
      </c>
      <c r="AF61" s="467">
        <v>6374.7209999999995</v>
      </c>
      <c r="AG61" s="467">
        <f t="shared" si="6"/>
        <v>7017.4509999999991</v>
      </c>
      <c r="AH61" s="467">
        <f t="shared" si="7"/>
        <v>0</v>
      </c>
      <c r="AI61" s="467">
        <f t="shared" si="8"/>
        <v>-2298.7530000000002</v>
      </c>
      <c r="AK61" s="466">
        <v>7.2916666666666671E-2</v>
      </c>
      <c r="AL61" s="467">
        <v>3201.752</v>
      </c>
      <c r="AM61" s="467">
        <v>1820.405</v>
      </c>
      <c r="AN61" s="467">
        <v>54.865000000000002</v>
      </c>
      <c r="AO61" s="467">
        <v>444.03699999999998</v>
      </c>
      <c r="AP61" s="467">
        <v>94.027000000000001</v>
      </c>
      <c r="AQ61" s="467">
        <v>0</v>
      </c>
      <c r="AR61" s="467">
        <v>0</v>
      </c>
      <c r="AS61" s="467">
        <v>137.86600000000001</v>
      </c>
      <c r="AT61" s="467">
        <v>347.322</v>
      </c>
      <c r="AU61" s="467">
        <v>-365.76799999999997</v>
      </c>
      <c r="AV61" s="467">
        <v>-361.78699999999998</v>
      </c>
      <c r="AW61" s="467">
        <v>5734.5060000000003</v>
      </c>
      <c r="AX61" s="467">
        <v>5372.7190000000001</v>
      </c>
      <c r="AY61" s="467">
        <f t="shared" si="9"/>
        <v>5734.5060000000003</v>
      </c>
      <c r="AZ61" s="467">
        <f t="shared" si="10"/>
        <v>347.322</v>
      </c>
      <c r="BA61" s="467">
        <f t="shared" si="11"/>
        <v>0</v>
      </c>
    </row>
    <row r="62" spans="1:53" s="464" customFormat="1">
      <c r="A62" s="466">
        <v>8.3333333333333301E-2</v>
      </c>
      <c r="B62" s="467">
        <v>2630.8380000000002</v>
      </c>
      <c r="C62" s="467">
        <v>3556.4250000000002</v>
      </c>
      <c r="D62" s="467">
        <v>513.52300000000002</v>
      </c>
      <c r="E62" s="467">
        <v>439.471</v>
      </c>
      <c r="F62" s="467">
        <v>113.839</v>
      </c>
      <c r="G62" s="467">
        <v>0</v>
      </c>
      <c r="H62" s="467">
        <v>0</v>
      </c>
      <c r="I62" s="467">
        <v>214.38900000000001</v>
      </c>
      <c r="J62" s="467">
        <v>-450.274</v>
      </c>
      <c r="K62" s="467">
        <v>-750.95</v>
      </c>
      <c r="L62" s="467">
        <v>-485.50099999999998</v>
      </c>
      <c r="M62" s="467">
        <v>6267.2610000000013</v>
      </c>
      <c r="N62" s="467">
        <v>5781.7600000000011</v>
      </c>
      <c r="O62" s="467">
        <f t="shared" si="3"/>
        <v>6267.2610000000013</v>
      </c>
      <c r="P62" s="467">
        <f t="shared" si="4"/>
        <v>0</v>
      </c>
      <c r="Q62" s="467">
        <f t="shared" si="5"/>
        <v>-450.274</v>
      </c>
      <c r="S62" s="466">
        <v>8.3333333333333301E-2</v>
      </c>
      <c r="T62" s="467">
        <v>3725.75</v>
      </c>
      <c r="U62" s="467">
        <v>4738.6620000000003</v>
      </c>
      <c r="V62" s="467">
        <v>66.233999999999995</v>
      </c>
      <c r="W62" s="467">
        <v>479.17399999999998</v>
      </c>
      <c r="X62" s="467">
        <v>182.32400000000001</v>
      </c>
      <c r="Y62" s="467">
        <v>0</v>
      </c>
      <c r="Z62" s="467">
        <v>0</v>
      </c>
      <c r="AA62" s="467">
        <v>103.366</v>
      </c>
      <c r="AB62" s="467">
        <v>-2220.6529999999998</v>
      </c>
      <c r="AC62" s="467">
        <v>0</v>
      </c>
      <c r="AD62" s="467">
        <v>-640.48299999999995</v>
      </c>
      <c r="AE62" s="467">
        <v>7074.857</v>
      </c>
      <c r="AF62" s="467">
        <v>6434.3739999999998</v>
      </c>
      <c r="AG62" s="467">
        <f t="shared" si="6"/>
        <v>7074.857</v>
      </c>
      <c r="AH62" s="467">
        <f t="shared" si="7"/>
        <v>0</v>
      </c>
      <c r="AI62" s="467">
        <f t="shared" si="8"/>
        <v>-2220.6529999999998</v>
      </c>
      <c r="AK62" s="466">
        <v>8.3333333333333301E-2</v>
      </c>
      <c r="AL62" s="467">
        <v>3200.355</v>
      </c>
      <c r="AM62" s="467">
        <v>1875.5350000000001</v>
      </c>
      <c r="AN62" s="467">
        <v>55.125999999999998</v>
      </c>
      <c r="AO62" s="467">
        <v>445.64100000000002</v>
      </c>
      <c r="AP62" s="467">
        <v>93.218000000000004</v>
      </c>
      <c r="AQ62" s="467">
        <v>0</v>
      </c>
      <c r="AR62" s="467">
        <v>0</v>
      </c>
      <c r="AS62" s="467">
        <v>136.172</v>
      </c>
      <c r="AT62" s="467">
        <v>304.29199999999997</v>
      </c>
      <c r="AU62" s="467">
        <v>-365.11399999999998</v>
      </c>
      <c r="AV62" s="467">
        <v>-366.61500000000001</v>
      </c>
      <c r="AW62" s="467">
        <v>5745.2250000000004</v>
      </c>
      <c r="AX62" s="467">
        <v>5378.6100000000006</v>
      </c>
      <c r="AY62" s="467">
        <f t="shared" si="9"/>
        <v>5745.2250000000004</v>
      </c>
      <c r="AZ62" s="467">
        <f t="shared" si="10"/>
        <v>304.29199999999997</v>
      </c>
      <c r="BA62" s="467">
        <f t="shared" si="11"/>
        <v>0</v>
      </c>
    </row>
    <row r="63" spans="1:53" s="464" customFormat="1">
      <c r="A63" s="466">
        <v>9.375E-2</v>
      </c>
      <c r="B63" s="467">
        <v>2630.9520000000002</v>
      </c>
      <c r="C63" s="467">
        <v>3610.6329999999998</v>
      </c>
      <c r="D63" s="467">
        <v>472.05200000000002</v>
      </c>
      <c r="E63" s="467">
        <v>441.88600000000002</v>
      </c>
      <c r="F63" s="467">
        <v>113.833</v>
      </c>
      <c r="G63" s="467">
        <v>0</v>
      </c>
      <c r="H63" s="467">
        <v>0</v>
      </c>
      <c r="I63" s="467">
        <v>216.95400000000001</v>
      </c>
      <c r="J63" s="467">
        <v>-558.97</v>
      </c>
      <c r="K63" s="467">
        <v>-751.68799999999999</v>
      </c>
      <c r="L63" s="467">
        <v>-489.83800000000002</v>
      </c>
      <c r="M63" s="467">
        <v>6175.6519999999991</v>
      </c>
      <c r="N63" s="467">
        <v>5685.8139999999994</v>
      </c>
      <c r="O63" s="467">
        <f t="shared" si="3"/>
        <v>6175.6519999999991</v>
      </c>
      <c r="P63" s="467">
        <f t="shared" si="4"/>
        <v>0</v>
      </c>
      <c r="Q63" s="467">
        <f t="shared" si="5"/>
        <v>-558.97</v>
      </c>
      <c r="S63" s="466">
        <v>9.375E-2</v>
      </c>
      <c r="T63" s="467">
        <v>3726.4180000000001</v>
      </c>
      <c r="U63" s="467">
        <v>4707.0659999999998</v>
      </c>
      <c r="V63" s="467">
        <v>66.173000000000002</v>
      </c>
      <c r="W63" s="467">
        <v>478.63900000000001</v>
      </c>
      <c r="X63" s="467">
        <v>182.33</v>
      </c>
      <c r="Y63" s="467">
        <v>0</v>
      </c>
      <c r="Z63" s="467">
        <v>0</v>
      </c>
      <c r="AA63" s="467">
        <v>101.56</v>
      </c>
      <c r="AB63" s="467">
        <v>-2250.7959999999998</v>
      </c>
      <c r="AC63" s="467">
        <v>0</v>
      </c>
      <c r="AD63" s="467">
        <v>-637.69899999999996</v>
      </c>
      <c r="AE63" s="467">
        <v>7011.3899999999994</v>
      </c>
      <c r="AF63" s="467">
        <v>6373.6909999999998</v>
      </c>
      <c r="AG63" s="467">
        <f t="shared" si="6"/>
        <v>7011.3899999999994</v>
      </c>
      <c r="AH63" s="467">
        <f t="shared" si="7"/>
        <v>0</v>
      </c>
      <c r="AI63" s="467">
        <f t="shared" si="8"/>
        <v>-2250.7959999999998</v>
      </c>
      <c r="AK63" s="466">
        <v>9.375E-2</v>
      </c>
      <c r="AL63" s="467">
        <v>3200.9769999999999</v>
      </c>
      <c r="AM63" s="467">
        <v>1857.424</v>
      </c>
      <c r="AN63" s="467">
        <v>55.24</v>
      </c>
      <c r="AO63" s="467">
        <v>448.04700000000003</v>
      </c>
      <c r="AP63" s="467">
        <v>93.247</v>
      </c>
      <c r="AQ63" s="467">
        <v>0</v>
      </c>
      <c r="AR63" s="467">
        <v>0</v>
      </c>
      <c r="AS63" s="467">
        <v>132.756</v>
      </c>
      <c r="AT63" s="467">
        <v>252.59100000000001</v>
      </c>
      <c r="AU63" s="467">
        <v>-365.60500000000002</v>
      </c>
      <c r="AV63" s="467">
        <v>-365.14699999999999</v>
      </c>
      <c r="AW63" s="467">
        <v>5674.6770000000015</v>
      </c>
      <c r="AX63" s="467">
        <v>5309.5300000000016</v>
      </c>
      <c r="AY63" s="467">
        <f t="shared" si="9"/>
        <v>5674.6770000000015</v>
      </c>
      <c r="AZ63" s="467">
        <f t="shared" si="10"/>
        <v>252.59100000000001</v>
      </c>
      <c r="BA63" s="467">
        <f t="shared" si="11"/>
        <v>0</v>
      </c>
    </row>
    <row r="64" spans="1:53" s="464" customFormat="1">
      <c r="A64" s="466">
        <v>0.104166666666667</v>
      </c>
      <c r="B64" s="467">
        <v>2630.2089999999998</v>
      </c>
      <c r="C64" s="467">
        <v>3583.9540000000002</v>
      </c>
      <c r="D64" s="467">
        <v>508.59100000000001</v>
      </c>
      <c r="E64" s="467">
        <v>442.71300000000002</v>
      </c>
      <c r="F64" s="467">
        <v>113.822</v>
      </c>
      <c r="G64" s="467">
        <v>0</v>
      </c>
      <c r="H64" s="467">
        <v>0</v>
      </c>
      <c r="I64" s="467">
        <v>220.125</v>
      </c>
      <c r="J64" s="467">
        <v>-589.09</v>
      </c>
      <c r="K64" s="467">
        <v>-751.49699999999996</v>
      </c>
      <c r="L64" s="467">
        <v>-488.03</v>
      </c>
      <c r="M64" s="467">
        <v>6158.8270000000002</v>
      </c>
      <c r="N64" s="467">
        <v>5670.7970000000005</v>
      </c>
      <c r="O64" s="467">
        <f t="shared" si="3"/>
        <v>6158.8270000000002</v>
      </c>
      <c r="P64" s="467">
        <f t="shared" si="4"/>
        <v>0</v>
      </c>
      <c r="Q64" s="467">
        <f t="shared" si="5"/>
        <v>-589.09</v>
      </c>
      <c r="S64" s="466">
        <v>0.104166666666667</v>
      </c>
      <c r="T64" s="467">
        <v>3727.261</v>
      </c>
      <c r="U64" s="467">
        <v>4694.6040000000003</v>
      </c>
      <c r="V64" s="467">
        <v>66.22</v>
      </c>
      <c r="W64" s="467">
        <v>477.00099999999998</v>
      </c>
      <c r="X64" s="467">
        <v>182.328</v>
      </c>
      <c r="Y64" s="467">
        <v>0</v>
      </c>
      <c r="Z64" s="467">
        <v>0</v>
      </c>
      <c r="AA64" s="467">
        <v>95.191999999999993</v>
      </c>
      <c r="AB64" s="467">
        <v>-2214.9839999999999</v>
      </c>
      <c r="AC64" s="467">
        <v>0</v>
      </c>
      <c r="AD64" s="467">
        <v>-636.49300000000005</v>
      </c>
      <c r="AE64" s="467">
        <v>7027.6219999999976</v>
      </c>
      <c r="AF64" s="467">
        <v>6391.1289999999972</v>
      </c>
      <c r="AG64" s="467">
        <f t="shared" si="6"/>
        <v>7027.6219999999976</v>
      </c>
      <c r="AH64" s="467">
        <f t="shared" si="7"/>
        <v>0</v>
      </c>
      <c r="AI64" s="467">
        <f t="shared" si="8"/>
        <v>-2214.9839999999999</v>
      </c>
      <c r="AK64" s="466">
        <v>0.104166666666667</v>
      </c>
      <c r="AL64" s="467">
        <v>3202.4540000000002</v>
      </c>
      <c r="AM64" s="467">
        <v>1821.1110000000001</v>
      </c>
      <c r="AN64" s="467">
        <v>55.119</v>
      </c>
      <c r="AO64" s="467">
        <v>448.38400000000001</v>
      </c>
      <c r="AP64" s="467">
        <v>93.286000000000001</v>
      </c>
      <c r="AQ64" s="467">
        <v>0</v>
      </c>
      <c r="AR64" s="467">
        <v>0</v>
      </c>
      <c r="AS64" s="467">
        <v>129.553</v>
      </c>
      <c r="AT64" s="467">
        <v>298.375</v>
      </c>
      <c r="AU64" s="467">
        <v>-364.46</v>
      </c>
      <c r="AV64" s="467">
        <v>-362.01299999999998</v>
      </c>
      <c r="AW64" s="467">
        <v>5683.8220000000001</v>
      </c>
      <c r="AX64" s="467">
        <v>5321.8090000000002</v>
      </c>
      <c r="AY64" s="467">
        <f t="shared" si="9"/>
        <v>5683.8220000000001</v>
      </c>
      <c r="AZ64" s="467">
        <f t="shared" si="10"/>
        <v>298.375</v>
      </c>
      <c r="BA64" s="467">
        <f t="shared" si="11"/>
        <v>0</v>
      </c>
    </row>
    <row r="65" spans="1:53" s="464" customFormat="1">
      <c r="A65" s="466">
        <v>0.114583333333333</v>
      </c>
      <c r="B65" s="467">
        <v>2628.6790000000001</v>
      </c>
      <c r="C65" s="467">
        <v>3547.2139999999999</v>
      </c>
      <c r="D65" s="467">
        <v>513.14599999999996</v>
      </c>
      <c r="E65" s="467">
        <v>441.661</v>
      </c>
      <c r="F65" s="467">
        <v>113.78400000000001</v>
      </c>
      <c r="G65" s="467">
        <v>0</v>
      </c>
      <c r="H65" s="467">
        <v>0</v>
      </c>
      <c r="I65" s="467">
        <v>218.23</v>
      </c>
      <c r="J65" s="467">
        <v>-594.27700000000004</v>
      </c>
      <c r="K65" s="467">
        <v>-750.18399999999997</v>
      </c>
      <c r="L65" s="467">
        <v>-484.72800000000001</v>
      </c>
      <c r="M65" s="467">
        <v>6118.2529999999988</v>
      </c>
      <c r="N65" s="467">
        <v>5633.5249999999987</v>
      </c>
      <c r="O65" s="467">
        <f t="shared" si="3"/>
        <v>6118.2529999999988</v>
      </c>
      <c r="P65" s="467">
        <f t="shared" si="4"/>
        <v>0</v>
      </c>
      <c r="Q65" s="467">
        <f t="shared" si="5"/>
        <v>-594.27700000000004</v>
      </c>
      <c r="S65" s="466">
        <v>0.114583333333333</v>
      </c>
      <c r="T65" s="467">
        <v>3725.721</v>
      </c>
      <c r="U65" s="467">
        <v>4681.6779999999999</v>
      </c>
      <c r="V65" s="467">
        <v>66.22</v>
      </c>
      <c r="W65" s="467">
        <v>477.661</v>
      </c>
      <c r="X65" s="467">
        <v>182.316</v>
      </c>
      <c r="Y65" s="467">
        <v>0</v>
      </c>
      <c r="Z65" s="467">
        <v>0</v>
      </c>
      <c r="AA65" s="467">
        <v>88.951999999999998</v>
      </c>
      <c r="AB65" s="467">
        <v>-2184.3029999999999</v>
      </c>
      <c r="AC65" s="467">
        <v>0</v>
      </c>
      <c r="AD65" s="467">
        <v>-635.23299999999995</v>
      </c>
      <c r="AE65" s="467">
        <v>7038.244999999999</v>
      </c>
      <c r="AF65" s="467">
        <v>6403.0119999999988</v>
      </c>
      <c r="AG65" s="467">
        <f t="shared" si="6"/>
        <v>7038.244999999999</v>
      </c>
      <c r="AH65" s="467">
        <f t="shared" si="7"/>
        <v>0</v>
      </c>
      <c r="AI65" s="467">
        <f t="shared" si="8"/>
        <v>-2184.3029999999999</v>
      </c>
      <c r="AK65" s="466">
        <v>0.114583333333333</v>
      </c>
      <c r="AL65" s="467">
        <v>3205.0590000000002</v>
      </c>
      <c r="AM65" s="467">
        <v>1809.0160000000001</v>
      </c>
      <c r="AN65" s="467">
        <v>55.133000000000003</v>
      </c>
      <c r="AO65" s="467">
        <v>447.63799999999998</v>
      </c>
      <c r="AP65" s="467">
        <v>93.245999999999995</v>
      </c>
      <c r="AQ65" s="467">
        <v>0</v>
      </c>
      <c r="AR65" s="467">
        <v>0</v>
      </c>
      <c r="AS65" s="467">
        <v>122.379</v>
      </c>
      <c r="AT65" s="467">
        <v>318.12</v>
      </c>
      <c r="AU65" s="467">
        <v>-364.24400000000003</v>
      </c>
      <c r="AV65" s="467">
        <v>-360.95699999999999</v>
      </c>
      <c r="AW65" s="467">
        <v>5686.3470000000007</v>
      </c>
      <c r="AX65" s="467">
        <v>5325.39</v>
      </c>
      <c r="AY65" s="467">
        <f t="shared" si="9"/>
        <v>5686.3470000000007</v>
      </c>
      <c r="AZ65" s="467">
        <f t="shared" si="10"/>
        <v>318.12</v>
      </c>
      <c r="BA65" s="467">
        <f t="shared" si="11"/>
        <v>0</v>
      </c>
    </row>
    <row r="66" spans="1:53" s="464" customFormat="1">
      <c r="A66" s="466">
        <v>0.125</v>
      </c>
      <c r="B66" s="467">
        <v>2627.9229999999998</v>
      </c>
      <c r="C66" s="467">
        <v>3548.2869999999998</v>
      </c>
      <c r="D66" s="467">
        <v>348.58800000000002</v>
      </c>
      <c r="E66" s="467">
        <v>452.08300000000003</v>
      </c>
      <c r="F66" s="467">
        <v>113.777</v>
      </c>
      <c r="G66" s="467">
        <v>0</v>
      </c>
      <c r="H66" s="467">
        <v>0</v>
      </c>
      <c r="I66" s="467">
        <v>219.93700000000001</v>
      </c>
      <c r="J66" s="467">
        <v>-466.59</v>
      </c>
      <c r="K66" s="467">
        <v>-748.22</v>
      </c>
      <c r="L66" s="467">
        <v>-483.15499999999997</v>
      </c>
      <c r="M66" s="467">
        <v>6095.784999999998</v>
      </c>
      <c r="N66" s="467">
        <v>5612.6299999999983</v>
      </c>
      <c r="O66" s="467">
        <f t="shared" si="3"/>
        <v>6095.784999999998</v>
      </c>
      <c r="P66" s="467">
        <f t="shared" si="4"/>
        <v>0</v>
      </c>
      <c r="Q66" s="467">
        <f t="shared" si="5"/>
        <v>-466.59</v>
      </c>
      <c r="S66" s="466">
        <v>0.125</v>
      </c>
      <c r="T66" s="467">
        <v>3725.779</v>
      </c>
      <c r="U66" s="467">
        <v>4709.2950000000001</v>
      </c>
      <c r="V66" s="467">
        <v>66.227000000000004</v>
      </c>
      <c r="W66" s="467">
        <v>470.84500000000003</v>
      </c>
      <c r="X66" s="467">
        <v>182.30500000000001</v>
      </c>
      <c r="Y66" s="467">
        <v>0</v>
      </c>
      <c r="Z66" s="467">
        <v>0</v>
      </c>
      <c r="AA66" s="467">
        <v>84.412999999999997</v>
      </c>
      <c r="AB66" s="467">
        <v>-2196.2620000000002</v>
      </c>
      <c r="AC66" s="467">
        <v>0</v>
      </c>
      <c r="AD66" s="467">
        <v>-637.26700000000005</v>
      </c>
      <c r="AE66" s="467">
        <v>7042.6020000000008</v>
      </c>
      <c r="AF66" s="467">
        <v>6405.3350000000009</v>
      </c>
      <c r="AG66" s="467">
        <f t="shared" si="6"/>
        <v>7042.6020000000008</v>
      </c>
      <c r="AH66" s="467">
        <f t="shared" si="7"/>
        <v>0</v>
      </c>
      <c r="AI66" s="467">
        <f t="shared" si="8"/>
        <v>-2196.2620000000002</v>
      </c>
      <c r="AK66" s="466">
        <v>0.125</v>
      </c>
      <c r="AL66" s="467">
        <v>3204.038</v>
      </c>
      <c r="AM66" s="467">
        <v>1830.5029999999999</v>
      </c>
      <c r="AN66" s="467">
        <v>55.192999999999998</v>
      </c>
      <c r="AO66" s="467">
        <v>448.04</v>
      </c>
      <c r="AP66" s="467">
        <v>151.863</v>
      </c>
      <c r="AQ66" s="467">
        <v>0</v>
      </c>
      <c r="AR66" s="467">
        <v>0</v>
      </c>
      <c r="AS66" s="467">
        <v>119.643</v>
      </c>
      <c r="AT66" s="467">
        <v>122.459</v>
      </c>
      <c r="AU66" s="467">
        <v>-166.42400000000001</v>
      </c>
      <c r="AV66" s="467">
        <v>-363.25900000000001</v>
      </c>
      <c r="AW66" s="467">
        <v>5765.3150000000005</v>
      </c>
      <c r="AX66" s="467">
        <v>5402.0560000000005</v>
      </c>
      <c r="AY66" s="467">
        <f t="shared" si="9"/>
        <v>5765.3150000000005</v>
      </c>
      <c r="AZ66" s="467">
        <f t="shared" si="10"/>
        <v>122.459</v>
      </c>
      <c r="BA66" s="467">
        <f t="shared" si="11"/>
        <v>0</v>
      </c>
    </row>
    <row r="67" spans="1:53" s="464" customFormat="1">
      <c r="A67" s="466">
        <v>0.13541666666666699</v>
      </c>
      <c r="B67" s="467">
        <v>2628.0770000000002</v>
      </c>
      <c r="C67" s="467">
        <v>3597.0169999999998</v>
      </c>
      <c r="D67" s="467">
        <v>323.29700000000003</v>
      </c>
      <c r="E67" s="467">
        <v>452.82299999999998</v>
      </c>
      <c r="F67" s="467">
        <v>113.878</v>
      </c>
      <c r="G67" s="467">
        <v>0</v>
      </c>
      <c r="H67" s="467">
        <v>0</v>
      </c>
      <c r="I67" s="467">
        <v>217.71199999999999</v>
      </c>
      <c r="J67" s="467">
        <v>-496.315</v>
      </c>
      <c r="K67" s="467">
        <v>-747.57600000000002</v>
      </c>
      <c r="L67" s="467">
        <v>-487.09100000000001</v>
      </c>
      <c r="M67" s="467">
        <v>6088.9130000000005</v>
      </c>
      <c r="N67" s="467">
        <v>5601.8220000000001</v>
      </c>
      <c r="O67" s="467">
        <f t="shared" si="3"/>
        <v>6088.9130000000005</v>
      </c>
      <c r="P67" s="467">
        <f t="shared" si="4"/>
        <v>0</v>
      </c>
      <c r="Q67" s="467">
        <f t="shared" si="5"/>
        <v>-496.315</v>
      </c>
      <c r="S67" s="466">
        <v>0.13541666666666699</v>
      </c>
      <c r="T67" s="467">
        <v>3726.8649999999998</v>
      </c>
      <c r="U67" s="467">
        <v>4692.4889999999996</v>
      </c>
      <c r="V67" s="467">
        <v>66.254000000000005</v>
      </c>
      <c r="W67" s="467">
        <v>469.29700000000003</v>
      </c>
      <c r="X67" s="467">
        <v>182.304</v>
      </c>
      <c r="Y67" s="467">
        <v>0</v>
      </c>
      <c r="Z67" s="467">
        <v>0</v>
      </c>
      <c r="AA67" s="467">
        <v>82.652000000000001</v>
      </c>
      <c r="AB67" s="467">
        <v>-2175.3319999999999</v>
      </c>
      <c r="AC67" s="467">
        <v>0</v>
      </c>
      <c r="AD67" s="467">
        <v>-635.755</v>
      </c>
      <c r="AE67" s="467">
        <v>7044.5290000000005</v>
      </c>
      <c r="AF67" s="467">
        <v>6408.7740000000003</v>
      </c>
      <c r="AG67" s="467">
        <f t="shared" si="6"/>
        <v>7044.5290000000005</v>
      </c>
      <c r="AH67" s="467">
        <f t="shared" si="7"/>
        <v>0</v>
      </c>
      <c r="AI67" s="467">
        <f t="shared" si="8"/>
        <v>-2175.3319999999999</v>
      </c>
      <c r="AK67" s="466">
        <v>0.13541666666666699</v>
      </c>
      <c r="AL67" s="467">
        <v>3203.2379999999998</v>
      </c>
      <c r="AM67" s="467">
        <v>1813.451</v>
      </c>
      <c r="AN67" s="467">
        <v>51.48</v>
      </c>
      <c r="AO67" s="467">
        <v>447.92099999999999</v>
      </c>
      <c r="AP67" s="467">
        <v>151.828</v>
      </c>
      <c r="AQ67" s="467">
        <v>0</v>
      </c>
      <c r="AR67" s="467">
        <v>0</v>
      </c>
      <c r="AS67" s="467">
        <v>121.339</v>
      </c>
      <c r="AT67" s="467">
        <v>-10.569000000000001</v>
      </c>
      <c r="AU67" s="467">
        <v>0</v>
      </c>
      <c r="AV67" s="467">
        <v>-361.68200000000002</v>
      </c>
      <c r="AW67" s="467">
        <v>5778.6880000000001</v>
      </c>
      <c r="AX67" s="467">
        <v>5417.0060000000003</v>
      </c>
      <c r="AY67" s="467">
        <f t="shared" si="9"/>
        <v>5778.6880000000001</v>
      </c>
      <c r="AZ67" s="467">
        <f t="shared" si="10"/>
        <v>0</v>
      </c>
      <c r="BA67" s="467">
        <f t="shared" si="11"/>
        <v>-10.569000000000001</v>
      </c>
    </row>
    <row r="68" spans="1:53" s="464" customFormat="1">
      <c r="A68" s="466">
        <v>0.14583333333333301</v>
      </c>
      <c r="B68" s="467">
        <v>2628.4279999999999</v>
      </c>
      <c r="C68" s="467">
        <v>3571.5990000000002</v>
      </c>
      <c r="D68" s="467">
        <v>323.17899999999997</v>
      </c>
      <c r="E68" s="467">
        <v>436.584</v>
      </c>
      <c r="F68" s="467">
        <v>113.905</v>
      </c>
      <c r="G68" s="467">
        <v>0</v>
      </c>
      <c r="H68" s="467">
        <v>0</v>
      </c>
      <c r="I68" s="467">
        <v>209.58</v>
      </c>
      <c r="J68" s="467">
        <v>-474.45</v>
      </c>
      <c r="K68" s="467">
        <v>-747.13</v>
      </c>
      <c r="L68" s="467">
        <v>-483.99200000000002</v>
      </c>
      <c r="M68" s="467">
        <v>6061.6949999999997</v>
      </c>
      <c r="N68" s="467">
        <v>5577.7029999999995</v>
      </c>
      <c r="O68" s="467">
        <f t="shared" si="3"/>
        <v>6061.6949999999997</v>
      </c>
      <c r="P68" s="467">
        <f t="shared" si="4"/>
        <v>0</v>
      </c>
      <c r="Q68" s="467">
        <f t="shared" si="5"/>
        <v>-474.45</v>
      </c>
      <c r="S68" s="466">
        <v>0.14583333333333301</v>
      </c>
      <c r="T68" s="467">
        <v>3727.2950000000001</v>
      </c>
      <c r="U68" s="467">
        <v>4690.3289999999997</v>
      </c>
      <c r="V68" s="467">
        <v>66.213999999999999</v>
      </c>
      <c r="W68" s="467">
        <v>469.351</v>
      </c>
      <c r="X68" s="467">
        <v>182.34299999999999</v>
      </c>
      <c r="Y68" s="467">
        <v>0</v>
      </c>
      <c r="Z68" s="467">
        <v>0</v>
      </c>
      <c r="AA68" s="467">
        <v>81.864000000000004</v>
      </c>
      <c r="AB68" s="467">
        <v>-2194.0720000000001</v>
      </c>
      <c r="AC68" s="467">
        <v>0</v>
      </c>
      <c r="AD68" s="467">
        <v>-635.58100000000002</v>
      </c>
      <c r="AE68" s="467">
        <v>7023.3240000000005</v>
      </c>
      <c r="AF68" s="467">
        <v>6387.7430000000004</v>
      </c>
      <c r="AG68" s="467">
        <f t="shared" si="6"/>
        <v>7023.3240000000005</v>
      </c>
      <c r="AH68" s="467">
        <f t="shared" si="7"/>
        <v>0</v>
      </c>
      <c r="AI68" s="467">
        <f t="shared" si="8"/>
        <v>-2194.0720000000001</v>
      </c>
      <c r="AK68" s="466">
        <v>0.14583333333333301</v>
      </c>
      <c r="AL68" s="467">
        <v>3202.2460000000001</v>
      </c>
      <c r="AM68" s="467">
        <v>1791.2180000000001</v>
      </c>
      <c r="AN68" s="467">
        <v>47.72</v>
      </c>
      <c r="AO68" s="467">
        <v>446.69600000000003</v>
      </c>
      <c r="AP68" s="467">
        <v>151.69800000000001</v>
      </c>
      <c r="AQ68" s="467">
        <v>0</v>
      </c>
      <c r="AR68" s="467">
        <v>0</v>
      </c>
      <c r="AS68" s="467">
        <v>120.69199999999999</v>
      </c>
      <c r="AT68" s="467">
        <v>-5.3979999999999997</v>
      </c>
      <c r="AU68" s="467">
        <v>0</v>
      </c>
      <c r="AV68" s="467">
        <v>-359.54599999999999</v>
      </c>
      <c r="AW68" s="467">
        <v>5754.8720000000003</v>
      </c>
      <c r="AX68" s="467">
        <v>5395.326</v>
      </c>
      <c r="AY68" s="467">
        <f t="shared" si="9"/>
        <v>5754.8720000000003</v>
      </c>
      <c r="AZ68" s="467">
        <f t="shared" si="10"/>
        <v>0</v>
      </c>
      <c r="BA68" s="467">
        <f t="shared" si="11"/>
        <v>-5.3979999999999997</v>
      </c>
    </row>
    <row r="69" spans="1:53" s="464" customFormat="1">
      <c r="A69" s="466">
        <v>0.15625</v>
      </c>
      <c r="B69" s="467">
        <v>2627.7550000000001</v>
      </c>
      <c r="C69" s="467">
        <v>3551.2840000000001</v>
      </c>
      <c r="D69" s="467">
        <v>322.90300000000002</v>
      </c>
      <c r="E69" s="467">
        <v>438.13299999999998</v>
      </c>
      <c r="F69" s="467">
        <v>113.94499999999999</v>
      </c>
      <c r="G69" s="467">
        <v>0</v>
      </c>
      <c r="H69" s="467">
        <v>0</v>
      </c>
      <c r="I69" s="467">
        <v>215.70099999999999</v>
      </c>
      <c r="J69" s="467">
        <v>-481.08699999999999</v>
      </c>
      <c r="K69" s="467">
        <v>-745.74400000000003</v>
      </c>
      <c r="L69" s="467">
        <v>-482.32900000000001</v>
      </c>
      <c r="M69" s="467">
        <v>6042.89</v>
      </c>
      <c r="N69" s="467">
        <v>5560.5610000000006</v>
      </c>
      <c r="O69" s="467">
        <f t="shared" si="3"/>
        <v>6042.89</v>
      </c>
      <c r="P69" s="467">
        <f t="shared" si="4"/>
        <v>0</v>
      </c>
      <c r="Q69" s="467">
        <f t="shared" si="5"/>
        <v>-481.08699999999999</v>
      </c>
      <c r="S69" s="466">
        <v>0.15625</v>
      </c>
      <c r="T69" s="467">
        <v>3728.8409999999999</v>
      </c>
      <c r="U69" s="467">
        <v>4707.7359999999999</v>
      </c>
      <c r="V69" s="467">
        <v>66.22</v>
      </c>
      <c r="W69" s="467">
        <v>469.95100000000002</v>
      </c>
      <c r="X69" s="467">
        <v>182.34100000000001</v>
      </c>
      <c r="Y69" s="467">
        <v>0</v>
      </c>
      <c r="Z69" s="467">
        <v>0</v>
      </c>
      <c r="AA69" s="467">
        <v>81.201999999999998</v>
      </c>
      <c r="AB69" s="467">
        <v>-2176.567</v>
      </c>
      <c r="AC69" s="467">
        <v>0</v>
      </c>
      <c r="AD69" s="467">
        <v>-637.21</v>
      </c>
      <c r="AE69" s="467">
        <v>7059.7239999999993</v>
      </c>
      <c r="AF69" s="467">
        <v>6422.5139999999992</v>
      </c>
      <c r="AG69" s="467">
        <f t="shared" si="6"/>
        <v>7059.7239999999993</v>
      </c>
      <c r="AH69" s="467">
        <f t="shared" si="7"/>
        <v>0</v>
      </c>
      <c r="AI69" s="467">
        <f t="shared" si="8"/>
        <v>-2176.567</v>
      </c>
      <c r="AK69" s="466">
        <v>0.15625</v>
      </c>
      <c r="AL69" s="467">
        <v>3201.71</v>
      </c>
      <c r="AM69" s="467">
        <v>1806.0909999999999</v>
      </c>
      <c r="AN69" s="467">
        <v>47.058</v>
      </c>
      <c r="AO69" s="467">
        <v>446.84100000000001</v>
      </c>
      <c r="AP69" s="467">
        <v>151.916</v>
      </c>
      <c r="AQ69" s="467">
        <v>0</v>
      </c>
      <c r="AR69" s="467">
        <v>0</v>
      </c>
      <c r="AS69" s="467">
        <v>124.648</v>
      </c>
      <c r="AT69" s="467">
        <v>19.286999999999999</v>
      </c>
      <c r="AU69" s="467">
        <v>0</v>
      </c>
      <c r="AV69" s="467">
        <v>-360.87599999999998</v>
      </c>
      <c r="AW69" s="467">
        <v>5797.5510000000004</v>
      </c>
      <c r="AX69" s="467">
        <v>5436.6750000000002</v>
      </c>
      <c r="AY69" s="467">
        <f t="shared" si="9"/>
        <v>5797.5510000000004</v>
      </c>
      <c r="AZ69" s="467">
        <f t="shared" si="10"/>
        <v>19.286999999999999</v>
      </c>
      <c r="BA69" s="467">
        <f t="shared" si="11"/>
        <v>0</v>
      </c>
    </row>
    <row r="70" spans="1:53" s="464" customFormat="1">
      <c r="A70" s="466">
        <v>0.16666666666666699</v>
      </c>
      <c r="B70" s="467">
        <v>2626.221</v>
      </c>
      <c r="C70" s="467">
        <v>3717.2840000000001</v>
      </c>
      <c r="D70" s="467">
        <v>482.738</v>
      </c>
      <c r="E70" s="467">
        <v>448.077</v>
      </c>
      <c r="F70" s="467">
        <v>113.94</v>
      </c>
      <c r="G70" s="467">
        <v>0</v>
      </c>
      <c r="H70" s="467">
        <v>0</v>
      </c>
      <c r="I70" s="467">
        <v>213.18100000000001</v>
      </c>
      <c r="J70" s="467">
        <v>-727.428</v>
      </c>
      <c r="K70" s="467">
        <v>-744.67600000000004</v>
      </c>
      <c r="L70" s="467">
        <v>-499.28199999999998</v>
      </c>
      <c r="M70" s="467">
        <v>6129.3369999999995</v>
      </c>
      <c r="N70" s="467">
        <v>5630.0549999999994</v>
      </c>
      <c r="O70" s="467">
        <f t="shared" si="3"/>
        <v>6129.3369999999995</v>
      </c>
      <c r="P70" s="467">
        <f t="shared" si="4"/>
        <v>0</v>
      </c>
      <c r="Q70" s="467">
        <f t="shared" si="5"/>
        <v>-727.428</v>
      </c>
      <c r="S70" s="466">
        <v>0.16666666666666699</v>
      </c>
      <c r="T70" s="467">
        <v>3729.0720000000001</v>
      </c>
      <c r="U70" s="467">
        <v>4856.46</v>
      </c>
      <c r="V70" s="467">
        <v>66.213999999999999</v>
      </c>
      <c r="W70" s="467">
        <v>471.87400000000002</v>
      </c>
      <c r="X70" s="467">
        <v>182.33199999999999</v>
      </c>
      <c r="Y70" s="467">
        <v>0</v>
      </c>
      <c r="Z70" s="467">
        <v>0</v>
      </c>
      <c r="AA70" s="467">
        <v>80.644000000000005</v>
      </c>
      <c r="AB70" s="467">
        <v>-2220.5259999999998</v>
      </c>
      <c r="AC70" s="467">
        <v>0</v>
      </c>
      <c r="AD70" s="467">
        <v>-650.34400000000005</v>
      </c>
      <c r="AE70" s="467">
        <v>7166.07</v>
      </c>
      <c r="AF70" s="467">
        <v>6515.7259999999997</v>
      </c>
      <c r="AG70" s="467">
        <f t="shared" si="6"/>
        <v>7166.07</v>
      </c>
      <c r="AH70" s="467">
        <f t="shared" si="7"/>
        <v>0</v>
      </c>
      <c r="AI70" s="467">
        <f t="shared" si="8"/>
        <v>-2220.5259999999998</v>
      </c>
      <c r="AK70" s="466">
        <v>0.16666666666666699</v>
      </c>
      <c r="AL70" s="467">
        <v>3201.5810000000001</v>
      </c>
      <c r="AM70" s="467">
        <v>1824.8109999999999</v>
      </c>
      <c r="AN70" s="467">
        <v>53.581000000000003</v>
      </c>
      <c r="AO70" s="467">
        <v>448.28300000000002</v>
      </c>
      <c r="AP70" s="467">
        <v>162.36199999999999</v>
      </c>
      <c r="AQ70" s="467">
        <v>0</v>
      </c>
      <c r="AR70" s="467">
        <v>0</v>
      </c>
      <c r="AS70" s="467">
        <v>112.277</v>
      </c>
      <c r="AT70" s="467">
        <v>8.5519999999999996</v>
      </c>
      <c r="AU70" s="467">
        <v>0</v>
      </c>
      <c r="AV70" s="467">
        <v>-362.60599999999999</v>
      </c>
      <c r="AW70" s="467">
        <v>5811.4470000000001</v>
      </c>
      <c r="AX70" s="467">
        <v>5448.8410000000003</v>
      </c>
      <c r="AY70" s="467">
        <f t="shared" si="9"/>
        <v>5811.4470000000001</v>
      </c>
      <c r="AZ70" s="467">
        <f t="shared" si="10"/>
        <v>8.5519999999999996</v>
      </c>
      <c r="BA70" s="467">
        <f t="shared" si="11"/>
        <v>0</v>
      </c>
    </row>
    <row r="71" spans="1:53" s="464" customFormat="1">
      <c r="A71" s="466">
        <v>0.17708333333333301</v>
      </c>
      <c r="B71" s="467">
        <v>2625.8679999999999</v>
      </c>
      <c r="C71" s="467">
        <v>3729.0970000000002</v>
      </c>
      <c r="D71" s="467">
        <v>517.37599999999998</v>
      </c>
      <c r="E71" s="467">
        <v>443.44799999999998</v>
      </c>
      <c r="F71" s="467">
        <v>93.186000000000007</v>
      </c>
      <c r="G71" s="467">
        <v>0</v>
      </c>
      <c r="H71" s="467">
        <v>0</v>
      </c>
      <c r="I71" s="467">
        <v>216.16900000000001</v>
      </c>
      <c r="J71" s="467">
        <v>-696.06</v>
      </c>
      <c r="K71" s="467">
        <v>-761.726</v>
      </c>
      <c r="L71" s="467">
        <v>-500.37799999999999</v>
      </c>
      <c r="M71" s="467">
        <v>6167.3580000000011</v>
      </c>
      <c r="N71" s="467">
        <v>5666.9800000000014</v>
      </c>
      <c r="O71" s="467">
        <f t="shared" si="3"/>
        <v>6167.3580000000011</v>
      </c>
      <c r="P71" s="467">
        <f t="shared" si="4"/>
        <v>0</v>
      </c>
      <c r="Q71" s="467">
        <f t="shared" si="5"/>
        <v>-696.06</v>
      </c>
      <c r="S71" s="466">
        <v>0.17708333333333301</v>
      </c>
      <c r="T71" s="467">
        <v>3728.9960000000001</v>
      </c>
      <c r="U71" s="467">
        <v>4884.9380000000001</v>
      </c>
      <c r="V71" s="467">
        <v>66.227000000000004</v>
      </c>
      <c r="W71" s="467">
        <v>471.47199999999998</v>
      </c>
      <c r="X71" s="467">
        <v>182.32300000000001</v>
      </c>
      <c r="Y71" s="467">
        <v>0</v>
      </c>
      <c r="Z71" s="467">
        <v>0</v>
      </c>
      <c r="AA71" s="467">
        <v>78.900999999999996</v>
      </c>
      <c r="AB71" s="467">
        <v>-2219.0459999999998</v>
      </c>
      <c r="AC71" s="467">
        <v>0</v>
      </c>
      <c r="AD71" s="467">
        <v>-652.79499999999996</v>
      </c>
      <c r="AE71" s="467">
        <v>7193.8110000000015</v>
      </c>
      <c r="AF71" s="467">
        <v>6541.0160000000014</v>
      </c>
      <c r="AG71" s="467">
        <f t="shared" si="6"/>
        <v>7193.8110000000015</v>
      </c>
      <c r="AH71" s="467">
        <f t="shared" si="7"/>
        <v>0</v>
      </c>
      <c r="AI71" s="467">
        <f t="shared" si="8"/>
        <v>-2219.0459999999998</v>
      </c>
      <c r="AK71" s="466">
        <v>0.17708333333333301</v>
      </c>
      <c r="AL71" s="467">
        <v>3203.5079999999998</v>
      </c>
      <c r="AM71" s="467">
        <v>1826.6030000000001</v>
      </c>
      <c r="AN71" s="467">
        <v>55.173000000000002</v>
      </c>
      <c r="AO71" s="467">
        <v>448.46100000000001</v>
      </c>
      <c r="AP71" s="467">
        <v>162.73400000000001</v>
      </c>
      <c r="AQ71" s="467">
        <v>0</v>
      </c>
      <c r="AR71" s="467">
        <v>0</v>
      </c>
      <c r="AS71" s="467">
        <v>110.211</v>
      </c>
      <c r="AT71" s="467">
        <v>28.699000000000002</v>
      </c>
      <c r="AU71" s="467">
        <v>0</v>
      </c>
      <c r="AV71" s="467">
        <v>-362.87599999999998</v>
      </c>
      <c r="AW71" s="467">
        <v>5835.3890000000001</v>
      </c>
      <c r="AX71" s="467">
        <v>5472.5129999999999</v>
      </c>
      <c r="AY71" s="467">
        <f t="shared" si="9"/>
        <v>5835.3890000000001</v>
      </c>
      <c r="AZ71" s="467">
        <f t="shared" si="10"/>
        <v>28.699000000000002</v>
      </c>
      <c r="BA71" s="467">
        <f t="shared" si="11"/>
        <v>0</v>
      </c>
    </row>
    <row r="72" spans="1:53" s="464" customFormat="1">
      <c r="A72" s="466">
        <v>0.1875</v>
      </c>
      <c r="B72" s="467">
        <v>2626.78</v>
      </c>
      <c r="C72" s="467">
        <v>3829.4180000000001</v>
      </c>
      <c r="D72" s="467">
        <v>537.673</v>
      </c>
      <c r="E72" s="467">
        <v>447.05200000000002</v>
      </c>
      <c r="F72" s="467">
        <v>55.322000000000003</v>
      </c>
      <c r="G72" s="467">
        <v>0</v>
      </c>
      <c r="H72" s="467">
        <v>0</v>
      </c>
      <c r="I72" s="467">
        <v>215.34800000000001</v>
      </c>
      <c r="J72" s="467">
        <v>-741.64599999999996</v>
      </c>
      <c r="K72" s="467">
        <v>-793.85699999999997</v>
      </c>
      <c r="L72" s="467">
        <v>-509.291</v>
      </c>
      <c r="M72" s="467">
        <v>6176.09</v>
      </c>
      <c r="N72" s="467">
        <v>5666.799</v>
      </c>
      <c r="O72" s="467">
        <f t="shared" si="3"/>
        <v>6176.09</v>
      </c>
      <c r="P72" s="467">
        <f t="shared" si="4"/>
        <v>0</v>
      </c>
      <c r="Q72" s="467">
        <f t="shared" si="5"/>
        <v>-741.64599999999996</v>
      </c>
      <c r="S72" s="466">
        <v>0.1875</v>
      </c>
      <c r="T72" s="467">
        <v>3727.7260000000001</v>
      </c>
      <c r="U72" s="467">
        <v>4892.4620000000004</v>
      </c>
      <c r="V72" s="467">
        <v>66.266999999999996</v>
      </c>
      <c r="W72" s="467">
        <v>470.24900000000002</v>
      </c>
      <c r="X72" s="467">
        <v>182.316</v>
      </c>
      <c r="Y72" s="467">
        <v>0</v>
      </c>
      <c r="Z72" s="467">
        <v>0</v>
      </c>
      <c r="AA72" s="467">
        <v>76.421999999999997</v>
      </c>
      <c r="AB72" s="467">
        <v>-2240.1529999999998</v>
      </c>
      <c r="AC72" s="467">
        <v>0</v>
      </c>
      <c r="AD72" s="467">
        <v>-653.29700000000003</v>
      </c>
      <c r="AE72" s="467">
        <v>7175.2890000000007</v>
      </c>
      <c r="AF72" s="467">
        <v>6521.9920000000002</v>
      </c>
      <c r="AG72" s="467">
        <f t="shared" si="6"/>
        <v>7175.2890000000007</v>
      </c>
      <c r="AH72" s="467">
        <f t="shared" si="7"/>
        <v>0</v>
      </c>
      <c r="AI72" s="467">
        <f t="shared" si="8"/>
        <v>-2240.1529999999998</v>
      </c>
      <c r="AK72" s="466">
        <v>0.1875</v>
      </c>
      <c r="AL72" s="467">
        <v>3203.7429999999999</v>
      </c>
      <c r="AM72" s="467">
        <v>1817.6479999999999</v>
      </c>
      <c r="AN72" s="467">
        <v>55.253</v>
      </c>
      <c r="AO72" s="467">
        <v>447.80399999999997</v>
      </c>
      <c r="AP72" s="467">
        <v>162.64500000000001</v>
      </c>
      <c r="AQ72" s="467">
        <v>0</v>
      </c>
      <c r="AR72" s="467">
        <v>0</v>
      </c>
      <c r="AS72" s="467">
        <v>109.6</v>
      </c>
      <c r="AT72" s="467">
        <v>16.495999999999999</v>
      </c>
      <c r="AU72" s="467">
        <v>0</v>
      </c>
      <c r="AV72" s="467">
        <v>-362.05900000000003</v>
      </c>
      <c r="AW72" s="467">
        <v>5813.1890000000003</v>
      </c>
      <c r="AX72" s="467">
        <v>5451.13</v>
      </c>
      <c r="AY72" s="467">
        <f t="shared" si="9"/>
        <v>5813.1890000000003</v>
      </c>
      <c r="AZ72" s="467">
        <f t="shared" si="10"/>
        <v>16.495999999999999</v>
      </c>
      <c r="BA72" s="467">
        <f t="shared" si="11"/>
        <v>0</v>
      </c>
    </row>
    <row r="73" spans="1:53" s="464" customFormat="1">
      <c r="A73" s="466">
        <v>0.19791666666666699</v>
      </c>
      <c r="B73" s="467">
        <v>2628.2959999999998</v>
      </c>
      <c r="C73" s="467">
        <v>3852.645</v>
      </c>
      <c r="D73" s="467">
        <v>529.98299999999995</v>
      </c>
      <c r="E73" s="467">
        <v>455.47199999999998</v>
      </c>
      <c r="F73" s="467">
        <v>55.523000000000003</v>
      </c>
      <c r="G73" s="467">
        <v>0</v>
      </c>
      <c r="H73" s="467">
        <v>0</v>
      </c>
      <c r="I73" s="467">
        <v>217.21700000000001</v>
      </c>
      <c r="J73" s="467">
        <v>-686.149</v>
      </c>
      <c r="K73" s="467">
        <v>-792.50199999999995</v>
      </c>
      <c r="L73" s="467">
        <v>-511.738</v>
      </c>
      <c r="M73" s="467">
        <v>6260.4849999999988</v>
      </c>
      <c r="N73" s="467">
        <v>5748.7469999999985</v>
      </c>
      <c r="O73" s="467">
        <f t="shared" si="3"/>
        <v>6260.4849999999988</v>
      </c>
      <c r="P73" s="467">
        <f t="shared" si="4"/>
        <v>0</v>
      </c>
      <c r="Q73" s="467">
        <f t="shared" si="5"/>
        <v>-686.149</v>
      </c>
      <c r="S73" s="466">
        <v>0.19791666666666699</v>
      </c>
      <c r="T73" s="467">
        <v>3727.2710000000002</v>
      </c>
      <c r="U73" s="467">
        <v>4868.2950000000001</v>
      </c>
      <c r="V73" s="467">
        <v>66.495000000000005</v>
      </c>
      <c r="W73" s="467">
        <v>471.53</v>
      </c>
      <c r="X73" s="467">
        <v>182.315</v>
      </c>
      <c r="Y73" s="467">
        <v>0</v>
      </c>
      <c r="Z73" s="467">
        <v>0</v>
      </c>
      <c r="AA73" s="467">
        <v>74.367000000000004</v>
      </c>
      <c r="AB73" s="467">
        <v>-2213.326</v>
      </c>
      <c r="AC73" s="467">
        <v>0</v>
      </c>
      <c r="AD73" s="467">
        <v>-651.19500000000005</v>
      </c>
      <c r="AE73" s="467">
        <v>7176.9470000000028</v>
      </c>
      <c r="AF73" s="467">
        <v>6525.7520000000031</v>
      </c>
      <c r="AG73" s="467">
        <f t="shared" si="6"/>
        <v>7176.9470000000028</v>
      </c>
      <c r="AH73" s="467">
        <f t="shared" si="7"/>
        <v>0</v>
      </c>
      <c r="AI73" s="467">
        <f t="shared" si="8"/>
        <v>-2213.326</v>
      </c>
      <c r="AK73" s="466">
        <v>0.19791666666666699</v>
      </c>
      <c r="AL73" s="467">
        <v>3202.587</v>
      </c>
      <c r="AM73" s="467">
        <v>1822.749</v>
      </c>
      <c r="AN73" s="467">
        <v>55.192999999999998</v>
      </c>
      <c r="AO73" s="467">
        <v>449.99200000000002</v>
      </c>
      <c r="AP73" s="467">
        <v>162.648</v>
      </c>
      <c r="AQ73" s="467">
        <v>0</v>
      </c>
      <c r="AR73" s="467">
        <v>0</v>
      </c>
      <c r="AS73" s="467">
        <v>112.149</v>
      </c>
      <c r="AT73" s="467">
        <v>-20.481000000000002</v>
      </c>
      <c r="AU73" s="467">
        <v>0</v>
      </c>
      <c r="AV73" s="467">
        <v>-362.59699999999998</v>
      </c>
      <c r="AW73" s="467">
        <v>5784.8370000000014</v>
      </c>
      <c r="AX73" s="467">
        <v>5422.2400000000016</v>
      </c>
      <c r="AY73" s="467">
        <f t="shared" si="9"/>
        <v>5784.8370000000014</v>
      </c>
      <c r="AZ73" s="467">
        <f t="shared" si="10"/>
        <v>0</v>
      </c>
      <c r="BA73" s="467">
        <f t="shared" si="11"/>
        <v>-20.481000000000002</v>
      </c>
    </row>
    <row r="74" spans="1:53" s="464" customFormat="1">
      <c r="A74" s="466">
        <v>0.20833333333333301</v>
      </c>
      <c r="B74" s="467">
        <v>2629.1179999999999</v>
      </c>
      <c r="C74" s="467">
        <v>3984.0160000000001</v>
      </c>
      <c r="D74" s="467">
        <v>605.79700000000003</v>
      </c>
      <c r="E74" s="467">
        <v>462.51499999999999</v>
      </c>
      <c r="F74" s="467">
        <v>63.533000000000001</v>
      </c>
      <c r="G74" s="467">
        <v>0</v>
      </c>
      <c r="H74" s="467">
        <v>0</v>
      </c>
      <c r="I74" s="467">
        <v>216.59399999999999</v>
      </c>
      <c r="J74" s="467">
        <v>-741.596</v>
      </c>
      <c r="K74" s="467">
        <v>-791.86500000000001</v>
      </c>
      <c r="L74" s="467">
        <v>-524.64200000000005</v>
      </c>
      <c r="M74" s="467">
        <v>6428.112000000001</v>
      </c>
      <c r="N74" s="467">
        <v>5903.4700000000012</v>
      </c>
      <c r="O74" s="467">
        <f t="shared" si="3"/>
        <v>6428.112000000001</v>
      </c>
      <c r="P74" s="467">
        <f t="shared" si="4"/>
        <v>0</v>
      </c>
      <c r="Q74" s="467">
        <f t="shared" si="5"/>
        <v>-741.596</v>
      </c>
      <c r="S74" s="466">
        <v>0.20833333333333301</v>
      </c>
      <c r="T74" s="467">
        <v>3726.5729999999999</v>
      </c>
      <c r="U74" s="467">
        <v>4938.1149999999998</v>
      </c>
      <c r="V74" s="467">
        <v>69.838999999999999</v>
      </c>
      <c r="W74" s="467">
        <v>477.95800000000003</v>
      </c>
      <c r="X74" s="467">
        <v>182.30699999999999</v>
      </c>
      <c r="Y74" s="467">
        <v>0</v>
      </c>
      <c r="Z74" s="467">
        <v>0</v>
      </c>
      <c r="AA74" s="467">
        <v>74.713999999999999</v>
      </c>
      <c r="AB74" s="467">
        <v>-2242.1390000000001</v>
      </c>
      <c r="AC74" s="467">
        <v>0</v>
      </c>
      <c r="AD74" s="467">
        <v>-657.64499999999998</v>
      </c>
      <c r="AE74" s="467">
        <v>7227.3670000000011</v>
      </c>
      <c r="AF74" s="467">
        <v>6569.7220000000016</v>
      </c>
      <c r="AG74" s="467">
        <f t="shared" si="6"/>
        <v>7227.3670000000011</v>
      </c>
      <c r="AH74" s="467">
        <f t="shared" si="7"/>
        <v>0</v>
      </c>
      <c r="AI74" s="467">
        <f t="shared" si="8"/>
        <v>-2242.1390000000001</v>
      </c>
      <c r="AK74" s="466">
        <v>0.20833333333333301</v>
      </c>
      <c r="AL74" s="467">
        <v>3201.7620000000002</v>
      </c>
      <c r="AM74" s="467">
        <v>1842.8589999999999</v>
      </c>
      <c r="AN74" s="467">
        <v>55.152999999999999</v>
      </c>
      <c r="AO74" s="467">
        <v>454.39</v>
      </c>
      <c r="AP74" s="467">
        <v>163.65100000000001</v>
      </c>
      <c r="AQ74" s="467">
        <v>0</v>
      </c>
      <c r="AR74" s="467">
        <v>14.99</v>
      </c>
      <c r="AS74" s="467">
        <v>120.06</v>
      </c>
      <c r="AT74" s="467">
        <v>-0.53900000000000003</v>
      </c>
      <c r="AU74" s="467">
        <v>0</v>
      </c>
      <c r="AV74" s="467">
        <v>-364.762</v>
      </c>
      <c r="AW74" s="467">
        <v>5852.3260000000009</v>
      </c>
      <c r="AX74" s="467">
        <v>5487.5640000000012</v>
      </c>
      <c r="AY74" s="467">
        <f t="shared" si="9"/>
        <v>5852.3260000000009</v>
      </c>
      <c r="AZ74" s="467">
        <f t="shared" si="10"/>
        <v>0</v>
      </c>
      <c r="BA74" s="467">
        <f t="shared" si="11"/>
        <v>-0.53900000000000003</v>
      </c>
    </row>
    <row r="75" spans="1:53" s="464" customFormat="1">
      <c r="A75" s="466">
        <v>0.21875</v>
      </c>
      <c r="B75" s="467">
        <v>2627.74</v>
      </c>
      <c r="C75" s="467">
        <v>4042.3229999999999</v>
      </c>
      <c r="D75" s="467">
        <v>642.96199999999999</v>
      </c>
      <c r="E75" s="467">
        <v>458.64499999999998</v>
      </c>
      <c r="F75" s="467">
        <v>64.012</v>
      </c>
      <c r="G75" s="467">
        <v>0</v>
      </c>
      <c r="H75" s="467">
        <v>0</v>
      </c>
      <c r="I75" s="467">
        <v>217.714</v>
      </c>
      <c r="J75" s="467">
        <v>-730.51099999999997</v>
      </c>
      <c r="K75" s="467">
        <v>-789.56299999999999</v>
      </c>
      <c r="L75" s="467">
        <v>-529.96299999999997</v>
      </c>
      <c r="M75" s="467">
        <v>6533.3220000000001</v>
      </c>
      <c r="N75" s="467">
        <v>6003.3590000000004</v>
      </c>
      <c r="O75" s="467">
        <f t="shared" si="3"/>
        <v>6533.3220000000001</v>
      </c>
      <c r="P75" s="467">
        <f t="shared" si="4"/>
        <v>0</v>
      </c>
      <c r="Q75" s="467">
        <f t="shared" si="5"/>
        <v>-730.51099999999997</v>
      </c>
      <c r="S75" s="466">
        <v>0.21875</v>
      </c>
      <c r="T75" s="467">
        <v>3727.6680000000001</v>
      </c>
      <c r="U75" s="467">
        <v>4943.6229999999996</v>
      </c>
      <c r="V75" s="467">
        <v>70.233999999999995</v>
      </c>
      <c r="W75" s="467">
        <v>478.55500000000001</v>
      </c>
      <c r="X75" s="467">
        <v>182.285</v>
      </c>
      <c r="Y75" s="467">
        <v>0</v>
      </c>
      <c r="Z75" s="467">
        <v>0</v>
      </c>
      <c r="AA75" s="467">
        <v>77.400000000000006</v>
      </c>
      <c r="AB75" s="467">
        <v>-2269.1410000000001</v>
      </c>
      <c r="AC75" s="467">
        <v>0</v>
      </c>
      <c r="AD75" s="467">
        <v>-658.255</v>
      </c>
      <c r="AE75" s="467">
        <v>7210.6239999999998</v>
      </c>
      <c r="AF75" s="467">
        <v>6552.3689999999997</v>
      </c>
      <c r="AG75" s="467">
        <f t="shared" si="6"/>
        <v>7210.6239999999998</v>
      </c>
      <c r="AH75" s="467">
        <f t="shared" si="7"/>
        <v>0</v>
      </c>
      <c r="AI75" s="467">
        <f t="shared" si="8"/>
        <v>-2269.1410000000001</v>
      </c>
      <c r="AK75" s="466">
        <v>0.21875</v>
      </c>
      <c r="AL75" s="467">
        <v>3200.1570000000002</v>
      </c>
      <c r="AM75" s="467">
        <v>1825.2650000000001</v>
      </c>
      <c r="AN75" s="467">
        <v>55.173000000000002</v>
      </c>
      <c r="AO75" s="467">
        <v>455.81099999999998</v>
      </c>
      <c r="AP75" s="467">
        <v>163.79900000000001</v>
      </c>
      <c r="AQ75" s="467">
        <v>0</v>
      </c>
      <c r="AR75" s="467">
        <v>44.933999999999997</v>
      </c>
      <c r="AS75" s="467">
        <v>124.66500000000001</v>
      </c>
      <c r="AT75" s="467">
        <v>43.835999999999999</v>
      </c>
      <c r="AU75" s="467">
        <v>0</v>
      </c>
      <c r="AV75" s="467">
        <v>-363.452</v>
      </c>
      <c r="AW75" s="467">
        <v>5913.64</v>
      </c>
      <c r="AX75" s="467">
        <v>5550.1880000000001</v>
      </c>
      <c r="AY75" s="467">
        <f t="shared" si="9"/>
        <v>5913.64</v>
      </c>
      <c r="AZ75" s="467">
        <f t="shared" si="10"/>
        <v>43.835999999999999</v>
      </c>
      <c r="BA75" s="467">
        <f t="shared" si="11"/>
        <v>0</v>
      </c>
    </row>
    <row r="76" spans="1:53" s="464" customFormat="1">
      <c r="A76" s="466">
        <v>0.22916666666666699</v>
      </c>
      <c r="B76" s="467">
        <v>2627.1909999999998</v>
      </c>
      <c r="C76" s="467">
        <v>4092.3530000000001</v>
      </c>
      <c r="D76" s="467">
        <v>637.322</v>
      </c>
      <c r="E76" s="467">
        <v>472.17599999999999</v>
      </c>
      <c r="F76" s="467">
        <v>122.426</v>
      </c>
      <c r="G76" s="467">
        <v>0</v>
      </c>
      <c r="H76" s="467">
        <v>0</v>
      </c>
      <c r="I76" s="467">
        <v>212.024</v>
      </c>
      <c r="J76" s="467">
        <v>-719.47400000000005</v>
      </c>
      <c r="K76" s="467">
        <v>-735.63400000000001</v>
      </c>
      <c r="L76" s="467">
        <v>-535.31799999999998</v>
      </c>
      <c r="M76" s="467">
        <v>6708.3840000000009</v>
      </c>
      <c r="N76" s="467">
        <v>6173.0660000000007</v>
      </c>
      <c r="O76" s="467">
        <f t="shared" si="3"/>
        <v>6708.3840000000009</v>
      </c>
      <c r="P76" s="467">
        <f t="shared" si="4"/>
        <v>0</v>
      </c>
      <c r="Q76" s="467">
        <f t="shared" si="5"/>
        <v>-719.47400000000005</v>
      </c>
      <c r="S76" s="466">
        <v>0.22916666666666699</v>
      </c>
      <c r="T76" s="467">
        <v>3727.1880000000001</v>
      </c>
      <c r="U76" s="467">
        <v>4936.473</v>
      </c>
      <c r="V76" s="467">
        <v>70.16</v>
      </c>
      <c r="W76" s="467">
        <v>478.44</v>
      </c>
      <c r="X76" s="467">
        <v>182.27099999999999</v>
      </c>
      <c r="Y76" s="467">
        <v>0</v>
      </c>
      <c r="Z76" s="467">
        <v>0</v>
      </c>
      <c r="AA76" s="467">
        <v>76.585999999999999</v>
      </c>
      <c r="AB76" s="467">
        <v>-2221.2269999999999</v>
      </c>
      <c r="AC76" s="467">
        <v>0</v>
      </c>
      <c r="AD76" s="467">
        <v>-657.58600000000001</v>
      </c>
      <c r="AE76" s="467">
        <v>7249.8910000000005</v>
      </c>
      <c r="AF76" s="467">
        <v>6592.3050000000003</v>
      </c>
      <c r="AG76" s="467">
        <f t="shared" si="6"/>
        <v>7249.8910000000005</v>
      </c>
      <c r="AH76" s="467">
        <f t="shared" si="7"/>
        <v>0</v>
      </c>
      <c r="AI76" s="467">
        <f t="shared" si="8"/>
        <v>-2221.2269999999999</v>
      </c>
      <c r="AK76" s="466">
        <v>0.22916666666666699</v>
      </c>
      <c r="AL76" s="467">
        <v>3198.9769999999999</v>
      </c>
      <c r="AM76" s="467">
        <v>1797.873</v>
      </c>
      <c r="AN76" s="467">
        <v>48.911000000000001</v>
      </c>
      <c r="AO76" s="467">
        <v>455.25700000000001</v>
      </c>
      <c r="AP76" s="467">
        <v>163.49100000000001</v>
      </c>
      <c r="AQ76" s="467">
        <v>0</v>
      </c>
      <c r="AR76" s="467">
        <v>44.856999999999999</v>
      </c>
      <c r="AS76" s="467">
        <v>117.304</v>
      </c>
      <c r="AT76" s="467">
        <v>62.651000000000003</v>
      </c>
      <c r="AU76" s="467">
        <v>0</v>
      </c>
      <c r="AV76" s="467">
        <v>-360.76499999999999</v>
      </c>
      <c r="AW76" s="467">
        <v>5889.3209999999999</v>
      </c>
      <c r="AX76" s="467">
        <v>5528.5559999999996</v>
      </c>
      <c r="AY76" s="467">
        <f t="shared" si="9"/>
        <v>5889.3209999999999</v>
      </c>
      <c r="AZ76" s="467">
        <f t="shared" si="10"/>
        <v>62.651000000000003</v>
      </c>
      <c r="BA76" s="467">
        <f t="shared" si="11"/>
        <v>0</v>
      </c>
    </row>
    <row r="77" spans="1:53" s="464" customFormat="1">
      <c r="A77" s="466">
        <v>0.23958333333333301</v>
      </c>
      <c r="B77" s="467">
        <v>2627.5859999999998</v>
      </c>
      <c r="C77" s="467">
        <v>4166.3689999999997</v>
      </c>
      <c r="D77" s="467">
        <v>621.79999999999995</v>
      </c>
      <c r="E77" s="467">
        <v>502.495</v>
      </c>
      <c r="F77" s="467">
        <v>135.58500000000001</v>
      </c>
      <c r="G77" s="467">
        <v>0</v>
      </c>
      <c r="H77" s="467">
        <v>0</v>
      </c>
      <c r="I77" s="467">
        <v>211.52699999999999</v>
      </c>
      <c r="J77" s="467">
        <v>-807.38900000000001</v>
      </c>
      <c r="K77" s="467">
        <v>-615.32000000000005</v>
      </c>
      <c r="L77" s="467">
        <v>-543.197</v>
      </c>
      <c r="M77" s="467">
        <v>6842.6529999999993</v>
      </c>
      <c r="N77" s="467">
        <v>6299.4559999999992</v>
      </c>
      <c r="O77" s="467">
        <f t="shared" si="3"/>
        <v>6842.6529999999993</v>
      </c>
      <c r="P77" s="467">
        <f t="shared" si="4"/>
        <v>0</v>
      </c>
      <c r="Q77" s="467">
        <f t="shared" si="5"/>
        <v>-807.38900000000001</v>
      </c>
      <c r="S77" s="466">
        <v>0.23958333333333301</v>
      </c>
      <c r="T77" s="467">
        <v>3725.82</v>
      </c>
      <c r="U77" s="467">
        <v>4956.5479999999998</v>
      </c>
      <c r="V77" s="467">
        <v>70.227000000000004</v>
      </c>
      <c r="W77" s="467">
        <v>483.91</v>
      </c>
      <c r="X77" s="467">
        <v>182.27099999999999</v>
      </c>
      <c r="Y77" s="467">
        <v>0</v>
      </c>
      <c r="Z77" s="467">
        <v>0</v>
      </c>
      <c r="AA77" s="467">
        <v>71.903000000000006</v>
      </c>
      <c r="AB77" s="467">
        <v>-2259.2080000000001</v>
      </c>
      <c r="AC77" s="467">
        <v>0</v>
      </c>
      <c r="AD77" s="467">
        <v>-659.48199999999997</v>
      </c>
      <c r="AE77" s="467">
        <v>7231.4710000000014</v>
      </c>
      <c r="AF77" s="467">
        <v>6571.9890000000014</v>
      </c>
      <c r="AG77" s="467">
        <f t="shared" si="6"/>
        <v>7231.4710000000014</v>
      </c>
      <c r="AH77" s="467">
        <f t="shared" si="7"/>
        <v>0</v>
      </c>
      <c r="AI77" s="467">
        <f t="shared" si="8"/>
        <v>-2259.2080000000001</v>
      </c>
      <c r="AK77" s="466">
        <v>0.23958333333333301</v>
      </c>
      <c r="AL77" s="467">
        <v>3199.1610000000001</v>
      </c>
      <c r="AM77" s="467">
        <v>1823.9880000000001</v>
      </c>
      <c r="AN77" s="467">
        <v>51.927999999999997</v>
      </c>
      <c r="AO77" s="467">
        <v>461.839</v>
      </c>
      <c r="AP77" s="467">
        <v>163.61099999999999</v>
      </c>
      <c r="AQ77" s="467">
        <v>0</v>
      </c>
      <c r="AR77" s="467">
        <v>44.896999999999998</v>
      </c>
      <c r="AS77" s="467">
        <v>122.828</v>
      </c>
      <c r="AT77" s="467">
        <v>-2.8980000000000001</v>
      </c>
      <c r="AU77" s="467">
        <v>0</v>
      </c>
      <c r="AV77" s="467">
        <v>-363.54399999999998</v>
      </c>
      <c r="AW77" s="467">
        <v>5865.3540000000003</v>
      </c>
      <c r="AX77" s="467">
        <v>5501.81</v>
      </c>
      <c r="AY77" s="467">
        <f t="shared" si="9"/>
        <v>5865.3540000000003</v>
      </c>
      <c r="AZ77" s="467">
        <f t="shared" si="10"/>
        <v>0</v>
      </c>
      <c r="BA77" s="467">
        <f t="shared" si="11"/>
        <v>-2.8980000000000001</v>
      </c>
    </row>
    <row r="78" spans="1:53" s="464" customFormat="1">
      <c r="A78" s="466">
        <v>0.25</v>
      </c>
      <c r="B78" s="467">
        <v>2627.873</v>
      </c>
      <c r="C78" s="467">
        <v>4091.8049999999998</v>
      </c>
      <c r="D78" s="467">
        <v>650.34400000000005</v>
      </c>
      <c r="E78" s="467">
        <v>487.57799999999997</v>
      </c>
      <c r="F78" s="467">
        <v>170.096</v>
      </c>
      <c r="G78" s="467">
        <v>41.658999999999999</v>
      </c>
      <c r="H78" s="467">
        <v>0</v>
      </c>
      <c r="I78" s="467">
        <v>205.001</v>
      </c>
      <c r="J78" s="467">
        <v>-1121.1420000000001</v>
      </c>
      <c r="K78" s="467">
        <v>-34.091000000000001</v>
      </c>
      <c r="L78" s="467">
        <v>-536.74900000000002</v>
      </c>
      <c r="M78" s="467">
        <v>7119.1229999999996</v>
      </c>
      <c r="N78" s="467">
        <v>6582.3739999999998</v>
      </c>
      <c r="O78" s="467">
        <f t="shared" si="3"/>
        <v>7119.1229999999996</v>
      </c>
      <c r="P78" s="467">
        <f t="shared" si="4"/>
        <v>0</v>
      </c>
      <c r="Q78" s="467">
        <f t="shared" si="5"/>
        <v>-1121.1420000000001</v>
      </c>
      <c r="S78" s="466">
        <v>0.25</v>
      </c>
      <c r="T78" s="467">
        <v>3725.4969999999998</v>
      </c>
      <c r="U78" s="467">
        <v>5139.5010000000002</v>
      </c>
      <c r="V78" s="467">
        <v>70.274000000000001</v>
      </c>
      <c r="W78" s="467">
        <v>530.34100000000001</v>
      </c>
      <c r="X78" s="467">
        <v>176.95599999999999</v>
      </c>
      <c r="Y78" s="467">
        <v>0</v>
      </c>
      <c r="Z78" s="467">
        <v>0</v>
      </c>
      <c r="AA78" s="467">
        <v>69.004999999999995</v>
      </c>
      <c r="AB78" s="467">
        <v>-2397.0610000000001</v>
      </c>
      <c r="AC78" s="467">
        <v>0</v>
      </c>
      <c r="AD78" s="467">
        <v>-677.68600000000004</v>
      </c>
      <c r="AE78" s="467">
        <v>7314.512999999999</v>
      </c>
      <c r="AF78" s="467">
        <v>6636.8269999999993</v>
      </c>
      <c r="AG78" s="467">
        <f t="shared" si="6"/>
        <v>7314.512999999999</v>
      </c>
      <c r="AH78" s="467">
        <f t="shared" si="7"/>
        <v>0</v>
      </c>
      <c r="AI78" s="467">
        <f t="shared" si="8"/>
        <v>-2397.0610000000001</v>
      </c>
      <c r="AK78" s="466">
        <v>0.25</v>
      </c>
      <c r="AL78" s="467">
        <v>3200.4650000000001</v>
      </c>
      <c r="AM78" s="467">
        <v>1819.867</v>
      </c>
      <c r="AN78" s="467">
        <v>55.186</v>
      </c>
      <c r="AO78" s="467">
        <v>506.613</v>
      </c>
      <c r="AP78" s="467">
        <v>155.97800000000001</v>
      </c>
      <c r="AQ78" s="467">
        <v>0</v>
      </c>
      <c r="AR78" s="467">
        <v>46.026000000000003</v>
      </c>
      <c r="AS78" s="467">
        <v>119.354</v>
      </c>
      <c r="AT78" s="467">
        <v>0.89500000000000002</v>
      </c>
      <c r="AU78" s="467">
        <v>0</v>
      </c>
      <c r="AV78" s="467">
        <v>-365.64600000000002</v>
      </c>
      <c r="AW78" s="467">
        <v>5904.3840000000009</v>
      </c>
      <c r="AX78" s="467">
        <v>5538.7380000000012</v>
      </c>
      <c r="AY78" s="467">
        <f t="shared" si="9"/>
        <v>5904.3840000000009</v>
      </c>
      <c r="AZ78" s="467">
        <f t="shared" si="10"/>
        <v>0.89500000000000002</v>
      </c>
      <c r="BA78" s="467">
        <f t="shared" si="11"/>
        <v>0</v>
      </c>
    </row>
    <row r="79" spans="1:53" s="464" customFormat="1">
      <c r="A79" s="466">
        <v>0.26041666666666702</v>
      </c>
      <c r="B79" s="467">
        <v>2627.4369999999999</v>
      </c>
      <c r="C79" s="467">
        <v>4094.413</v>
      </c>
      <c r="D79" s="467">
        <v>650.21</v>
      </c>
      <c r="E79" s="467">
        <v>485.54</v>
      </c>
      <c r="F79" s="467">
        <v>169.25800000000001</v>
      </c>
      <c r="G79" s="467">
        <v>40.951999999999998</v>
      </c>
      <c r="H79" s="467">
        <v>0</v>
      </c>
      <c r="I79" s="467">
        <v>207.23099999999999</v>
      </c>
      <c r="J79" s="467">
        <v>-1057.1220000000001</v>
      </c>
      <c r="K79" s="467">
        <v>0</v>
      </c>
      <c r="L79" s="467">
        <v>-536.86599999999999</v>
      </c>
      <c r="M79" s="467">
        <v>7217.9190000000008</v>
      </c>
      <c r="N79" s="467">
        <v>6681.0530000000008</v>
      </c>
      <c r="O79" s="467">
        <f t="shared" si="3"/>
        <v>7217.9190000000008</v>
      </c>
      <c r="P79" s="467">
        <f t="shared" si="4"/>
        <v>0</v>
      </c>
      <c r="Q79" s="467">
        <f t="shared" si="5"/>
        <v>-1057.1220000000001</v>
      </c>
      <c r="S79" s="466">
        <v>0.26041666666666702</v>
      </c>
      <c r="T79" s="467">
        <v>3724.73</v>
      </c>
      <c r="U79" s="467">
        <v>5184.884</v>
      </c>
      <c r="V79" s="467">
        <v>70.213999999999999</v>
      </c>
      <c r="W79" s="467">
        <v>538.00900000000001</v>
      </c>
      <c r="X79" s="467">
        <v>176.95599999999999</v>
      </c>
      <c r="Y79" s="467">
        <v>0</v>
      </c>
      <c r="Z79" s="467">
        <v>0</v>
      </c>
      <c r="AA79" s="467">
        <v>70.566000000000003</v>
      </c>
      <c r="AB79" s="467">
        <v>-2348.634</v>
      </c>
      <c r="AC79" s="467">
        <v>0</v>
      </c>
      <c r="AD79" s="467">
        <v>-682.01599999999996</v>
      </c>
      <c r="AE79" s="467">
        <v>7416.7250000000004</v>
      </c>
      <c r="AF79" s="467">
        <v>6734.7090000000007</v>
      </c>
      <c r="AG79" s="467">
        <f t="shared" si="6"/>
        <v>7416.7250000000004</v>
      </c>
      <c r="AH79" s="467">
        <f t="shared" si="7"/>
        <v>0</v>
      </c>
      <c r="AI79" s="467">
        <f t="shared" si="8"/>
        <v>-2348.634</v>
      </c>
      <c r="AK79" s="466">
        <v>0.26041666666666702</v>
      </c>
      <c r="AL79" s="467">
        <v>3202.1129999999998</v>
      </c>
      <c r="AM79" s="467">
        <v>1805.4839999999999</v>
      </c>
      <c r="AN79" s="467">
        <v>50.637</v>
      </c>
      <c r="AO79" s="467">
        <v>511.05599999999998</v>
      </c>
      <c r="AP79" s="467">
        <v>155.59800000000001</v>
      </c>
      <c r="AQ79" s="467">
        <v>0</v>
      </c>
      <c r="AR79" s="467">
        <v>51.825000000000003</v>
      </c>
      <c r="AS79" s="467">
        <v>114.47799999999999</v>
      </c>
      <c r="AT79" s="467">
        <v>107.383</v>
      </c>
      <c r="AU79" s="467">
        <v>0</v>
      </c>
      <c r="AV79" s="467">
        <v>-364.62</v>
      </c>
      <c r="AW79" s="467">
        <v>5998.5739999999987</v>
      </c>
      <c r="AX79" s="467">
        <v>5633.9539999999988</v>
      </c>
      <c r="AY79" s="467">
        <f t="shared" si="9"/>
        <v>5998.5739999999987</v>
      </c>
      <c r="AZ79" s="467">
        <f t="shared" si="10"/>
        <v>107.383</v>
      </c>
      <c r="BA79" s="467">
        <f t="shared" si="11"/>
        <v>0</v>
      </c>
    </row>
    <row r="80" spans="1:53" s="464" customFormat="1">
      <c r="A80" s="466">
        <v>0.27083333333333298</v>
      </c>
      <c r="B80" s="467">
        <v>2626.9169999999999</v>
      </c>
      <c r="C80" s="467">
        <v>4149.9679999999998</v>
      </c>
      <c r="D80" s="467">
        <v>548.12099999999998</v>
      </c>
      <c r="E80" s="467">
        <v>483.42500000000001</v>
      </c>
      <c r="F80" s="467">
        <v>174.99600000000001</v>
      </c>
      <c r="G80" s="467">
        <v>73.602999999999994</v>
      </c>
      <c r="H80" s="467">
        <v>0</v>
      </c>
      <c r="I80" s="467">
        <v>202.47800000000001</v>
      </c>
      <c r="J80" s="467">
        <v>-855.08299999999997</v>
      </c>
      <c r="K80" s="467">
        <v>0</v>
      </c>
      <c r="L80" s="467">
        <v>-540.37400000000002</v>
      </c>
      <c r="M80" s="467">
        <v>7404.4250000000002</v>
      </c>
      <c r="N80" s="467">
        <v>6864.0510000000004</v>
      </c>
      <c r="O80" s="467">
        <f t="shared" si="3"/>
        <v>7404.4250000000002</v>
      </c>
      <c r="P80" s="467">
        <f t="shared" si="4"/>
        <v>0</v>
      </c>
      <c r="Q80" s="467">
        <f t="shared" si="5"/>
        <v>-855.08299999999997</v>
      </c>
      <c r="S80" s="466">
        <v>0.27083333333333298</v>
      </c>
      <c r="T80" s="467">
        <v>3724.63</v>
      </c>
      <c r="U80" s="467">
        <v>5180.6499999999996</v>
      </c>
      <c r="V80" s="467">
        <v>70.227000000000004</v>
      </c>
      <c r="W80" s="467">
        <v>536.84</v>
      </c>
      <c r="X80" s="467">
        <v>176.94900000000001</v>
      </c>
      <c r="Y80" s="467">
        <v>0</v>
      </c>
      <c r="Z80" s="467">
        <v>18.795000000000002</v>
      </c>
      <c r="AA80" s="467">
        <v>75.513999999999996</v>
      </c>
      <c r="AB80" s="467">
        <v>-2277.6260000000002</v>
      </c>
      <c r="AC80" s="467">
        <v>0</v>
      </c>
      <c r="AD80" s="467">
        <v>-681.80600000000004</v>
      </c>
      <c r="AE80" s="467">
        <v>7505.9789999999994</v>
      </c>
      <c r="AF80" s="467">
        <v>6824.1729999999989</v>
      </c>
      <c r="AG80" s="467">
        <f t="shared" si="6"/>
        <v>7505.9789999999994</v>
      </c>
      <c r="AH80" s="467">
        <f t="shared" si="7"/>
        <v>0</v>
      </c>
      <c r="AI80" s="467">
        <f t="shared" si="8"/>
        <v>-2277.6260000000002</v>
      </c>
      <c r="AK80" s="466">
        <v>0.27083333333333298</v>
      </c>
      <c r="AL80" s="467">
        <v>3203.3110000000001</v>
      </c>
      <c r="AM80" s="467">
        <v>1793.9829999999999</v>
      </c>
      <c r="AN80" s="467">
        <v>46.863999999999997</v>
      </c>
      <c r="AO80" s="467">
        <v>508.577</v>
      </c>
      <c r="AP80" s="467">
        <v>155.60599999999999</v>
      </c>
      <c r="AQ80" s="467">
        <v>0</v>
      </c>
      <c r="AR80" s="467">
        <v>65.543000000000006</v>
      </c>
      <c r="AS80" s="467">
        <v>114.40900000000001</v>
      </c>
      <c r="AT80" s="467">
        <v>168.75399999999999</v>
      </c>
      <c r="AU80" s="467">
        <v>0</v>
      </c>
      <c r="AV80" s="467">
        <v>-363.57</v>
      </c>
      <c r="AW80" s="467">
        <v>6057.0469999999987</v>
      </c>
      <c r="AX80" s="467">
        <v>5693.476999999999</v>
      </c>
      <c r="AY80" s="467">
        <f t="shared" si="9"/>
        <v>6057.0469999999987</v>
      </c>
      <c r="AZ80" s="467">
        <f t="shared" si="10"/>
        <v>168.75399999999999</v>
      </c>
      <c r="BA80" s="467">
        <f t="shared" si="11"/>
        <v>0</v>
      </c>
    </row>
    <row r="81" spans="1:53" s="464" customFormat="1">
      <c r="A81" s="466">
        <v>0.28125</v>
      </c>
      <c r="B81" s="467">
        <v>2626.8919999999998</v>
      </c>
      <c r="C81" s="467">
        <v>4221.3339999999998</v>
      </c>
      <c r="D81" s="467">
        <v>380.80500000000001</v>
      </c>
      <c r="E81" s="467">
        <v>480.995</v>
      </c>
      <c r="F81" s="467">
        <v>182.74799999999999</v>
      </c>
      <c r="G81" s="467">
        <v>253.453</v>
      </c>
      <c r="H81" s="467">
        <v>0</v>
      </c>
      <c r="I81" s="467">
        <v>196.8</v>
      </c>
      <c r="J81" s="467">
        <v>-813.56399999999996</v>
      </c>
      <c r="K81" s="467">
        <v>0</v>
      </c>
      <c r="L81" s="467">
        <v>-545.08199999999999</v>
      </c>
      <c r="M81" s="467">
        <v>7529.4629999999997</v>
      </c>
      <c r="N81" s="467">
        <v>6984.3809999999994</v>
      </c>
      <c r="O81" s="467">
        <f t="shared" si="3"/>
        <v>7529.4629999999997</v>
      </c>
      <c r="P81" s="467">
        <f t="shared" si="4"/>
        <v>0</v>
      </c>
      <c r="Q81" s="467">
        <f t="shared" si="5"/>
        <v>-813.56399999999996</v>
      </c>
      <c r="S81" s="466">
        <v>0.28125</v>
      </c>
      <c r="T81" s="467">
        <v>3725.4580000000001</v>
      </c>
      <c r="U81" s="467">
        <v>5195.9979999999996</v>
      </c>
      <c r="V81" s="467">
        <v>70.194000000000003</v>
      </c>
      <c r="W81" s="467">
        <v>540.10599999999999</v>
      </c>
      <c r="X81" s="467">
        <v>177.011</v>
      </c>
      <c r="Y81" s="467">
        <v>0</v>
      </c>
      <c r="Z81" s="467">
        <v>25.591999999999999</v>
      </c>
      <c r="AA81" s="467">
        <v>77.603999999999999</v>
      </c>
      <c r="AB81" s="467">
        <v>-2244.71</v>
      </c>
      <c r="AC81" s="467">
        <v>0</v>
      </c>
      <c r="AD81" s="467">
        <v>-683.43899999999996</v>
      </c>
      <c r="AE81" s="467">
        <v>7567.2529999999997</v>
      </c>
      <c r="AF81" s="467">
        <v>6883.8139999999994</v>
      </c>
      <c r="AG81" s="467">
        <f t="shared" si="6"/>
        <v>7567.2529999999997</v>
      </c>
      <c r="AH81" s="467">
        <f t="shared" si="7"/>
        <v>0</v>
      </c>
      <c r="AI81" s="467">
        <f t="shared" si="8"/>
        <v>-2244.71</v>
      </c>
      <c r="AK81" s="466">
        <v>0.28125</v>
      </c>
      <c r="AL81" s="467">
        <v>3201.3380000000002</v>
      </c>
      <c r="AM81" s="467">
        <v>1819.9390000000001</v>
      </c>
      <c r="AN81" s="467">
        <v>51.125999999999998</v>
      </c>
      <c r="AO81" s="467">
        <v>509.00200000000001</v>
      </c>
      <c r="AP81" s="467">
        <v>155.59</v>
      </c>
      <c r="AQ81" s="467">
        <v>0</v>
      </c>
      <c r="AR81" s="467">
        <v>83.058999999999997</v>
      </c>
      <c r="AS81" s="467">
        <v>111.61199999999999</v>
      </c>
      <c r="AT81" s="467">
        <v>207.61600000000001</v>
      </c>
      <c r="AU81" s="467">
        <v>0</v>
      </c>
      <c r="AV81" s="467">
        <v>-365.89499999999998</v>
      </c>
      <c r="AW81" s="467">
        <v>6139.2820000000011</v>
      </c>
      <c r="AX81" s="467">
        <v>5773.3870000000006</v>
      </c>
      <c r="AY81" s="467">
        <f t="shared" si="9"/>
        <v>6139.2820000000011</v>
      </c>
      <c r="AZ81" s="467">
        <f t="shared" si="10"/>
        <v>207.61600000000001</v>
      </c>
      <c r="BA81" s="467">
        <f t="shared" si="11"/>
        <v>0</v>
      </c>
    </row>
    <row r="82" spans="1:53" s="464" customFormat="1">
      <c r="A82" s="466">
        <v>0.29166666666666702</v>
      </c>
      <c r="B82" s="467">
        <v>2626.0160000000001</v>
      </c>
      <c r="C82" s="467">
        <v>4225.8019999999997</v>
      </c>
      <c r="D82" s="467">
        <v>358.05799999999999</v>
      </c>
      <c r="E82" s="467">
        <v>498.16800000000001</v>
      </c>
      <c r="F82" s="467">
        <v>334.67899999999997</v>
      </c>
      <c r="G82" s="467">
        <v>318.59899999999999</v>
      </c>
      <c r="H82" s="467">
        <v>8.9209999999999994</v>
      </c>
      <c r="I82" s="467">
        <v>199.35300000000001</v>
      </c>
      <c r="J82" s="467">
        <v>-864.56399999999996</v>
      </c>
      <c r="K82" s="467">
        <v>0</v>
      </c>
      <c r="L82" s="467">
        <v>-547.72299999999996</v>
      </c>
      <c r="M82" s="467">
        <v>7705.0319999999974</v>
      </c>
      <c r="N82" s="467">
        <v>7157.3089999999975</v>
      </c>
      <c r="O82" s="467">
        <f t="shared" si="3"/>
        <v>7705.0319999999974</v>
      </c>
      <c r="P82" s="467">
        <f t="shared" si="4"/>
        <v>0</v>
      </c>
      <c r="Q82" s="467">
        <f t="shared" si="5"/>
        <v>-864.56399999999996</v>
      </c>
      <c r="S82" s="466">
        <v>0.29166666666666702</v>
      </c>
      <c r="T82" s="467">
        <v>3725.1309999999999</v>
      </c>
      <c r="U82" s="467">
        <v>5196.085</v>
      </c>
      <c r="V82" s="467">
        <v>70.266999999999996</v>
      </c>
      <c r="W82" s="467">
        <v>553.17499999999995</v>
      </c>
      <c r="X82" s="467">
        <v>188.54599999999999</v>
      </c>
      <c r="Y82" s="467">
        <v>0</v>
      </c>
      <c r="Z82" s="467">
        <v>25.564</v>
      </c>
      <c r="AA82" s="467">
        <v>75</v>
      </c>
      <c r="AB82" s="467">
        <v>-2181.2820000000002</v>
      </c>
      <c r="AC82" s="467">
        <v>0</v>
      </c>
      <c r="AD82" s="467">
        <v>-684.13400000000001</v>
      </c>
      <c r="AE82" s="467">
        <v>7652.4859999999999</v>
      </c>
      <c r="AF82" s="467">
        <v>6968.3519999999999</v>
      </c>
      <c r="AG82" s="467">
        <f t="shared" si="6"/>
        <v>7652.4859999999999</v>
      </c>
      <c r="AH82" s="467">
        <f t="shared" si="7"/>
        <v>0</v>
      </c>
      <c r="AI82" s="467">
        <f t="shared" si="8"/>
        <v>-2181.2820000000002</v>
      </c>
      <c r="AK82" s="466">
        <v>0.29166666666666702</v>
      </c>
      <c r="AL82" s="467">
        <v>3200.9850000000001</v>
      </c>
      <c r="AM82" s="467">
        <v>1863.5920000000001</v>
      </c>
      <c r="AN82" s="467">
        <v>53.587000000000003</v>
      </c>
      <c r="AO82" s="467">
        <v>507.81</v>
      </c>
      <c r="AP82" s="467">
        <v>163.64400000000001</v>
      </c>
      <c r="AQ82" s="467">
        <v>0</v>
      </c>
      <c r="AR82" s="467">
        <v>106.003</v>
      </c>
      <c r="AS82" s="467">
        <v>111.871</v>
      </c>
      <c r="AT82" s="467">
        <v>276.67399999999998</v>
      </c>
      <c r="AU82" s="467">
        <v>0</v>
      </c>
      <c r="AV82" s="467">
        <v>-369.88900000000001</v>
      </c>
      <c r="AW82" s="467">
        <v>6284.1660000000011</v>
      </c>
      <c r="AX82" s="467">
        <v>5914.277000000001</v>
      </c>
      <c r="AY82" s="467">
        <f t="shared" si="9"/>
        <v>6284.1660000000011</v>
      </c>
      <c r="AZ82" s="467">
        <f t="shared" si="10"/>
        <v>276.67399999999998</v>
      </c>
      <c r="BA82" s="467">
        <f t="shared" si="11"/>
        <v>0</v>
      </c>
    </row>
    <row r="83" spans="1:53" s="464" customFormat="1">
      <c r="A83" s="466">
        <v>0.30208333333333298</v>
      </c>
      <c r="B83" s="467">
        <v>2624.8090000000002</v>
      </c>
      <c r="C83" s="467">
        <v>4232.4350000000004</v>
      </c>
      <c r="D83" s="467">
        <v>362.41</v>
      </c>
      <c r="E83" s="467">
        <v>505.42899999999997</v>
      </c>
      <c r="F83" s="467">
        <v>362.00700000000001</v>
      </c>
      <c r="G83" s="467">
        <v>304.59800000000001</v>
      </c>
      <c r="H83" s="467">
        <v>13.343</v>
      </c>
      <c r="I83" s="467">
        <v>194.05600000000001</v>
      </c>
      <c r="J83" s="467">
        <v>-820.07299999999998</v>
      </c>
      <c r="K83" s="467">
        <v>0</v>
      </c>
      <c r="L83" s="467">
        <v>-548.83000000000004</v>
      </c>
      <c r="M83" s="467">
        <v>7779.014000000001</v>
      </c>
      <c r="N83" s="467">
        <v>7230.1840000000011</v>
      </c>
      <c r="O83" s="467">
        <f t="shared" si="3"/>
        <v>7779.014000000001</v>
      </c>
      <c r="P83" s="467">
        <f t="shared" si="4"/>
        <v>0</v>
      </c>
      <c r="Q83" s="467">
        <f t="shared" si="5"/>
        <v>-820.07299999999998</v>
      </c>
      <c r="S83" s="466">
        <v>0.30208333333333298</v>
      </c>
      <c r="T83" s="467">
        <v>3725.9879999999998</v>
      </c>
      <c r="U83" s="467">
        <v>5198.0540000000001</v>
      </c>
      <c r="V83" s="467">
        <v>70.233999999999995</v>
      </c>
      <c r="W83" s="467">
        <v>554.04399999999998</v>
      </c>
      <c r="X83" s="467">
        <v>188.572</v>
      </c>
      <c r="Y83" s="467">
        <v>0</v>
      </c>
      <c r="Z83" s="467">
        <v>27.875</v>
      </c>
      <c r="AA83" s="467">
        <v>70.097999999999999</v>
      </c>
      <c r="AB83" s="467">
        <v>-2161.5940000000001</v>
      </c>
      <c r="AC83" s="467">
        <v>0</v>
      </c>
      <c r="AD83" s="467">
        <v>-684.35299999999995</v>
      </c>
      <c r="AE83" s="467">
        <v>7673.2709999999997</v>
      </c>
      <c r="AF83" s="467">
        <v>6988.9179999999997</v>
      </c>
      <c r="AG83" s="467">
        <f t="shared" si="6"/>
        <v>7673.2709999999997</v>
      </c>
      <c r="AH83" s="467">
        <f t="shared" si="7"/>
        <v>0</v>
      </c>
      <c r="AI83" s="467">
        <f t="shared" si="8"/>
        <v>-2161.5940000000001</v>
      </c>
      <c r="AK83" s="466">
        <v>0.30208333333333298</v>
      </c>
      <c r="AL83" s="467">
        <v>3202.0659999999998</v>
      </c>
      <c r="AM83" s="467">
        <v>1870.559</v>
      </c>
      <c r="AN83" s="467">
        <v>55.152999999999999</v>
      </c>
      <c r="AO83" s="467">
        <v>506.56299999999999</v>
      </c>
      <c r="AP83" s="467">
        <v>163.64599999999999</v>
      </c>
      <c r="AQ83" s="467">
        <v>0</v>
      </c>
      <c r="AR83" s="467">
        <v>130.09899999999999</v>
      </c>
      <c r="AS83" s="467">
        <v>115.413</v>
      </c>
      <c r="AT83" s="467">
        <v>316.80500000000001</v>
      </c>
      <c r="AU83" s="467">
        <v>0</v>
      </c>
      <c r="AV83" s="467">
        <v>-370.70699999999999</v>
      </c>
      <c r="AW83" s="467">
        <v>6360.3040000000001</v>
      </c>
      <c r="AX83" s="467">
        <v>5989.5969999999998</v>
      </c>
      <c r="AY83" s="467">
        <f t="shared" si="9"/>
        <v>6360.3040000000001</v>
      </c>
      <c r="AZ83" s="467">
        <f t="shared" si="10"/>
        <v>316.80500000000001</v>
      </c>
      <c r="BA83" s="467">
        <f t="shared" si="11"/>
        <v>0</v>
      </c>
    </row>
    <row r="84" spans="1:53" s="464" customFormat="1">
      <c r="A84" s="466">
        <v>0.3125</v>
      </c>
      <c r="B84" s="467">
        <v>2625.145</v>
      </c>
      <c r="C84" s="467">
        <v>4254.3310000000001</v>
      </c>
      <c r="D84" s="467">
        <v>362.59500000000003</v>
      </c>
      <c r="E84" s="467">
        <v>505.88499999999999</v>
      </c>
      <c r="F84" s="467">
        <v>362.202</v>
      </c>
      <c r="G84" s="467">
        <v>308.22399999999999</v>
      </c>
      <c r="H84" s="467">
        <v>13.663</v>
      </c>
      <c r="I84" s="467">
        <v>194.22300000000001</v>
      </c>
      <c r="J84" s="467">
        <v>-855.98299999999995</v>
      </c>
      <c r="K84" s="467">
        <v>0</v>
      </c>
      <c r="L84" s="467">
        <v>-550.80700000000002</v>
      </c>
      <c r="M84" s="467">
        <v>7770.2850000000017</v>
      </c>
      <c r="N84" s="467">
        <v>7219.4780000000019</v>
      </c>
      <c r="O84" s="467">
        <f t="shared" si="3"/>
        <v>7770.2850000000017</v>
      </c>
      <c r="P84" s="467">
        <f t="shared" si="4"/>
        <v>0</v>
      </c>
      <c r="Q84" s="467">
        <f t="shared" si="5"/>
        <v>-855.98299999999995</v>
      </c>
      <c r="S84" s="466">
        <v>0.3125</v>
      </c>
      <c r="T84" s="467">
        <v>3725.5360000000001</v>
      </c>
      <c r="U84" s="467">
        <v>5112.1719999999996</v>
      </c>
      <c r="V84" s="467">
        <v>70.200999999999993</v>
      </c>
      <c r="W84" s="467">
        <v>556.62900000000002</v>
      </c>
      <c r="X84" s="467">
        <v>188.56399999999999</v>
      </c>
      <c r="Y84" s="467">
        <v>0</v>
      </c>
      <c r="Z84" s="467">
        <v>45.033999999999999</v>
      </c>
      <c r="AA84" s="467">
        <v>69.501000000000005</v>
      </c>
      <c r="AB84" s="467">
        <v>-2008.3119999999999</v>
      </c>
      <c r="AC84" s="467">
        <v>0</v>
      </c>
      <c r="AD84" s="467">
        <v>-677.06700000000001</v>
      </c>
      <c r="AE84" s="467">
        <v>7759.3249999999989</v>
      </c>
      <c r="AF84" s="467">
        <v>7082.2579999999989</v>
      </c>
      <c r="AG84" s="467">
        <f t="shared" si="6"/>
        <v>7759.3249999999989</v>
      </c>
      <c r="AH84" s="467">
        <f t="shared" si="7"/>
        <v>0</v>
      </c>
      <c r="AI84" s="467">
        <f t="shared" si="8"/>
        <v>-2008.3119999999999</v>
      </c>
      <c r="AK84" s="466">
        <v>0.3125</v>
      </c>
      <c r="AL84" s="467">
        <v>3202.337</v>
      </c>
      <c r="AM84" s="467">
        <v>1879.8610000000001</v>
      </c>
      <c r="AN84" s="467">
        <v>55.16</v>
      </c>
      <c r="AO84" s="467">
        <v>504.51299999999998</v>
      </c>
      <c r="AP84" s="467">
        <v>164.73</v>
      </c>
      <c r="AQ84" s="467">
        <v>0</v>
      </c>
      <c r="AR84" s="467">
        <v>154.74199999999999</v>
      </c>
      <c r="AS84" s="467">
        <v>115.131</v>
      </c>
      <c r="AT84" s="467">
        <v>390.45400000000001</v>
      </c>
      <c r="AU84" s="467">
        <v>0</v>
      </c>
      <c r="AV84" s="467">
        <v>-371.58199999999999</v>
      </c>
      <c r="AW84" s="467">
        <v>6466.9279999999999</v>
      </c>
      <c r="AX84" s="467">
        <v>6095.3459999999995</v>
      </c>
      <c r="AY84" s="467">
        <f t="shared" si="9"/>
        <v>6466.9279999999999</v>
      </c>
      <c r="AZ84" s="467">
        <f t="shared" si="10"/>
        <v>390.45400000000001</v>
      </c>
      <c r="BA84" s="467">
        <f t="shared" si="11"/>
        <v>0</v>
      </c>
    </row>
    <row r="85" spans="1:53" s="464" customFormat="1">
      <c r="A85" s="466">
        <v>0.32291666666666702</v>
      </c>
      <c r="B85" s="467">
        <v>2625.5320000000002</v>
      </c>
      <c r="C85" s="467">
        <v>4251.9399999999996</v>
      </c>
      <c r="D85" s="467">
        <v>361.91500000000002</v>
      </c>
      <c r="E85" s="467">
        <v>511.137</v>
      </c>
      <c r="F85" s="467">
        <v>355.91199999999998</v>
      </c>
      <c r="G85" s="467">
        <v>311.58499999999998</v>
      </c>
      <c r="H85" s="467">
        <v>14.619</v>
      </c>
      <c r="I85" s="467">
        <v>180.63900000000001</v>
      </c>
      <c r="J85" s="467">
        <v>-772.76800000000003</v>
      </c>
      <c r="K85" s="467">
        <v>0</v>
      </c>
      <c r="L85" s="467">
        <v>-550.69000000000005</v>
      </c>
      <c r="M85" s="467">
        <v>7840.5109999999986</v>
      </c>
      <c r="N85" s="467">
        <v>7289.8209999999981</v>
      </c>
      <c r="O85" s="467">
        <f t="shared" si="3"/>
        <v>7840.5109999999986</v>
      </c>
      <c r="P85" s="467">
        <f t="shared" si="4"/>
        <v>0</v>
      </c>
      <c r="Q85" s="467">
        <f t="shared" si="5"/>
        <v>-772.76800000000003</v>
      </c>
      <c r="S85" s="466">
        <v>0.32291666666666702</v>
      </c>
      <c r="T85" s="467">
        <v>3724.8339999999998</v>
      </c>
      <c r="U85" s="467">
        <v>4983.7929999999997</v>
      </c>
      <c r="V85" s="467">
        <v>70.153999999999996</v>
      </c>
      <c r="W85" s="467">
        <v>558.27700000000004</v>
      </c>
      <c r="X85" s="467">
        <v>188.56200000000001</v>
      </c>
      <c r="Y85" s="467">
        <v>0</v>
      </c>
      <c r="Z85" s="467">
        <v>96.021000000000001</v>
      </c>
      <c r="AA85" s="467">
        <v>67.623000000000005</v>
      </c>
      <c r="AB85" s="467">
        <v>-1847.171</v>
      </c>
      <c r="AC85" s="467">
        <v>0</v>
      </c>
      <c r="AD85" s="467">
        <v>-666.27200000000005</v>
      </c>
      <c r="AE85" s="467">
        <v>7842.0930000000008</v>
      </c>
      <c r="AF85" s="467">
        <v>7175.8210000000008</v>
      </c>
      <c r="AG85" s="467">
        <f t="shared" si="6"/>
        <v>7842.0930000000008</v>
      </c>
      <c r="AH85" s="467">
        <f t="shared" si="7"/>
        <v>0</v>
      </c>
      <c r="AI85" s="467">
        <f t="shared" si="8"/>
        <v>-1847.171</v>
      </c>
      <c r="AK85" s="466">
        <v>0.32291666666666702</v>
      </c>
      <c r="AL85" s="467">
        <v>3202.8679999999999</v>
      </c>
      <c r="AM85" s="467">
        <v>1881.768</v>
      </c>
      <c r="AN85" s="467">
        <v>54.511000000000003</v>
      </c>
      <c r="AO85" s="467">
        <v>506.98</v>
      </c>
      <c r="AP85" s="467">
        <v>164.71199999999999</v>
      </c>
      <c r="AQ85" s="467">
        <v>0</v>
      </c>
      <c r="AR85" s="467">
        <v>186.267</v>
      </c>
      <c r="AS85" s="467">
        <v>108.779</v>
      </c>
      <c r="AT85" s="467">
        <v>670.92600000000004</v>
      </c>
      <c r="AU85" s="467">
        <v>-190.399</v>
      </c>
      <c r="AV85" s="467">
        <v>-372.01299999999998</v>
      </c>
      <c r="AW85" s="467">
        <v>6586.4120000000003</v>
      </c>
      <c r="AX85" s="467">
        <v>6214.3990000000003</v>
      </c>
      <c r="AY85" s="467">
        <f t="shared" si="9"/>
        <v>6586.4120000000003</v>
      </c>
      <c r="AZ85" s="467">
        <f t="shared" si="10"/>
        <v>670.92600000000004</v>
      </c>
      <c r="BA85" s="467">
        <f t="shared" si="11"/>
        <v>0</v>
      </c>
    </row>
    <row r="86" spans="1:53" s="464" customFormat="1">
      <c r="A86" s="466">
        <v>0.33333333333333298</v>
      </c>
      <c r="B86" s="467">
        <v>2626.4009999999998</v>
      </c>
      <c r="C86" s="467">
        <v>4254.3109999999997</v>
      </c>
      <c r="D86" s="467">
        <v>408.23500000000001</v>
      </c>
      <c r="E86" s="467">
        <v>517.524</v>
      </c>
      <c r="F86" s="467">
        <v>263.80799999999999</v>
      </c>
      <c r="G86" s="467">
        <v>489.113</v>
      </c>
      <c r="H86" s="467">
        <v>16.513000000000002</v>
      </c>
      <c r="I86" s="467">
        <v>181.024</v>
      </c>
      <c r="J86" s="467">
        <v>-767.64300000000003</v>
      </c>
      <c r="K86" s="467">
        <v>0</v>
      </c>
      <c r="L86" s="467">
        <v>-551.92600000000004</v>
      </c>
      <c r="M86" s="467">
        <v>7989.2860000000001</v>
      </c>
      <c r="N86" s="467">
        <v>7437.36</v>
      </c>
      <c r="O86" s="467">
        <f t="shared" si="3"/>
        <v>7989.2860000000001</v>
      </c>
      <c r="P86" s="467">
        <f t="shared" si="4"/>
        <v>0</v>
      </c>
      <c r="Q86" s="467">
        <f t="shared" si="5"/>
        <v>-767.64300000000003</v>
      </c>
      <c r="S86" s="466">
        <v>0.33333333333333298</v>
      </c>
      <c r="T86" s="467">
        <v>3726.1880000000001</v>
      </c>
      <c r="U86" s="467">
        <v>4951.3149999999996</v>
      </c>
      <c r="V86" s="467">
        <v>70.200999999999993</v>
      </c>
      <c r="W86" s="467">
        <v>556.798</v>
      </c>
      <c r="X86" s="467">
        <v>189.30799999999999</v>
      </c>
      <c r="Y86" s="467">
        <v>0</v>
      </c>
      <c r="Z86" s="467">
        <v>165.46600000000001</v>
      </c>
      <c r="AA86" s="467">
        <v>67.266000000000005</v>
      </c>
      <c r="AB86" s="467">
        <v>-1788.0170000000001</v>
      </c>
      <c r="AC86" s="467">
        <v>0</v>
      </c>
      <c r="AD86" s="467">
        <v>-664.024</v>
      </c>
      <c r="AE86" s="467">
        <v>7938.5250000000015</v>
      </c>
      <c r="AF86" s="467">
        <v>7274.5010000000011</v>
      </c>
      <c r="AG86" s="467">
        <f t="shared" si="6"/>
        <v>7938.5250000000015</v>
      </c>
      <c r="AH86" s="467">
        <f t="shared" si="7"/>
        <v>0</v>
      </c>
      <c r="AI86" s="467">
        <f t="shared" si="8"/>
        <v>-1788.0170000000001</v>
      </c>
      <c r="AK86" s="466">
        <v>0.33333333333333298</v>
      </c>
      <c r="AL86" s="467">
        <v>3202.6460000000002</v>
      </c>
      <c r="AM86" s="467">
        <v>1895.5039999999999</v>
      </c>
      <c r="AN86" s="467">
        <v>46.215000000000003</v>
      </c>
      <c r="AO86" s="467">
        <v>513.57899999999995</v>
      </c>
      <c r="AP86" s="467">
        <v>156.87700000000001</v>
      </c>
      <c r="AQ86" s="467">
        <v>0</v>
      </c>
      <c r="AR86" s="467">
        <v>225.58600000000001</v>
      </c>
      <c r="AS86" s="467">
        <v>98.858999999999995</v>
      </c>
      <c r="AT86" s="467">
        <v>928.78200000000004</v>
      </c>
      <c r="AU86" s="467">
        <v>-311.54399999999998</v>
      </c>
      <c r="AV86" s="467">
        <v>-373.49700000000001</v>
      </c>
      <c r="AW86" s="467">
        <v>6756.5040000000008</v>
      </c>
      <c r="AX86" s="467">
        <v>6383.0070000000005</v>
      </c>
      <c r="AY86" s="467">
        <f t="shared" si="9"/>
        <v>6756.5040000000008</v>
      </c>
      <c r="AZ86" s="467">
        <f t="shared" si="10"/>
        <v>928.78200000000004</v>
      </c>
      <c r="BA86" s="467">
        <f t="shared" si="11"/>
        <v>0</v>
      </c>
    </row>
    <row r="87" spans="1:53" s="464" customFormat="1">
      <c r="A87" s="466">
        <v>0.34375</v>
      </c>
      <c r="B87" s="467">
        <v>2626.6570000000002</v>
      </c>
      <c r="C87" s="467">
        <v>4326.3440000000001</v>
      </c>
      <c r="D87" s="467">
        <v>418.36200000000002</v>
      </c>
      <c r="E87" s="467">
        <v>518.28599999999994</v>
      </c>
      <c r="F87" s="467">
        <v>255.50700000000001</v>
      </c>
      <c r="G87" s="467">
        <v>540.00900000000001</v>
      </c>
      <c r="H87" s="467">
        <v>26.64</v>
      </c>
      <c r="I87" s="467">
        <v>169.864</v>
      </c>
      <c r="J87" s="467">
        <v>-815.75099999999998</v>
      </c>
      <c r="K87" s="467">
        <v>0</v>
      </c>
      <c r="L87" s="467">
        <v>-558.58199999999999</v>
      </c>
      <c r="M87" s="467">
        <v>8065.9179999999997</v>
      </c>
      <c r="N87" s="467">
        <v>7507.3359999999993</v>
      </c>
      <c r="O87" s="467">
        <f t="shared" si="3"/>
        <v>8065.9179999999997</v>
      </c>
      <c r="P87" s="467">
        <f t="shared" si="4"/>
        <v>0</v>
      </c>
      <c r="Q87" s="467">
        <f t="shared" si="5"/>
        <v>-815.75099999999998</v>
      </c>
      <c r="S87" s="466">
        <v>0.34375</v>
      </c>
      <c r="T87" s="467">
        <v>3727.1970000000001</v>
      </c>
      <c r="U87" s="467">
        <v>4940.9759999999997</v>
      </c>
      <c r="V87" s="467">
        <v>70.274000000000001</v>
      </c>
      <c r="W87" s="467">
        <v>556.96100000000001</v>
      </c>
      <c r="X87" s="467">
        <v>189.95400000000001</v>
      </c>
      <c r="Y87" s="467">
        <v>0</v>
      </c>
      <c r="Z87" s="467">
        <v>282.81099999999998</v>
      </c>
      <c r="AA87" s="467">
        <v>65.459999999999994</v>
      </c>
      <c r="AB87" s="467">
        <v>-1731</v>
      </c>
      <c r="AC87" s="467">
        <v>0</v>
      </c>
      <c r="AD87" s="467">
        <v>-664.17200000000003</v>
      </c>
      <c r="AE87" s="467">
        <v>8102.6329999999962</v>
      </c>
      <c r="AF87" s="467">
        <v>7438.4609999999957</v>
      </c>
      <c r="AG87" s="467">
        <f t="shared" si="6"/>
        <v>8102.6329999999962</v>
      </c>
      <c r="AH87" s="467">
        <f t="shared" si="7"/>
        <v>0</v>
      </c>
      <c r="AI87" s="467">
        <f t="shared" si="8"/>
        <v>-1731</v>
      </c>
      <c r="AK87" s="466">
        <v>0.34375</v>
      </c>
      <c r="AL87" s="467">
        <v>3201.3890000000001</v>
      </c>
      <c r="AM87" s="467">
        <v>1859.99</v>
      </c>
      <c r="AN87" s="467">
        <v>45.225000000000001</v>
      </c>
      <c r="AO87" s="467">
        <v>504.714</v>
      </c>
      <c r="AP87" s="467">
        <v>156.81700000000001</v>
      </c>
      <c r="AQ87" s="467">
        <v>0</v>
      </c>
      <c r="AR87" s="467">
        <v>249.749</v>
      </c>
      <c r="AS87" s="467">
        <v>91.686999999999998</v>
      </c>
      <c r="AT87" s="467">
        <v>1054.798</v>
      </c>
      <c r="AU87" s="467">
        <v>-311.48899999999998</v>
      </c>
      <c r="AV87" s="467">
        <v>-369.86399999999998</v>
      </c>
      <c r="AW87" s="467">
        <v>6852.88</v>
      </c>
      <c r="AX87" s="467">
        <v>6483.0160000000005</v>
      </c>
      <c r="AY87" s="467">
        <f t="shared" si="9"/>
        <v>6852.88</v>
      </c>
      <c r="AZ87" s="467">
        <f t="shared" si="10"/>
        <v>1054.798</v>
      </c>
      <c r="BA87" s="467">
        <f t="shared" si="11"/>
        <v>0</v>
      </c>
    </row>
    <row r="88" spans="1:53" s="464" customFormat="1">
      <c r="A88" s="466">
        <v>0.35416666666666702</v>
      </c>
      <c r="B88" s="467">
        <v>2626.32</v>
      </c>
      <c r="C88" s="467">
        <v>4328.3519999999999</v>
      </c>
      <c r="D88" s="467">
        <v>418.29500000000002</v>
      </c>
      <c r="E88" s="467">
        <v>521.99099999999999</v>
      </c>
      <c r="F88" s="467">
        <v>255.38</v>
      </c>
      <c r="G88" s="467">
        <v>508.471</v>
      </c>
      <c r="H88" s="467">
        <v>45.604999999999997</v>
      </c>
      <c r="I88" s="467">
        <v>161.44999999999999</v>
      </c>
      <c r="J88" s="467">
        <v>-706.32299999999998</v>
      </c>
      <c r="K88" s="467">
        <v>0</v>
      </c>
      <c r="L88" s="467">
        <v>-558.98699999999997</v>
      </c>
      <c r="M88" s="467">
        <v>8159.5410000000011</v>
      </c>
      <c r="N88" s="467">
        <v>7600.554000000001</v>
      </c>
      <c r="O88" s="467">
        <f t="shared" si="3"/>
        <v>8159.5410000000011</v>
      </c>
      <c r="P88" s="467">
        <f t="shared" si="4"/>
        <v>0</v>
      </c>
      <c r="Q88" s="467">
        <f t="shared" si="5"/>
        <v>-706.32299999999998</v>
      </c>
      <c r="S88" s="466">
        <v>0.35416666666666702</v>
      </c>
      <c r="T88" s="467">
        <v>3726.9949999999999</v>
      </c>
      <c r="U88" s="467">
        <v>4945.107</v>
      </c>
      <c r="V88" s="467">
        <v>70.254000000000005</v>
      </c>
      <c r="W88" s="467">
        <v>556.22900000000004</v>
      </c>
      <c r="X88" s="467">
        <v>189.95</v>
      </c>
      <c r="Y88" s="467">
        <v>0</v>
      </c>
      <c r="Z88" s="467">
        <v>411.28800000000001</v>
      </c>
      <c r="AA88" s="467">
        <v>63.561</v>
      </c>
      <c r="AB88" s="467">
        <v>-1747.2249999999999</v>
      </c>
      <c r="AC88" s="467">
        <v>0</v>
      </c>
      <c r="AD88" s="467">
        <v>-665.56700000000001</v>
      </c>
      <c r="AE88" s="467">
        <v>8216.1589999999997</v>
      </c>
      <c r="AF88" s="467">
        <v>7550.5919999999996</v>
      </c>
      <c r="AG88" s="467">
        <f t="shared" si="6"/>
        <v>8216.1589999999997</v>
      </c>
      <c r="AH88" s="467">
        <f t="shared" si="7"/>
        <v>0</v>
      </c>
      <c r="AI88" s="467">
        <f t="shared" si="8"/>
        <v>-1747.2249999999999</v>
      </c>
      <c r="AK88" s="466">
        <v>0.35416666666666702</v>
      </c>
      <c r="AL88" s="467">
        <v>3203.9</v>
      </c>
      <c r="AM88" s="467">
        <v>1879.3320000000001</v>
      </c>
      <c r="AN88" s="467">
        <v>45.191000000000003</v>
      </c>
      <c r="AO88" s="467">
        <v>505.59800000000001</v>
      </c>
      <c r="AP88" s="467">
        <v>156.61799999999999</v>
      </c>
      <c r="AQ88" s="467">
        <v>0</v>
      </c>
      <c r="AR88" s="467">
        <v>269.18099999999998</v>
      </c>
      <c r="AS88" s="467">
        <v>97.369</v>
      </c>
      <c r="AT88" s="467">
        <v>1108.7380000000001</v>
      </c>
      <c r="AU88" s="467">
        <v>-311.536</v>
      </c>
      <c r="AV88" s="467">
        <v>-371.93900000000002</v>
      </c>
      <c r="AW88" s="467">
        <v>6954.3909999999996</v>
      </c>
      <c r="AX88" s="467">
        <v>6582.4519999999993</v>
      </c>
      <c r="AY88" s="467">
        <f t="shared" si="9"/>
        <v>6954.3909999999996</v>
      </c>
      <c r="AZ88" s="467">
        <f t="shared" si="10"/>
        <v>1108.7380000000001</v>
      </c>
      <c r="BA88" s="467">
        <f t="shared" si="11"/>
        <v>0</v>
      </c>
    </row>
    <row r="89" spans="1:53" s="464" customFormat="1">
      <c r="A89" s="466">
        <v>0.36458333333333298</v>
      </c>
      <c r="B89" s="467">
        <v>2625.6509999999998</v>
      </c>
      <c r="C89" s="467">
        <v>4364.1930000000002</v>
      </c>
      <c r="D89" s="467">
        <v>418.36200000000002</v>
      </c>
      <c r="E89" s="467">
        <v>524.25699999999995</v>
      </c>
      <c r="F89" s="467">
        <v>248.125</v>
      </c>
      <c r="G89" s="467">
        <v>397.18200000000002</v>
      </c>
      <c r="H89" s="467">
        <v>70.573999999999998</v>
      </c>
      <c r="I89" s="467">
        <v>157.751</v>
      </c>
      <c r="J89" s="467">
        <v>-559.04100000000005</v>
      </c>
      <c r="K89" s="467">
        <v>0</v>
      </c>
      <c r="L89" s="467">
        <v>-561.98599999999999</v>
      </c>
      <c r="M89" s="467">
        <v>8247.0540000000019</v>
      </c>
      <c r="N89" s="467">
        <v>7685.068000000002</v>
      </c>
      <c r="O89" s="467">
        <f t="shared" si="3"/>
        <v>8247.0540000000019</v>
      </c>
      <c r="P89" s="467">
        <f t="shared" si="4"/>
        <v>0</v>
      </c>
      <c r="Q89" s="467">
        <f t="shared" si="5"/>
        <v>-559.04100000000005</v>
      </c>
      <c r="S89" s="466">
        <v>0.36458333333333298</v>
      </c>
      <c r="T89" s="467">
        <v>3726.201</v>
      </c>
      <c r="U89" s="467">
        <v>4943.2129999999997</v>
      </c>
      <c r="V89" s="467">
        <v>70.281000000000006</v>
      </c>
      <c r="W89" s="467">
        <v>554.22500000000002</v>
      </c>
      <c r="X89" s="467">
        <v>189.94200000000001</v>
      </c>
      <c r="Y89" s="467">
        <v>0</v>
      </c>
      <c r="Z89" s="467">
        <v>567.14800000000002</v>
      </c>
      <c r="AA89" s="467">
        <v>62.673999999999999</v>
      </c>
      <c r="AB89" s="467">
        <v>-1723.7190000000001</v>
      </c>
      <c r="AC89" s="467">
        <v>0</v>
      </c>
      <c r="AD89" s="467">
        <v>-666.58900000000006</v>
      </c>
      <c r="AE89" s="467">
        <v>8389.9650000000001</v>
      </c>
      <c r="AF89" s="467">
        <v>7723.3760000000002</v>
      </c>
      <c r="AG89" s="467">
        <f t="shared" si="6"/>
        <v>8389.9650000000001</v>
      </c>
      <c r="AH89" s="467">
        <f t="shared" si="7"/>
        <v>0</v>
      </c>
      <c r="AI89" s="467">
        <f t="shared" si="8"/>
        <v>-1723.7190000000001</v>
      </c>
      <c r="AK89" s="466">
        <v>0.36458333333333298</v>
      </c>
      <c r="AL89" s="467">
        <v>3203.308</v>
      </c>
      <c r="AM89" s="467">
        <v>1906.097</v>
      </c>
      <c r="AN89" s="467">
        <v>45.185000000000002</v>
      </c>
      <c r="AO89" s="467">
        <v>512.15099999999995</v>
      </c>
      <c r="AP89" s="467">
        <v>156.334</v>
      </c>
      <c r="AQ89" s="467">
        <v>0</v>
      </c>
      <c r="AR89" s="467">
        <v>290.517</v>
      </c>
      <c r="AS89" s="467">
        <v>97.576999999999998</v>
      </c>
      <c r="AT89" s="467">
        <v>1289.57</v>
      </c>
      <c r="AU89" s="467">
        <v>-420.51299999999998</v>
      </c>
      <c r="AV89" s="467">
        <v>-374.74599999999998</v>
      </c>
      <c r="AW89" s="467">
        <v>7080.2259999999997</v>
      </c>
      <c r="AX89" s="467">
        <v>6705.48</v>
      </c>
      <c r="AY89" s="467">
        <f t="shared" si="9"/>
        <v>7080.2259999999997</v>
      </c>
      <c r="AZ89" s="467">
        <f t="shared" si="10"/>
        <v>1289.57</v>
      </c>
      <c r="BA89" s="467">
        <f t="shared" si="11"/>
        <v>0</v>
      </c>
    </row>
    <row r="90" spans="1:53" s="464" customFormat="1">
      <c r="A90" s="466">
        <v>0.375</v>
      </c>
      <c r="B90" s="467">
        <v>2627.1529999999998</v>
      </c>
      <c r="C90" s="467">
        <v>4475.2830000000004</v>
      </c>
      <c r="D90" s="467">
        <v>430.517</v>
      </c>
      <c r="E90" s="467">
        <v>540.54499999999996</v>
      </c>
      <c r="F90" s="467">
        <v>148.874</v>
      </c>
      <c r="G90" s="467">
        <v>10.977</v>
      </c>
      <c r="H90" s="467">
        <v>103.70099999999999</v>
      </c>
      <c r="I90" s="467">
        <v>159.01599999999999</v>
      </c>
      <c r="J90" s="467">
        <v>-76.043999999999997</v>
      </c>
      <c r="K90" s="467">
        <v>-75.501999999999995</v>
      </c>
      <c r="L90" s="467">
        <v>-570.69799999999998</v>
      </c>
      <c r="M90" s="467">
        <v>8344.5199999999986</v>
      </c>
      <c r="N90" s="467">
        <v>7773.8219999999983</v>
      </c>
      <c r="O90" s="467">
        <f t="shared" si="3"/>
        <v>8344.5199999999986</v>
      </c>
      <c r="P90" s="467">
        <f t="shared" si="4"/>
        <v>0</v>
      </c>
      <c r="Q90" s="467">
        <f t="shared" si="5"/>
        <v>-76.043999999999997</v>
      </c>
      <c r="S90" s="466">
        <v>0.375</v>
      </c>
      <c r="T90" s="467">
        <v>3725.3670000000002</v>
      </c>
      <c r="U90" s="467">
        <v>4861.0290000000005</v>
      </c>
      <c r="V90" s="467">
        <v>70.221000000000004</v>
      </c>
      <c r="W90" s="467">
        <v>547.92200000000003</v>
      </c>
      <c r="X90" s="467">
        <v>186.584</v>
      </c>
      <c r="Y90" s="467">
        <v>0</v>
      </c>
      <c r="Z90" s="467">
        <v>731.71900000000005</v>
      </c>
      <c r="AA90" s="467">
        <v>56.872999999999998</v>
      </c>
      <c r="AB90" s="467">
        <v>-1687.309</v>
      </c>
      <c r="AC90" s="467">
        <v>0</v>
      </c>
      <c r="AD90" s="467">
        <v>-660.34500000000003</v>
      </c>
      <c r="AE90" s="467">
        <v>8492.4060000000009</v>
      </c>
      <c r="AF90" s="467">
        <v>7832.0610000000006</v>
      </c>
      <c r="AG90" s="467">
        <f t="shared" si="6"/>
        <v>8492.4060000000009</v>
      </c>
      <c r="AH90" s="467">
        <f t="shared" si="7"/>
        <v>0</v>
      </c>
      <c r="AI90" s="467">
        <f t="shared" si="8"/>
        <v>-1687.309</v>
      </c>
      <c r="AK90" s="466">
        <v>0.375</v>
      </c>
      <c r="AL90" s="467">
        <v>3202.7649999999999</v>
      </c>
      <c r="AM90" s="467">
        <v>1975.4760000000001</v>
      </c>
      <c r="AN90" s="467">
        <v>45.177999999999997</v>
      </c>
      <c r="AO90" s="467">
        <v>520.17999999999995</v>
      </c>
      <c r="AP90" s="467">
        <v>151.01400000000001</v>
      </c>
      <c r="AQ90" s="467">
        <v>0</v>
      </c>
      <c r="AR90" s="467">
        <v>306.28399999999999</v>
      </c>
      <c r="AS90" s="467">
        <v>90.355999999999995</v>
      </c>
      <c r="AT90" s="467">
        <v>1546.453</v>
      </c>
      <c r="AU90" s="467">
        <v>-642.02499999999998</v>
      </c>
      <c r="AV90" s="467">
        <v>-381.20499999999998</v>
      </c>
      <c r="AW90" s="467">
        <v>7195.6810000000005</v>
      </c>
      <c r="AX90" s="467">
        <v>6814.4760000000006</v>
      </c>
      <c r="AY90" s="467">
        <f t="shared" si="9"/>
        <v>7195.6810000000005</v>
      </c>
      <c r="AZ90" s="467">
        <f t="shared" si="10"/>
        <v>1546.453</v>
      </c>
      <c r="BA90" s="467">
        <f t="shared" si="11"/>
        <v>0</v>
      </c>
    </row>
    <row r="91" spans="1:53" s="464" customFormat="1">
      <c r="A91" s="466">
        <v>0.38541666666666702</v>
      </c>
      <c r="B91" s="467">
        <v>2628.0210000000002</v>
      </c>
      <c r="C91" s="467">
        <v>4414.4970000000003</v>
      </c>
      <c r="D91" s="467">
        <v>468.88200000000001</v>
      </c>
      <c r="E91" s="467">
        <v>513.68200000000002</v>
      </c>
      <c r="F91" s="467">
        <v>141.369</v>
      </c>
      <c r="G91" s="467">
        <v>0</v>
      </c>
      <c r="H91" s="467">
        <v>130.809</v>
      </c>
      <c r="I91" s="467">
        <v>157.28899999999999</v>
      </c>
      <c r="J91" s="467">
        <v>-54.393999999999998</v>
      </c>
      <c r="K91" s="467">
        <v>-22.651</v>
      </c>
      <c r="L91" s="467">
        <v>-564.92200000000003</v>
      </c>
      <c r="M91" s="467">
        <v>8377.503999999999</v>
      </c>
      <c r="N91" s="467">
        <v>7812.5819999999985</v>
      </c>
      <c r="O91" s="467">
        <f t="shared" si="3"/>
        <v>8377.503999999999</v>
      </c>
      <c r="P91" s="467">
        <f t="shared" si="4"/>
        <v>0</v>
      </c>
      <c r="Q91" s="467">
        <f t="shared" si="5"/>
        <v>-54.393999999999998</v>
      </c>
      <c r="S91" s="466">
        <v>0.38541666666666702</v>
      </c>
      <c r="T91" s="467">
        <v>3726.4560000000001</v>
      </c>
      <c r="U91" s="467">
        <v>4836.9870000000001</v>
      </c>
      <c r="V91" s="467">
        <v>70.221000000000004</v>
      </c>
      <c r="W91" s="467">
        <v>548.01900000000001</v>
      </c>
      <c r="X91" s="467">
        <v>186.577</v>
      </c>
      <c r="Y91" s="467">
        <v>0</v>
      </c>
      <c r="Z91" s="467">
        <v>890.49599999999998</v>
      </c>
      <c r="AA91" s="467">
        <v>53.37</v>
      </c>
      <c r="AB91" s="467">
        <v>-1672.127</v>
      </c>
      <c r="AC91" s="467">
        <v>0</v>
      </c>
      <c r="AD91" s="467">
        <v>-659.62</v>
      </c>
      <c r="AE91" s="467">
        <v>8639.998999999998</v>
      </c>
      <c r="AF91" s="467">
        <v>7980.3789999999981</v>
      </c>
      <c r="AG91" s="467">
        <f t="shared" si="6"/>
        <v>8639.998999999998</v>
      </c>
      <c r="AH91" s="467">
        <f t="shared" si="7"/>
        <v>0</v>
      </c>
      <c r="AI91" s="467">
        <f t="shared" si="8"/>
        <v>-1672.127</v>
      </c>
      <c r="AK91" s="466">
        <v>0.38541666666666702</v>
      </c>
      <c r="AL91" s="467">
        <v>3202.78</v>
      </c>
      <c r="AM91" s="467">
        <v>1921.431</v>
      </c>
      <c r="AN91" s="467">
        <v>45.185000000000002</v>
      </c>
      <c r="AO91" s="467">
        <v>496.64299999999997</v>
      </c>
      <c r="AP91" s="467">
        <v>150.91499999999999</v>
      </c>
      <c r="AQ91" s="467">
        <v>0</v>
      </c>
      <c r="AR91" s="467">
        <v>331.50700000000001</v>
      </c>
      <c r="AS91" s="467">
        <v>93.441000000000003</v>
      </c>
      <c r="AT91" s="467">
        <v>1690.088</v>
      </c>
      <c r="AU91" s="467">
        <v>-643.04100000000005</v>
      </c>
      <c r="AV91" s="467">
        <v>-375.36700000000002</v>
      </c>
      <c r="AW91" s="467">
        <v>7288.9489999999996</v>
      </c>
      <c r="AX91" s="467">
        <v>6913.5819999999994</v>
      </c>
      <c r="AY91" s="467">
        <f t="shared" si="9"/>
        <v>7288.9489999999996</v>
      </c>
      <c r="AZ91" s="467">
        <f t="shared" si="10"/>
        <v>1690.088</v>
      </c>
      <c r="BA91" s="467">
        <f t="shared" si="11"/>
        <v>0</v>
      </c>
    </row>
    <row r="92" spans="1:53" s="464" customFormat="1">
      <c r="A92" s="466">
        <v>0.39583333333333298</v>
      </c>
      <c r="B92" s="467">
        <v>2628.09</v>
      </c>
      <c r="C92" s="467">
        <v>4368.0209999999997</v>
      </c>
      <c r="D92" s="467">
        <v>512.17499999999995</v>
      </c>
      <c r="E92" s="467">
        <v>528.13199999999995</v>
      </c>
      <c r="F92" s="467">
        <v>142.39500000000001</v>
      </c>
      <c r="G92" s="467">
        <v>0</v>
      </c>
      <c r="H92" s="467">
        <v>173.73500000000001</v>
      </c>
      <c r="I92" s="467">
        <v>157.197</v>
      </c>
      <c r="J92" s="467">
        <v>-79.677000000000007</v>
      </c>
      <c r="K92" s="467">
        <v>0</v>
      </c>
      <c r="L92" s="467">
        <v>-562.86</v>
      </c>
      <c r="M92" s="467">
        <v>8430.0680000000011</v>
      </c>
      <c r="N92" s="467">
        <v>7867.2080000000014</v>
      </c>
      <c r="O92" s="467">
        <f t="shared" si="3"/>
        <v>8430.0680000000011</v>
      </c>
      <c r="P92" s="467">
        <f t="shared" si="4"/>
        <v>0</v>
      </c>
      <c r="Q92" s="467">
        <f t="shared" si="5"/>
        <v>-79.677000000000007</v>
      </c>
      <c r="S92" s="466">
        <v>0.39583333333333298</v>
      </c>
      <c r="T92" s="467">
        <v>3725.8139999999999</v>
      </c>
      <c r="U92" s="467">
        <v>4767.3710000000001</v>
      </c>
      <c r="V92" s="467">
        <v>70.167000000000002</v>
      </c>
      <c r="W92" s="467">
        <v>547.51099999999997</v>
      </c>
      <c r="X92" s="467">
        <v>186.56700000000001</v>
      </c>
      <c r="Y92" s="467">
        <v>0</v>
      </c>
      <c r="Z92" s="467">
        <v>1047.4290000000001</v>
      </c>
      <c r="AA92" s="467">
        <v>52.256999999999998</v>
      </c>
      <c r="AB92" s="467">
        <v>-1651.9559999999999</v>
      </c>
      <c r="AC92" s="467">
        <v>0</v>
      </c>
      <c r="AD92" s="467">
        <v>-654.79300000000001</v>
      </c>
      <c r="AE92" s="467">
        <v>8745.16</v>
      </c>
      <c r="AF92" s="467">
        <v>8090.3670000000002</v>
      </c>
      <c r="AG92" s="467">
        <f t="shared" si="6"/>
        <v>8745.16</v>
      </c>
      <c r="AH92" s="467">
        <f t="shared" si="7"/>
        <v>0</v>
      </c>
      <c r="AI92" s="467">
        <f t="shared" si="8"/>
        <v>-1651.9559999999999</v>
      </c>
      <c r="AK92" s="466">
        <v>0.39583333333333298</v>
      </c>
      <c r="AL92" s="467">
        <v>3202.84</v>
      </c>
      <c r="AM92" s="467">
        <v>1915.04</v>
      </c>
      <c r="AN92" s="467">
        <v>45.118000000000002</v>
      </c>
      <c r="AO92" s="467">
        <v>496.22399999999999</v>
      </c>
      <c r="AP92" s="467">
        <v>150.898</v>
      </c>
      <c r="AQ92" s="467">
        <v>0</v>
      </c>
      <c r="AR92" s="467">
        <v>383.77</v>
      </c>
      <c r="AS92" s="467">
        <v>89.853999999999999</v>
      </c>
      <c r="AT92" s="467">
        <v>1749.2139999999999</v>
      </c>
      <c r="AU92" s="467">
        <v>-642.64499999999998</v>
      </c>
      <c r="AV92" s="467">
        <v>-375.05599999999998</v>
      </c>
      <c r="AW92" s="467">
        <v>7390.3130000000019</v>
      </c>
      <c r="AX92" s="467">
        <v>7015.2570000000023</v>
      </c>
      <c r="AY92" s="467">
        <f t="shared" si="9"/>
        <v>7390.3130000000019</v>
      </c>
      <c r="AZ92" s="467">
        <f t="shared" si="10"/>
        <v>1749.2139999999999</v>
      </c>
      <c r="BA92" s="467">
        <f t="shared" si="11"/>
        <v>0</v>
      </c>
    </row>
    <row r="93" spans="1:53" s="464" customFormat="1">
      <c r="A93" s="466">
        <v>0.40625</v>
      </c>
      <c r="B93" s="467">
        <v>2626.748</v>
      </c>
      <c r="C93" s="467">
        <v>4363.5259999999998</v>
      </c>
      <c r="D93" s="467">
        <v>560.38099999999997</v>
      </c>
      <c r="E93" s="467">
        <v>537.80100000000004</v>
      </c>
      <c r="F93" s="467">
        <v>146.602</v>
      </c>
      <c r="G93" s="467">
        <v>0</v>
      </c>
      <c r="H93" s="467">
        <v>222.935</v>
      </c>
      <c r="I93" s="467">
        <v>143.52799999999999</v>
      </c>
      <c r="J93" s="467">
        <v>-68.685000000000002</v>
      </c>
      <c r="K93" s="467">
        <v>0</v>
      </c>
      <c r="L93" s="467">
        <v>-564.17700000000002</v>
      </c>
      <c r="M93" s="467">
        <v>8532.8360000000011</v>
      </c>
      <c r="N93" s="467">
        <v>7968.6590000000015</v>
      </c>
      <c r="O93" s="467">
        <f t="shared" si="3"/>
        <v>8532.8360000000011</v>
      </c>
      <c r="P93" s="467">
        <f t="shared" si="4"/>
        <v>0</v>
      </c>
      <c r="Q93" s="467">
        <f t="shared" si="5"/>
        <v>-68.685000000000002</v>
      </c>
      <c r="S93" s="466">
        <v>0.40625</v>
      </c>
      <c r="T93" s="467">
        <v>3724.127</v>
      </c>
      <c r="U93" s="467">
        <v>4728.424</v>
      </c>
      <c r="V93" s="467">
        <v>70.206999999999994</v>
      </c>
      <c r="W93" s="467">
        <v>547.25099999999998</v>
      </c>
      <c r="X93" s="467">
        <v>186.21299999999999</v>
      </c>
      <c r="Y93" s="467">
        <v>0</v>
      </c>
      <c r="Z93" s="467">
        <v>1178.492</v>
      </c>
      <c r="AA93" s="467">
        <v>53.21</v>
      </c>
      <c r="AB93" s="467">
        <v>-1600.076</v>
      </c>
      <c r="AC93" s="467">
        <v>-0.30399999999999999</v>
      </c>
      <c r="AD93" s="467">
        <v>-652.41200000000003</v>
      </c>
      <c r="AE93" s="467">
        <v>8887.5439999999981</v>
      </c>
      <c r="AF93" s="467">
        <v>8235.1319999999978</v>
      </c>
      <c r="AG93" s="467">
        <f t="shared" si="6"/>
        <v>8887.5439999999981</v>
      </c>
      <c r="AH93" s="467">
        <f t="shared" si="7"/>
        <v>0</v>
      </c>
      <c r="AI93" s="467">
        <f t="shared" si="8"/>
        <v>-1600.076</v>
      </c>
      <c r="AK93" s="466">
        <v>0.40625</v>
      </c>
      <c r="AL93" s="467">
        <v>3203.4279999999999</v>
      </c>
      <c r="AM93" s="467">
        <v>1895.4549999999999</v>
      </c>
      <c r="AN93" s="467">
        <v>45.091000000000001</v>
      </c>
      <c r="AO93" s="467">
        <v>489.88299999999998</v>
      </c>
      <c r="AP93" s="467">
        <v>150.61000000000001</v>
      </c>
      <c r="AQ93" s="467">
        <v>0</v>
      </c>
      <c r="AR93" s="467">
        <v>422.82</v>
      </c>
      <c r="AS93" s="467">
        <v>86.296999999999997</v>
      </c>
      <c r="AT93" s="467">
        <v>1862.4780000000001</v>
      </c>
      <c r="AU93" s="467">
        <v>-642.90300000000002</v>
      </c>
      <c r="AV93" s="467">
        <v>-373.21100000000001</v>
      </c>
      <c r="AW93" s="467">
        <v>7513.1589999999987</v>
      </c>
      <c r="AX93" s="467">
        <v>7139.9479999999985</v>
      </c>
      <c r="AY93" s="467">
        <f t="shared" si="9"/>
        <v>7513.1589999999987</v>
      </c>
      <c r="AZ93" s="467">
        <f t="shared" si="10"/>
        <v>1862.4780000000001</v>
      </c>
      <c r="BA93" s="467">
        <f t="shared" si="11"/>
        <v>0</v>
      </c>
    </row>
    <row r="94" spans="1:53" s="464" customFormat="1">
      <c r="A94" s="466">
        <v>0.41666666666666702</v>
      </c>
      <c r="B94" s="467">
        <v>2624.5549999999998</v>
      </c>
      <c r="C94" s="467">
        <v>4554.0870000000004</v>
      </c>
      <c r="D94" s="467">
        <v>528.40599999999995</v>
      </c>
      <c r="E94" s="467">
        <v>545.26800000000003</v>
      </c>
      <c r="F94" s="467">
        <v>180.167</v>
      </c>
      <c r="G94" s="467">
        <v>315.12599999999998</v>
      </c>
      <c r="H94" s="467">
        <v>256.58600000000001</v>
      </c>
      <c r="I94" s="467">
        <v>126.64700000000001</v>
      </c>
      <c r="J94" s="467">
        <v>-394.06900000000002</v>
      </c>
      <c r="K94" s="467">
        <v>0</v>
      </c>
      <c r="L94" s="467">
        <v>-582.66499999999996</v>
      </c>
      <c r="M94" s="467">
        <v>8736.7729999999992</v>
      </c>
      <c r="N94" s="467">
        <v>8154.1079999999993</v>
      </c>
      <c r="O94" s="467">
        <f t="shared" si="3"/>
        <v>8736.7729999999992</v>
      </c>
      <c r="P94" s="467">
        <f t="shared" si="4"/>
        <v>0</v>
      </c>
      <c r="Q94" s="467">
        <f t="shared" si="5"/>
        <v>-394.06900000000002</v>
      </c>
      <c r="S94" s="466">
        <v>0.41666666666666702</v>
      </c>
      <c r="T94" s="467">
        <v>3723.13</v>
      </c>
      <c r="U94" s="467">
        <v>4541.0659999999998</v>
      </c>
      <c r="V94" s="467">
        <v>70.274000000000001</v>
      </c>
      <c r="W94" s="467">
        <v>529.47500000000002</v>
      </c>
      <c r="X94" s="467">
        <v>127.02500000000001</v>
      </c>
      <c r="Y94" s="467">
        <v>0</v>
      </c>
      <c r="Z94" s="467">
        <v>1286.615</v>
      </c>
      <c r="AA94" s="467">
        <v>47.307000000000002</v>
      </c>
      <c r="AB94" s="467">
        <v>-1141.0619999999999</v>
      </c>
      <c r="AC94" s="467">
        <v>-213.416</v>
      </c>
      <c r="AD94" s="467">
        <v>-635.41899999999998</v>
      </c>
      <c r="AE94" s="467">
        <v>8970.4140000000007</v>
      </c>
      <c r="AF94" s="467">
        <v>8334.9950000000008</v>
      </c>
      <c r="AG94" s="467">
        <f t="shared" si="6"/>
        <v>8970.4140000000007</v>
      </c>
      <c r="AH94" s="467">
        <f t="shared" si="7"/>
        <v>0</v>
      </c>
      <c r="AI94" s="467">
        <f t="shared" si="8"/>
        <v>-1141.0619999999999</v>
      </c>
      <c r="AK94" s="466">
        <v>0.41666666666666702</v>
      </c>
      <c r="AL94" s="467">
        <v>3202.873</v>
      </c>
      <c r="AM94" s="467">
        <v>1927.4690000000001</v>
      </c>
      <c r="AN94" s="467">
        <v>45.131</v>
      </c>
      <c r="AO94" s="467">
        <v>482.16800000000001</v>
      </c>
      <c r="AP94" s="467">
        <v>100.17</v>
      </c>
      <c r="AQ94" s="467">
        <v>0</v>
      </c>
      <c r="AR94" s="467">
        <v>469.25700000000001</v>
      </c>
      <c r="AS94" s="467">
        <v>81.674999999999997</v>
      </c>
      <c r="AT94" s="467">
        <v>2003.6690000000001</v>
      </c>
      <c r="AU94" s="467">
        <v>-687.125</v>
      </c>
      <c r="AV94" s="467">
        <v>-375.37700000000001</v>
      </c>
      <c r="AW94" s="467">
        <v>7625.2870000000003</v>
      </c>
      <c r="AX94" s="467">
        <v>7249.91</v>
      </c>
      <c r="AY94" s="467">
        <f t="shared" si="9"/>
        <v>7625.2870000000003</v>
      </c>
      <c r="AZ94" s="467">
        <f t="shared" si="10"/>
        <v>2003.6690000000001</v>
      </c>
      <c r="BA94" s="467">
        <f t="shared" si="11"/>
        <v>0</v>
      </c>
    </row>
    <row r="95" spans="1:53" s="464" customFormat="1">
      <c r="A95" s="466">
        <v>0.42708333333333298</v>
      </c>
      <c r="B95" s="467">
        <v>2625.232</v>
      </c>
      <c r="C95" s="467">
        <v>4639.3230000000003</v>
      </c>
      <c r="D95" s="467">
        <v>634.74099999999999</v>
      </c>
      <c r="E95" s="467">
        <v>538.49400000000003</v>
      </c>
      <c r="F95" s="467">
        <v>185.70099999999999</v>
      </c>
      <c r="G95" s="467">
        <v>347.22500000000002</v>
      </c>
      <c r="H95" s="467">
        <v>278.66800000000001</v>
      </c>
      <c r="I95" s="467">
        <v>112.039</v>
      </c>
      <c r="J95" s="467">
        <v>-598.096</v>
      </c>
      <c r="K95" s="467">
        <v>0</v>
      </c>
      <c r="L95" s="467">
        <v>-591.57000000000005</v>
      </c>
      <c r="M95" s="467">
        <v>8763.3270000000011</v>
      </c>
      <c r="N95" s="467">
        <v>8171.7570000000014</v>
      </c>
      <c r="O95" s="467">
        <f t="shared" si="3"/>
        <v>8763.3270000000011</v>
      </c>
      <c r="P95" s="467">
        <f t="shared" si="4"/>
        <v>0</v>
      </c>
      <c r="Q95" s="467">
        <f t="shared" si="5"/>
        <v>-598.096</v>
      </c>
      <c r="S95" s="466">
        <v>0.42708333333333298</v>
      </c>
      <c r="T95" s="467">
        <v>3723.087</v>
      </c>
      <c r="U95" s="467">
        <v>4605.9669999999996</v>
      </c>
      <c r="V95" s="467">
        <v>70.227000000000004</v>
      </c>
      <c r="W95" s="467">
        <v>525.07600000000002</v>
      </c>
      <c r="X95" s="467">
        <v>119.983</v>
      </c>
      <c r="Y95" s="467">
        <v>0</v>
      </c>
      <c r="Z95" s="467">
        <v>1393.383</v>
      </c>
      <c r="AA95" s="467">
        <v>47.585000000000001</v>
      </c>
      <c r="AB95" s="467">
        <v>-1186.008</v>
      </c>
      <c r="AC95" s="467">
        <v>-362.66399999999999</v>
      </c>
      <c r="AD95" s="467">
        <v>-641.75</v>
      </c>
      <c r="AE95" s="467">
        <v>8936.6359999999986</v>
      </c>
      <c r="AF95" s="467">
        <v>8294.8859999999986</v>
      </c>
      <c r="AG95" s="467">
        <f t="shared" si="6"/>
        <v>8936.6359999999986</v>
      </c>
      <c r="AH95" s="467">
        <f t="shared" si="7"/>
        <v>0</v>
      </c>
      <c r="AI95" s="467">
        <f t="shared" si="8"/>
        <v>-1186.008</v>
      </c>
      <c r="AK95" s="466">
        <v>0.42708333333333298</v>
      </c>
      <c r="AL95" s="467">
        <v>3202.1080000000002</v>
      </c>
      <c r="AM95" s="467">
        <v>1940.576</v>
      </c>
      <c r="AN95" s="467">
        <v>45.164999999999999</v>
      </c>
      <c r="AO95" s="467">
        <v>484.64</v>
      </c>
      <c r="AP95" s="467">
        <v>93.105999999999995</v>
      </c>
      <c r="AQ95" s="467">
        <v>0</v>
      </c>
      <c r="AR95" s="467">
        <v>494.67899999999997</v>
      </c>
      <c r="AS95" s="467">
        <v>86.876000000000005</v>
      </c>
      <c r="AT95" s="467">
        <v>1991.2940000000001</v>
      </c>
      <c r="AU95" s="467">
        <v>-691.71600000000001</v>
      </c>
      <c r="AV95" s="467">
        <v>-376.78699999999998</v>
      </c>
      <c r="AW95" s="467">
        <v>7646.728000000001</v>
      </c>
      <c r="AX95" s="467">
        <v>7269.9410000000007</v>
      </c>
      <c r="AY95" s="467">
        <f t="shared" si="9"/>
        <v>7646.728000000001</v>
      </c>
      <c r="AZ95" s="467">
        <f t="shared" si="10"/>
        <v>1991.2940000000001</v>
      </c>
      <c r="BA95" s="467">
        <f t="shared" si="11"/>
        <v>0</v>
      </c>
    </row>
    <row r="96" spans="1:53" s="464" customFormat="1">
      <c r="A96" s="466">
        <v>0.4375</v>
      </c>
      <c r="B96" s="467">
        <v>2625.547</v>
      </c>
      <c r="C96" s="467">
        <v>4544.2659999999996</v>
      </c>
      <c r="D96" s="467">
        <v>893.86900000000003</v>
      </c>
      <c r="E96" s="467">
        <v>533.28899999999999</v>
      </c>
      <c r="F96" s="467">
        <v>185.34700000000001</v>
      </c>
      <c r="G96" s="467">
        <v>195.893</v>
      </c>
      <c r="H96" s="467">
        <v>281.53399999999999</v>
      </c>
      <c r="I96" s="467">
        <v>112.40900000000001</v>
      </c>
      <c r="J96" s="467">
        <v>-593.13800000000003</v>
      </c>
      <c r="K96" s="467">
        <v>0</v>
      </c>
      <c r="L96" s="467">
        <v>-585.81500000000005</v>
      </c>
      <c r="M96" s="467">
        <v>8779.0159999999978</v>
      </c>
      <c r="N96" s="467">
        <v>8193.2009999999973</v>
      </c>
      <c r="O96" s="467">
        <f t="shared" si="3"/>
        <v>8779.0159999999978</v>
      </c>
      <c r="P96" s="467">
        <f t="shared" si="4"/>
        <v>0</v>
      </c>
      <c r="Q96" s="467">
        <f t="shared" si="5"/>
        <v>-593.13800000000003</v>
      </c>
      <c r="S96" s="466">
        <v>0.4375</v>
      </c>
      <c r="T96" s="467">
        <v>3723.6750000000002</v>
      </c>
      <c r="U96" s="467">
        <v>4550.8429999999998</v>
      </c>
      <c r="V96" s="467">
        <v>70.186999999999998</v>
      </c>
      <c r="W96" s="467">
        <v>525.85599999999999</v>
      </c>
      <c r="X96" s="467">
        <v>119.953</v>
      </c>
      <c r="Y96" s="467">
        <v>0</v>
      </c>
      <c r="Z96" s="467">
        <v>1485.4680000000001</v>
      </c>
      <c r="AA96" s="467">
        <v>47.08</v>
      </c>
      <c r="AB96" s="467">
        <v>-1196.0609999999999</v>
      </c>
      <c r="AC96" s="467">
        <v>-361.82900000000001</v>
      </c>
      <c r="AD96" s="467">
        <v>-637.77200000000005</v>
      </c>
      <c r="AE96" s="467">
        <v>8965.1720000000005</v>
      </c>
      <c r="AF96" s="467">
        <v>8327.4</v>
      </c>
      <c r="AG96" s="467">
        <f t="shared" si="6"/>
        <v>8965.1720000000005</v>
      </c>
      <c r="AH96" s="467">
        <f t="shared" si="7"/>
        <v>0</v>
      </c>
      <c r="AI96" s="467">
        <f t="shared" si="8"/>
        <v>-1196.0609999999999</v>
      </c>
      <c r="AK96" s="466">
        <v>0.4375</v>
      </c>
      <c r="AL96" s="467">
        <v>3201.9229999999998</v>
      </c>
      <c r="AM96" s="467">
        <v>1966.028</v>
      </c>
      <c r="AN96" s="467">
        <v>45.204999999999998</v>
      </c>
      <c r="AO96" s="467">
        <v>509.839</v>
      </c>
      <c r="AP96" s="467">
        <v>93.075000000000003</v>
      </c>
      <c r="AQ96" s="467">
        <v>0</v>
      </c>
      <c r="AR96" s="467">
        <v>529.61300000000006</v>
      </c>
      <c r="AS96" s="467">
        <v>86.741</v>
      </c>
      <c r="AT96" s="467">
        <v>1947.3430000000001</v>
      </c>
      <c r="AU96" s="467">
        <v>-691.67</v>
      </c>
      <c r="AV96" s="467">
        <v>-380.60300000000001</v>
      </c>
      <c r="AW96" s="467">
        <v>7688.0969999999998</v>
      </c>
      <c r="AX96" s="467">
        <v>7307.4939999999997</v>
      </c>
      <c r="AY96" s="467">
        <f t="shared" si="9"/>
        <v>7688.0969999999998</v>
      </c>
      <c r="AZ96" s="467">
        <f t="shared" si="10"/>
        <v>1947.3430000000001</v>
      </c>
      <c r="BA96" s="467">
        <f t="shared" si="11"/>
        <v>0</v>
      </c>
    </row>
    <row r="97" spans="1:53" s="464" customFormat="1">
      <c r="A97" s="466">
        <v>0.44791666666666702</v>
      </c>
      <c r="B97" s="467">
        <v>2626.0140000000001</v>
      </c>
      <c r="C97" s="467">
        <v>4507.0720000000001</v>
      </c>
      <c r="D97" s="467">
        <v>924.452</v>
      </c>
      <c r="E97" s="467">
        <v>546.16999999999996</v>
      </c>
      <c r="F97" s="467">
        <v>180.60900000000001</v>
      </c>
      <c r="G97" s="467">
        <v>160.40199999999999</v>
      </c>
      <c r="H97" s="467">
        <v>269.66000000000003</v>
      </c>
      <c r="I97" s="467">
        <v>111.70699999999999</v>
      </c>
      <c r="J97" s="467">
        <v>-529.46500000000003</v>
      </c>
      <c r="K97" s="467">
        <v>0</v>
      </c>
      <c r="L97" s="467">
        <v>-583.24</v>
      </c>
      <c r="M97" s="467">
        <v>8796.621000000001</v>
      </c>
      <c r="N97" s="467">
        <v>8213.3810000000012</v>
      </c>
      <c r="O97" s="467">
        <f t="shared" si="3"/>
        <v>8796.621000000001</v>
      </c>
      <c r="P97" s="467">
        <f t="shared" si="4"/>
        <v>0</v>
      </c>
      <c r="Q97" s="467">
        <f t="shared" si="5"/>
        <v>-529.46500000000003</v>
      </c>
      <c r="S97" s="466">
        <v>0.44791666666666702</v>
      </c>
      <c r="T97" s="467">
        <v>3724.348</v>
      </c>
      <c r="U97" s="467">
        <v>4583.8040000000001</v>
      </c>
      <c r="V97" s="467">
        <v>70.281000000000006</v>
      </c>
      <c r="W97" s="467">
        <v>528.31899999999996</v>
      </c>
      <c r="X97" s="467">
        <v>119.82299999999999</v>
      </c>
      <c r="Y97" s="467">
        <v>0</v>
      </c>
      <c r="Z97" s="467">
        <v>1565.3019999999999</v>
      </c>
      <c r="AA97" s="467">
        <v>42.36</v>
      </c>
      <c r="AB97" s="467">
        <v>-1078.729</v>
      </c>
      <c r="AC97" s="467">
        <v>-526.399</v>
      </c>
      <c r="AD97" s="467">
        <v>-641.44399999999996</v>
      </c>
      <c r="AE97" s="467">
        <v>9029.1090000000022</v>
      </c>
      <c r="AF97" s="467">
        <v>8387.6650000000027</v>
      </c>
      <c r="AG97" s="467">
        <f t="shared" si="6"/>
        <v>9029.1090000000022</v>
      </c>
      <c r="AH97" s="467">
        <f t="shared" si="7"/>
        <v>0</v>
      </c>
      <c r="AI97" s="467">
        <f t="shared" si="8"/>
        <v>-1078.729</v>
      </c>
      <c r="AK97" s="466">
        <v>0.44791666666666702</v>
      </c>
      <c r="AL97" s="467">
        <v>3199.174</v>
      </c>
      <c r="AM97" s="467">
        <v>2008.279</v>
      </c>
      <c r="AN97" s="467">
        <v>45.097999999999999</v>
      </c>
      <c r="AO97" s="467">
        <v>526.27</v>
      </c>
      <c r="AP97" s="467">
        <v>93.07</v>
      </c>
      <c r="AQ97" s="467">
        <v>0</v>
      </c>
      <c r="AR97" s="467">
        <v>581.48199999999997</v>
      </c>
      <c r="AS97" s="467">
        <v>89.561000000000007</v>
      </c>
      <c r="AT97" s="467">
        <v>1925.527</v>
      </c>
      <c r="AU97" s="467">
        <v>-691.52499999999998</v>
      </c>
      <c r="AV97" s="467">
        <v>-385.41399999999999</v>
      </c>
      <c r="AW97" s="467">
        <v>7776.9359999999997</v>
      </c>
      <c r="AX97" s="467">
        <v>7391.5219999999999</v>
      </c>
      <c r="AY97" s="467">
        <f t="shared" si="9"/>
        <v>7776.9359999999997</v>
      </c>
      <c r="AZ97" s="467">
        <f t="shared" si="10"/>
        <v>1925.527</v>
      </c>
      <c r="BA97" s="467">
        <f t="shared" si="11"/>
        <v>0</v>
      </c>
    </row>
    <row r="98" spans="1:53" s="464" customFormat="1">
      <c r="A98" s="466">
        <v>0.45833333333333298</v>
      </c>
      <c r="B98" s="467">
        <v>2625.7510000000002</v>
      </c>
      <c r="C98" s="467">
        <v>4618.0609999999997</v>
      </c>
      <c r="D98" s="467">
        <v>922.47299999999996</v>
      </c>
      <c r="E98" s="467">
        <v>523.35</v>
      </c>
      <c r="F98" s="467">
        <v>119.39700000000001</v>
      </c>
      <c r="G98" s="467">
        <v>8.7189999999999994</v>
      </c>
      <c r="H98" s="467">
        <v>246.858</v>
      </c>
      <c r="I98" s="467">
        <v>105.90300000000001</v>
      </c>
      <c r="J98" s="467">
        <v>-298.58199999999999</v>
      </c>
      <c r="K98" s="467">
        <v>0</v>
      </c>
      <c r="L98" s="467">
        <v>-590.11099999999999</v>
      </c>
      <c r="M98" s="467">
        <v>8871.93</v>
      </c>
      <c r="N98" s="467">
        <v>8281.8189999999995</v>
      </c>
      <c r="O98" s="467">
        <f t="shared" si="3"/>
        <v>8871.93</v>
      </c>
      <c r="P98" s="467">
        <f t="shared" si="4"/>
        <v>0</v>
      </c>
      <c r="Q98" s="467">
        <f t="shared" si="5"/>
        <v>-298.58199999999999</v>
      </c>
      <c r="S98" s="466">
        <v>0.45833333333333298</v>
      </c>
      <c r="T98" s="467">
        <v>3723.6869999999999</v>
      </c>
      <c r="U98" s="467">
        <v>4639.9880000000003</v>
      </c>
      <c r="V98" s="467">
        <v>70.186999999999998</v>
      </c>
      <c r="W98" s="467">
        <v>531.40200000000004</v>
      </c>
      <c r="X98" s="467">
        <v>118.095</v>
      </c>
      <c r="Y98" s="467">
        <v>0</v>
      </c>
      <c r="Z98" s="467">
        <v>1640.0329999999999</v>
      </c>
      <c r="AA98" s="467">
        <v>43.08</v>
      </c>
      <c r="AB98" s="467">
        <v>-1100.3520000000001</v>
      </c>
      <c r="AC98" s="467">
        <v>-652.28099999999995</v>
      </c>
      <c r="AD98" s="467">
        <v>-647.11800000000005</v>
      </c>
      <c r="AE98" s="467">
        <v>9013.8389999999963</v>
      </c>
      <c r="AF98" s="467">
        <v>8366.7209999999959</v>
      </c>
      <c r="AG98" s="467">
        <f t="shared" si="6"/>
        <v>9013.8389999999963</v>
      </c>
      <c r="AH98" s="467">
        <f t="shared" si="7"/>
        <v>0</v>
      </c>
      <c r="AI98" s="467">
        <f t="shared" si="8"/>
        <v>-1100.3520000000001</v>
      </c>
      <c r="AK98" s="466">
        <v>0.45833333333333298</v>
      </c>
      <c r="AL98" s="467">
        <v>3199.5430000000001</v>
      </c>
      <c r="AM98" s="467">
        <v>2033.9079999999999</v>
      </c>
      <c r="AN98" s="467">
        <v>45.552999999999997</v>
      </c>
      <c r="AO98" s="467">
        <v>515.721</v>
      </c>
      <c r="AP98" s="467">
        <v>93.23</v>
      </c>
      <c r="AQ98" s="467">
        <v>0</v>
      </c>
      <c r="AR98" s="467">
        <v>635.51199999999994</v>
      </c>
      <c r="AS98" s="467">
        <v>88.402000000000001</v>
      </c>
      <c r="AT98" s="467">
        <v>1902.41</v>
      </c>
      <c r="AU98" s="467">
        <v>-688.42899999999997</v>
      </c>
      <c r="AV98" s="467">
        <v>-387.43099999999998</v>
      </c>
      <c r="AW98" s="467">
        <v>7825.85</v>
      </c>
      <c r="AX98" s="467">
        <v>7438.4190000000008</v>
      </c>
      <c r="AY98" s="467">
        <f t="shared" si="9"/>
        <v>7825.85</v>
      </c>
      <c r="AZ98" s="467">
        <f t="shared" si="10"/>
        <v>1902.41</v>
      </c>
      <c r="BA98" s="467">
        <f t="shared" si="11"/>
        <v>0</v>
      </c>
    </row>
    <row r="99" spans="1:53" s="464" customFormat="1">
      <c r="A99" s="466">
        <v>0.46875</v>
      </c>
      <c r="B99" s="467">
        <v>2625.1689999999999</v>
      </c>
      <c r="C99" s="467">
        <v>4658.3689999999997</v>
      </c>
      <c r="D99" s="467">
        <v>926.85199999999998</v>
      </c>
      <c r="E99" s="467">
        <v>523.46799999999996</v>
      </c>
      <c r="F99" s="467">
        <v>116.50700000000001</v>
      </c>
      <c r="G99" s="467">
        <v>0</v>
      </c>
      <c r="H99" s="467">
        <v>242.28200000000001</v>
      </c>
      <c r="I99" s="467">
        <v>103.239</v>
      </c>
      <c r="J99" s="467">
        <v>-278.5</v>
      </c>
      <c r="K99" s="467">
        <v>0</v>
      </c>
      <c r="L99" s="467">
        <v>-593.48800000000006</v>
      </c>
      <c r="M99" s="467">
        <v>8917.3859999999986</v>
      </c>
      <c r="N99" s="467">
        <v>8323.8979999999992</v>
      </c>
      <c r="O99" s="467">
        <f t="shared" si="3"/>
        <v>8917.3859999999986</v>
      </c>
      <c r="P99" s="467">
        <f t="shared" si="4"/>
        <v>0</v>
      </c>
      <c r="Q99" s="467">
        <f t="shared" si="5"/>
        <v>-278.5</v>
      </c>
      <c r="S99" s="466">
        <v>0.46875</v>
      </c>
      <c r="T99" s="467">
        <v>3724.1089999999999</v>
      </c>
      <c r="U99" s="467">
        <v>4678.9949999999999</v>
      </c>
      <c r="V99" s="467">
        <v>70.254000000000005</v>
      </c>
      <c r="W99" s="467">
        <v>543.89700000000005</v>
      </c>
      <c r="X99" s="467">
        <v>118.11199999999999</v>
      </c>
      <c r="Y99" s="467">
        <v>0</v>
      </c>
      <c r="Z99" s="467">
        <v>1703.6579999999999</v>
      </c>
      <c r="AA99" s="467">
        <v>48.555</v>
      </c>
      <c r="AB99" s="467">
        <v>-1143.027</v>
      </c>
      <c r="AC99" s="467">
        <v>-691.29700000000003</v>
      </c>
      <c r="AD99" s="467">
        <v>-651.78499999999997</v>
      </c>
      <c r="AE99" s="467">
        <v>9053.2559999999994</v>
      </c>
      <c r="AF99" s="467">
        <v>8401.4709999999995</v>
      </c>
      <c r="AG99" s="467">
        <f t="shared" si="6"/>
        <v>9053.2559999999994</v>
      </c>
      <c r="AH99" s="467">
        <f t="shared" si="7"/>
        <v>0</v>
      </c>
      <c r="AI99" s="467">
        <f t="shared" si="8"/>
        <v>-1143.027</v>
      </c>
      <c r="AK99" s="466">
        <v>0.46875</v>
      </c>
      <c r="AL99" s="467">
        <v>3199.6779999999999</v>
      </c>
      <c r="AM99" s="467">
        <v>1975.404</v>
      </c>
      <c r="AN99" s="467">
        <v>45.145000000000003</v>
      </c>
      <c r="AO99" s="467">
        <v>489.06200000000001</v>
      </c>
      <c r="AP99" s="467">
        <v>93.319000000000003</v>
      </c>
      <c r="AQ99" s="467">
        <v>0</v>
      </c>
      <c r="AR99" s="467">
        <v>704.12699999999995</v>
      </c>
      <c r="AS99" s="467">
        <v>83.084999999999994</v>
      </c>
      <c r="AT99" s="467">
        <v>2015.88</v>
      </c>
      <c r="AU99" s="467">
        <v>-688.88900000000001</v>
      </c>
      <c r="AV99" s="467">
        <v>-381.18599999999998</v>
      </c>
      <c r="AW99" s="467">
        <v>7916.8110000000006</v>
      </c>
      <c r="AX99" s="467">
        <v>7535.6250000000009</v>
      </c>
      <c r="AY99" s="467">
        <f t="shared" si="9"/>
        <v>7916.8110000000006</v>
      </c>
      <c r="AZ99" s="467">
        <f t="shared" si="10"/>
        <v>2015.88</v>
      </c>
      <c r="BA99" s="467">
        <f t="shared" si="11"/>
        <v>0</v>
      </c>
    </row>
    <row r="100" spans="1:53" s="464" customFormat="1">
      <c r="A100" s="466">
        <v>0.47916666666666702</v>
      </c>
      <c r="B100" s="467">
        <v>2624.7269999999999</v>
      </c>
      <c r="C100" s="467">
        <v>4655.1589999999997</v>
      </c>
      <c r="D100" s="467">
        <v>924.67399999999998</v>
      </c>
      <c r="E100" s="467">
        <v>524.14099999999996</v>
      </c>
      <c r="F100" s="467">
        <v>116.483</v>
      </c>
      <c r="G100" s="467">
        <v>0</v>
      </c>
      <c r="H100" s="467">
        <v>250.23699999999999</v>
      </c>
      <c r="I100" s="467">
        <v>90.197000000000003</v>
      </c>
      <c r="J100" s="467">
        <v>-205.75200000000001</v>
      </c>
      <c r="K100" s="467">
        <v>0</v>
      </c>
      <c r="L100" s="467">
        <v>-593.16399999999999</v>
      </c>
      <c r="M100" s="467">
        <v>8979.8659999999982</v>
      </c>
      <c r="N100" s="467">
        <v>8386.7019999999975</v>
      </c>
      <c r="O100" s="467">
        <f t="shared" si="3"/>
        <v>8979.8659999999982</v>
      </c>
      <c r="P100" s="467">
        <f t="shared" si="4"/>
        <v>0</v>
      </c>
      <c r="Q100" s="467">
        <f t="shared" si="5"/>
        <v>-205.75200000000001</v>
      </c>
      <c r="S100" s="466">
        <v>0.47916666666666702</v>
      </c>
      <c r="T100" s="467">
        <v>3723.2350000000001</v>
      </c>
      <c r="U100" s="467">
        <v>4600.9629999999997</v>
      </c>
      <c r="V100" s="467">
        <v>70.247</v>
      </c>
      <c r="W100" s="467">
        <v>523.08500000000004</v>
      </c>
      <c r="X100" s="467">
        <v>118.15900000000001</v>
      </c>
      <c r="Y100" s="467">
        <v>0</v>
      </c>
      <c r="Z100" s="467">
        <v>1755.479</v>
      </c>
      <c r="AA100" s="467">
        <v>43.134</v>
      </c>
      <c r="AB100" s="467">
        <v>-1156.673</v>
      </c>
      <c r="AC100" s="467">
        <v>-690.83799999999997</v>
      </c>
      <c r="AD100" s="467">
        <v>-644.26099999999997</v>
      </c>
      <c r="AE100" s="467">
        <v>8986.7909999999974</v>
      </c>
      <c r="AF100" s="467">
        <v>8342.529999999997</v>
      </c>
      <c r="AG100" s="467">
        <f t="shared" si="6"/>
        <v>8986.7909999999974</v>
      </c>
      <c r="AH100" s="467">
        <f t="shared" si="7"/>
        <v>0</v>
      </c>
      <c r="AI100" s="467">
        <f t="shared" si="8"/>
        <v>-1156.673</v>
      </c>
      <c r="AK100" s="466">
        <v>0.47916666666666702</v>
      </c>
      <c r="AL100" s="467">
        <v>3198.8760000000002</v>
      </c>
      <c r="AM100" s="467">
        <v>1966.34</v>
      </c>
      <c r="AN100" s="467">
        <v>45.125</v>
      </c>
      <c r="AO100" s="467">
        <v>480.95800000000003</v>
      </c>
      <c r="AP100" s="467">
        <v>93.331999999999994</v>
      </c>
      <c r="AQ100" s="467">
        <v>0</v>
      </c>
      <c r="AR100" s="467">
        <v>786.846</v>
      </c>
      <c r="AS100" s="467">
        <v>72.213999999999999</v>
      </c>
      <c r="AT100" s="467">
        <v>1947.681</v>
      </c>
      <c r="AU100" s="467">
        <v>-687.47199999999998</v>
      </c>
      <c r="AV100" s="467">
        <v>-380.26499999999999</v>
      </c>
      <c r="AW100" s="467">
        <v>7903.9000000000015</v>
      </c>
      <c r="AX100" s="467">
        <v>7523.6350000000011</v>
      </c>
      <c r="AY100" s="467">
        <f t="shared" si="9"/>
        <v>7903.9000000000015</v>
      </c>
      <c r="AZ100" s="467">
        <f t="shared" si="10"/>
        <v>1947.681</v>
      </c>
      <c r="BA100" s="467">
        <f t="shared" si="11"/>
        <v>0</v>
      </c>
    </row>
    <row r="101" spans="1:53" s="464" customFormat="1">
      <c r="A101" s="466">
        <v>0.48958333333333298</v>
      </c>
      <c r="B101" s="467">
        <v>2624.4479999999999</v>
      </c>
      <c r="C101" s="467">
        <v>4703.375</v>
      </c>
      <c r="D101" s="467">
        <v>895.72199999999998</v>
      </c>
      <c r="E101" s="467">
        <v>526.91200000000003</v>
      </c>
      <c r="F101" s="467">
        <v>116.21299999999999</v>
      </c>
      <c r="G101" s="467">
        <v>0</v>
      </c>
      <c r="H101" s="467">
        <v>236.79300000000001</v>
      </c>
      <c r="I101" s="467">
        <v>86.644999999999996</v>
      </c>
      <c r="J101" s="467">
        <v>-175.572</v>
      </c>
      <c r="K101" s="467">
        <v>0</v>
      </c>
      <c r="L101" s="467">
        <v>-596.84900000000005</v>
      </c>
      <c r="M101" s="467">
        <v>9014.5360000000001</v>
      </c>
      <c r="N101" s="467">
        <v>8417.6869999999999</v>
      </c>
      <c r="O101" s="467">
        <f t="shared" si="3"/>
        <v>9014.5360000000001</v>
      </c>
      <c r="P101" s="467">
        <f t="shared" si="4"/>
        <v>0</v>
      </c>
      <c r="Q101" s="467">
        <f t="shared" si="5"/>
        <v>-175.572</v>
      </c>
      <c r="S101" s="466">
        <v>0.48958333333333298</v>
      </c>
      <c r="T101" s="467">
        <v>3721.8780000000002</v>
      </c>
      <c r="U101" s="467">
        <v>4537.174</v>
      </c>
      <c r="V101" s="467">
        <v>70.293999999999997</v>
      </c>
      <c r="W101" s="467">
        <v>527.91300000000001</v>
      </c>
      <c r="X101" s="467">
        <v>118.16500000000001</v>
      </c>
      <c r="Y101" s="467">
        <v>0</v>
      </c>
      <c r="Z101" s="467">
        <v>1809.1790000000001</v>
      </c>
      <c r="AA101" s="467">
        <v>38.951000000000001</v>
      </c>
      <c r="AB101" s="467">
        <v>-1159.2460000000001</v>
      </c>
      <c r="AC101" s="467">
        <v>-688.99199999999996</v>
      </c>
      <c r="AD101" s="467">
        <v>-639.24400000000003</v>
      </c>
      <c r="AE101" s="467">
        <v>8975.3160000000007</v>
      </c>
      <c r="AF101" s="467">
        <v>8336.0720000000001</v>
      </c>
      <c r="AG101" s="467">
        <f t="shared" si="6"/>
        <v>8975.3160000000007</v>
      </c>
      <c r="AH101" s="467">
        <f t="shared" si="7"/>
        <v>0</v>
      </c>
      <c r="AI101" s="467">
        <f t="shared" si="8"/>
        <v>-1159.2460000000001</v>
      </c>
      <c r="AK101" s="466">
        <v>0.48958333333333298</v>
      </c>
      <c r="AL101" s="467">
        <v>3198.6039999999998</v>
      </c>
      <c r="AM101" s="467">
        <v>1957.6110000000001</v>
      </c>
      <c r="AN101" s="467">
        <v>45.118000000000002</v>
      </c>
      <c r="AO101" s="467">
        <v>480.73500000000001</v>
      </c>
      <c r="AP101" s="467">
        <v>93.213999999999999</v>
      </c>
      <c r="AQ101" s="467">
        <v>0</v>
      </c>
      <c r="AR101" s="467">
        <v>830.17499999999995</v>
      </c>
      <c r="AS101" s="467">
        <v>67.239999999999995</v>
      </c>
      <c r="AT101" s="467">
        <v>1890.847</v>
      </c>
      <c r="AU101" s="467">
        <v>-686.03</v>
      </c>
      <c r="AV101" s="467">
        <v>-379.66899999999998</v>
      </c>
      <c r="AW101" s="467">
        <v>7877.5140000000001</v>
      </c>
      <c r="AX101" s="467">
        <v>7497.8450000000003</v>
      </c>
      <c r="AY101" s="467">
        <f t="shared" si="9"/>
        <v>7877.5140000000001</v>
      </c>
      <c r="AZ101" s="467">
        <f t="shared" si="10"/>
        <v>1890.847</v>
      </c>
      <c r="BA101" s="467">
        <f t="shared" si="11"/>
        <v>0</v>
      </c>
    </row>
    <row r="102" spans="1:53" s="464" customFormat="1">
      <c r="A102" s="466">
        <v>0.5</v>
      </c>
      <c r="B102" s="467">
        <v>2624.596</v>
      </c>
      <c r="C102" s="467">
        <v>4785.4250000000002</v>
      </c>
      <c r="D102" s="467">
        <v>920.20399999999995</v>
      </c>
      <c r="E102" s="467">
        <v>533.73900000000003</v>
      </c>
      <c r="F102" s="467">
        <v>116.682</v>
      </c>
      <c r="G102" s="467">
        <v>203.934</v>
      </c>
      <c r="H102" s="467">
        <v>217.95500000000001</v>
      </c>
      <c r="I102" s="467">
        <v>86.468999999999994</v>
      </c>
      <c r="J102" s="467">
        <v>-459.84500000000003</v>
      </c>
      <c r="K102" s="467">
        <v>0</v>
      </c>
      <c r="L102" s="467">
        <v>-605.28499999999997</v>
      </c>
      <c r="M102" s="467">
        <v>9029.1589999999997</v>
      </c>
      <c r="N102" s="467">
        <v>8423.8739999999998</v>
      </c>
      <c r="O102" s="467">
        <f t="shared" si="3"/>
        <v>9029.1589999999997</v>
      </c>
      <c r="P102" s="467">
        <f t="shared" si="4"/>
        <v>0</v>
      </c>
      <c r="Q102" s="467">
        <f t="shared" si="5"/>
        <v>-459.84500000000003</v>
      </c>
      <c r="S102" s="466">
        <v>0.5</v>
      </c>
      <c r="T102" s="467">
        <v>3722.2469999999998</v>
      </c>
      <c r="U102" s="467">
        <v>4424.8909999999996</v>
      </c>
      <c r="V102" s="467">
        <v>70.16</v>
      </c>
      <c r="W102" s="467">
        <v>527.82399999999996</v>
      </c>
      <c r="X102" s="467">
        <v>119.074</v>
      </c>
      <c r="Y102" s="467">
        <v>0</v>
      </c>
      <c r="Z102" s="467">
        <v>1833.61</v>
      </c>
      <c r="AA102" s="467">
        <v>33.598999999999997</v>
      </c>
      <c r="AB102" s="467">
        <v>-1074.971</v>
      </c>
      <c r="AC102" s="467">
        <v>-731.05700000000002</v>
      </c>
      <c r="AD102" s="467">
        <v>-629.56700000000001</v>
      </c>
      <c r="AE102" s="467">
        <v>8925.3770000000004</v>
      </c>
      <c r="AF102" s="467">
        <v>8295.8100000000013</v>
      </c>
      <c r="AG102" s="467">
        <f t="shared" si="6"/>
        <v>8925.3770000000004</v>
      </c>
      <c r="AH102" s="467">
        <f t="shared" si="7"/>
        <v>0</v>
      </c>
      <c r="AI102" s="467">
        <f t="shared" si="8"/>
        <v>-1074.971</v>
      </c>
      <c r="AK102" s="466">
        <v>0.5</v>
      </c>
      <c r="AL102" s="467">
        <v>3197.5279999999998</v>
      </c>
      <c r="AM102" s="467">
        <v>1855.7550000000001</v>
      </c>
      <c r="AN102" s="467">
        <v>45.185000000000002</v>
      </c>
      <c r="AO102" s="467">
        <v>463.87799999999999</v>
      </c>
      <c r="AP102" s="467">
        <v>98.558999999999997</v>
      </c>
      <c r="AQ102" s="467">
        <v>0</v>
      </c>
      <c r="AR102" s="467">
        <v>893.37900000000002</v>
      </c>
      <c r="AS102" s="467">
        <v>57.856000000000002</v>
      </c>
      <c r="AT102" s="467">
        <v>1919.0820000000001</v>
      </c>
      <c r="AU102" s="467">
        <v>-687.26</v>
      </c>
      <c r="AV102" s="467">
        <v>-370.05099999999999</v>
      </c>
      <c r="AW102" s="467">
        <v>7843.9619999999995</v>
      </c>
      <c r="AX102" s="467">
        <v>7473.9109999999991</v>
      </c>
      <c r="AY102" s="467">
        <f t="shared" si="9"/>
        <v>7843.9619999999995</v>
      </c>
      <c r="AZ102" s="467">
        <f t="shared" si="10"/>
        <v>1919.0820000000001</v>
      </c>
      <c r="BA102" s="467">
        <f t="shared" si="11"/>
        <v>0</v>
      </c>
    </row>
    <row r="103" spans="1:53" s="464" customFormat="1">
      <c r="A103" s="466">
        <v>0.51041666666666696</v>
      </c>
      <c r="B103" s="467">
        <v>2625.866</v>
      </c>
      <c r="C103" s="467">
        <v>4794.5839999999998</v>
      </c>
      <c r="D103" s="467">
        <v>925.88</v>
      </c>
      <c r="E103" s="467">
        <v>524.01499999999999</v>
      </c>
      <c r="F103" s="467">
        <v>116.518</v>
      </c>
      <c r="G103" s="467">
        <v>212.73500000000001</v>
      </c>
      <c r="H103" s="467">
        <v>207.35400000000001</v>
      </c>
      <c r="I103" s="467">
        <v>94.296999999999997</v>
      </c>
      <c r="J103" s="467">
        <v>-414.32799999999997</v>
      </c>
      <c r="K103" s="467">
        <v>0</v>
      </c>
      <c r="L103" s="467">
        <v>-605.70299999999997</v>
      </c>
      <c r="M103" s="467">
        <v>9086.9210000000003</v>
      </c>
      <c r="N103" s="467">
        <v>8481.2180000000008</v>
      </c>
      <c r="O103" s="467">
        <f t="shared" si="3"/>
        <v>9086.9210000000003</v>
      </c>
      <c r="P103" s="467">
        <f t="shared" si="4"/>
        <v>0</v>
      </c>
      <c r="Q103" s="467">
        <f t="shared" si="5"/>
        <v>-414.32799999999997</v>
      </c>
      <c r="S103" s="466">
        <v>0.51041666666666696</v>
      </c>
      <c r="T103" s="467">
        <v>3724.5430000000001</v>
      </c>
      <c r="U103" s="467">
        <v>4414.8249999999998</v>
      </c>
      <c r="V103" s="467">
        <v>70.247</v>
      </c>
      <c r="W103" s="467">
        <v>525.65300000000002</v>
      </c>
      <c r="X103" s="467">
        <v>118.95399999999999</v>
      </c>
      <c r="Y103" s="467">
        <v>0</v>
      </c>
      <c r="Z103" s="467">
        <v>1837.451</v>
      </c>
      <c r="AA103" s="467">
        <v>26.521000000000001</v>
      </c>
      <c r="AB103" s="467">
        <v>-1051.1199999999999</v>
      </c>
      <c r="AC103" s="467">
        <v>-794.59500000000003</v>
      </c>
      <c r="AD103" s="467">
        <v>-628.64499999999998</v>
      </c>
      <c r="AE103" s="467">
        <v>8872.4790000000012</v>
      </c>
      <c r="AF103" s="467">
        <v>8243.8340000000007</v>
      </c>
      <c r="AG103" s="467">
        <f t="shared" si="6"/>
        <v>8872.4790000000012</v>
      </c>
      <c r="AH103" s="467">
        <f t="shared" si="7"/>
        <v>0</v>
      </c>
      <c r="AI103" s="467">
        <f t="shared" si="8"/>
        <v>-1051.1199999999999</v>
      </c>
      <c r="AK103" s="466">
        <v>0.51041666666666696</v>
      </c>
      <c r="AL103" s="467">
        <v>3196.0619999999999</v>
      </c>
      <c r="AM103" s="467">
        <v>1820.8889999999999</v>
      </c>
      <c r="AN103" s="467">
        <v>45.145000000000003</v>
      </c>
      <c r="AO103" s="467">
        <v>457.80599999999998</v>
      </c>
      <c r="AP103" s="467">
        <v>98.81</v>
      </c>
      <c r="AQ103" s="467">
        <v>0</v>
      </c>
      <c r="AR103" s="467">
        <v>936.58</v>
      </c>
      <c r="AS103" s="467">
        <v>57.886000000000003</v>
      </c>
      <c r="AT103" s="467">
        <v>1916.0609999999999</v>
      </c>
      <c r="AU103" s="467">
        <v>-684.88400000000001</v>
      </c>
      <c r="AV103" s="467">
        <v>-366.84300000000002</v>
      </c>
      <c r="AW103" s="467">
        <v>7844.3550000000014</v>
      </c>
      <c r="AX103" s="467">
        <v>7477.5120000000015</v>
      </c>
      <c r="AY103" s="467">
        <f t="shared" si="9"/>
        <v>7844.3550000000014</v>
      </c>
      <c r="AZ103" s="467">
        <f t="shared" si="10"/>
        <v>1916.0609999999999</v>
      </c>
      <c r="BA103" s="467">
        <f t="shared" si="11"/>
        <v>0</v>
      </c>
    </row>
    <row r="104" spans="1:53" s="464" customFormat="1">
      <c r="A104" s="466">
        <v>0.52083333333333304</v>
      </c>
      <c r="B104" s="467">
        <v>2625.576</v>
      </c>
      <c r="C104" s="467">
        <v>4802.3130000000001</v>
      </c>
      <c r="D104" s="467">
        <v>925.20600000000002</v>
      </c>
      <c r="E104" s="467">
        <v>513.81299999999999</v>
      </c>
      <c r="F104" s="467">
        <v>116.39700000000001</v>
      </c>
      <c r="G104" s="467">
        <v>207.732</v>
      </c>
      <c r="H104" s="467">
        <v>192.86600000000001</v>
      </c>
      <c r="I104" s="467">
        <v>84.58</v>
      </c>
      <c r="J104" s="467">
        <v>-417.596</v>
      </c>
      <c r="K104" s="467">
        <v>0</v>
      </c>
      <c r="L104" s="467">
        <v>-605.476</v>
      </c>
      <c r="M104" s="467">
        <v>9050.8870000000006</v>
      </c>
      <c r="N104" s="467">
        <v>8445.4110000000001</v>
      </c>
      <c r="O104" s="467">
        <f t="shared" si="3"/>
        <v>9050.8870000000006</v>
      </c>
      <c r="P104" s="467">
        <f t="shared" si="4"/>
        <v>0</v>
      </c>
      <c r="Q104" s="467">
        <f t="shared" si="5"/>
        <v>-417.596</v>
      </c>
      <c r="S104" s="466">
        <v>0.52083333333333304</v>
      </c>
      <c r="T104" s="467">
        <v>3725.0929999999998</v>
      </c>
      <c r="U104" s="467">
        <v>4383.3990000000003</v>
      </c>
      <c r="V104" s="467">
        <v>70.254000000000005</v>
      </c>
      <c r="W104" s="467">
        <v>527.76900000000001</v>
      </c>
      <c r="X104" s="467">
        <v>119.128</v>
      </c>
      <c r="Y104" s="467">
        <v>0</v>
      </c>
      <c r="Z104" s="467">
        <v>1821.3969999999999</v>
      </c>
      <c r="AA104" s="467">
        <v>25.664000000000001</v>
      </c>
      <c r="AB104" s="467">
        <v>-1091.702</v>
      </c>
      <c r="AC104" s="467">
        <v>-792.95500000000004</v>
      </c>
      <c r="AD104" s="467">
        <v>-625.87599999999998</v>
      </c>
      <c r="AE104" s="467">
        <v>8788.0470000000023</v>
      </c>
      <c r="AF104" s="467">
        <v>8162.1710000000021</v>
      </c>
      <c r="AG104" s="467">
        <f t="shared" si="6"/>
        <v>8788.0470000000023</v>
      </c>
      <c r="AH104" s="467">
        <f t="shared" si="7"/>
        <v>0</v>
      </c>
      <c r="AI104" s="467">
        <f t="shared" si="8"/>
        <v>-1091.702</v>
      </c>
      <c r="AK104" s="466">
        <v>0.52083333333333304</v>
      </c>
      <c r="AL104" s="467">
        <v>3193.2829999999999</v>
      </c>
      <c r="AM104" s="467">
        <v>1829.43</v>
      </c>
      <c r="AN104" s="467">
        <v>45.170999999999999</v>
      </c>
      <c r="AO104" s="467">
        <v>454.899</v>
      </c>
      <c r="AP104" s="467">
        <v>99.197000000000003</v>
      </c>
      <c r="AQ104" s="467">
        <v>0</v>
      </c>
      <c r="AR104" s="467">
        <v>973.22299999999996</v>
      </c>
      <c r="AS104" s="467">
        <v>51.326999999999998</v>
      </c>
      <c r="AT104" s="467">
        <v>1779.481</v>
      </c>
      <c r="AU104" s="467">
        <v>-683.21600000000001</v>
      </c>
      <c r="AV104" s="467">
        <v>-367.42399999999998</v>
      </c>
      <c r="AW104" s="467">
        <v>7742.7950000000001</v>
      </c>
      <c r="AX104" s="467">
        <v>7375.3710000000001</v>
      </c>
      <c r="AY104" s="467">
        <f t="shared" si="9"/>
        <v>7742.7950000000001</v>
      </c>
      <c r="AZ104" s="467">
        <f t="shared" si="10"/>
        <v>1779.481</v>
      </c>
      <c r="BA104" s="467">
        <f t="shared" si="11"/>
        <v>0</v>
      </c>
    </row>
    <row r="105" spans="1:53" s="464" customFormat="1">
      <c r="A105" s="466">
        <v>0.53125</v>
      </c>
      <c r="B105" s="467">
        <v>2625.9140000000002</v>
      </c>
      <c r="C105" s="467">
        <v>4811.2709999999997</v>
      </c>
      <c r="D105" s="467">
        <v>923.59299999999996</v>
      </c>
      <c r="E105" s="467">
        <v>511.94</v>
      </c>
      <c r="F105" s="467">
        <v>116.384</v>
      </c>
      <c r="G105" s="467">
        <v>194.98099999999999</v>
      </c>
      <c r="H105" s="467">
        <v>178.11699999999999</v>
      </c>
      <c r="I105" s="467">
        <v>79.619</v>
      </c>
      <c r="J105" s="467">
        <v>-313.63299999999998</v>
      </c>
      <c r="K105" s="467">
        <v>0</v>
      </c>
      <c r="L105" s="467">
        <v>-605.80799999999999</v>
      </c>
      <c r="M105" s="467">
        <v>9128.1860000000015</v>
      </c>
      <c r="N105" s="467">
        <v>8522.3780000000006</v>
      </c>
      <c r="O105" s="467">
        <f t="shared" si="3"/>
        <v>9128.1860000000015</v>
      </c>
      <c r="P105" s="467">
        <f t="shared" si="4"/>
        <v>0</v>
      </c>
      <c r="Q105" s="467">
        <f t="shared" si="5"/>
        <v>-313.63299999999998</v>
      </c>
      <c r="S105" s="466">
        <v>0.53125</v>
      </c>
      <c r="T105" s="467">
        <v>3725.422</v>
      </c>
      <c r="U105" s="467">
        <v>4376.2209999999995</v>
      </c>
      <c r="V105" s="467">
        <v>69.759</v>
      </c>
      <c r="W105" s="467">
        <v>523.97900000000004</v>
      </c>
      <c r="X105" s="467">
        <v>119.02200000000001</v>
      </c>
      <c r="Y105" s="467">
        <v>0</v>
      </c>
      <c r="Z105" s="467">
        <v>1803.277</v>
      </c>
      <c r="AA105" s="467">
        <v>25.643000000000001</v>
      </c>
      <c r="AB105" s="467">
        <v>-1054.08</v>
      </c>
      <c r="AC105" s="467">
        <v>-792.57500000000005</v>
      </c>
      <c r="AD105" s="467">
        <v>-624.91600000000005</v>
      </c>
      <c r="AE105" s="467">
        <v>8796.6679999999997</v>
      </c>
      <c r="AF105" s="467">
        <v>8171.7519999999995</v>
      </c>
      <c r="AG105" s="467">
        <f t="shared" si="6"/>
        <v>8796.6679999999997</v>
      </c>
      <c r="AH105" s="467">
        <f t="shared" si="7"/>
        <v>0</v>
      </c>
      <c r="AI105" s="467">
        <f t="shared" si="8"/>
        <v>-1054.08</v>
      </c>
      <c r="AK105" s="466">
        <v>0.53125</v>
      </c>
      <c r="AL105" s="467">
        <v>3192.7350000000001</v>
      </c>
      <c r="AM105" s="467">
        <v>1814.989</v>
      </c>
      <c r="AN105" s="467">
        <v>45.164999999999999</v>
      </c>
      <c r="AO105" s="467">
        <v>457.935</v>
      </c>
      <c r="AP105" s="467">
        <v>120.075</v>
      </c>
      <c r="AQ105" s="467">
        <v>0</v>
      </c>
      <c r="AR105" s="467">
        <v>1063.538</v>
      </c>
      <c r="AS105" s="467">
        <v>47.082000000000001</v>
      </c>
      <c r="AT105" s="467">
        <v>1700.5309999999999</v>
      </c>
      <c r="AU105" s="467">
        <v>-651.77499999999998</v>
      </c>
      <c r="AV105" s="467">
        <v>-366.96</v>
      </c>
      <c r="AW105" s="467">
        <v>7790.2749999999996</v>
      </c>
      <c r="AX105" s="467">
        <v>7423.3149999999996</v>
      </c>
      <c r="AY105" s="467">
        <f t="shared" si="9"/>
        <v>7790.2749999999996</v>
      </c>
      <c r="AZ105" s="467">
        <f t="shared" si="10"/>
        <v>1700.5309999999999</v>
      </c>
      <c r="BA105" s="467">
        <f t="shared" si="11"/>
        <v>0</v>
      </c>
    </row>
    <row r="106" spans="1:53" s="464" customFormat="1">
      <c r="A106" s="466">
        <v>0.54166666666666696</v>
      </c>
      <c r="B106" s="467">
        <v>2625.6329999999998</v>
      </c>
      <c r="C106" s="467">
        <v>4846.375</v>
      </c>
      <c r="D106" s="467">
        <v>926.13400000000001</v>
      </c>
      <c r="E106" s="467">
        <v>511.08100000000002</v>
      </c>
      <c r="F106" s="467">
        <v>117.309</v>
      </c>
      <c r="G106" s="467">
        <v>0</v>
      </c>
      <c r="H106" s="467">
        <v>168.101</v>
      </c>
      <c r="I106" s="467">
        <v>76.653999999999996</v>
      </c>
      <c r="J106" s="467">
        <v>12.673</v>
      </c>
      <c r="K106" s="467">
        <v>0</v>
      </c>
      <c r="L106" s="467">
        <v>-607.779</v>
      </c>
      <c r="M106" s="467">
        <v>9283.9600000000009</v>
      </c>
      <c r="N106" s="467">
        <v>8676.1810000000005</v>
      </c>
      <c r="O106" s="467">
        <f t="shared" si="3"/>
        <v>9283.9600000000009</v>
      </c>
      <c r="P106" s="467">
        <f t="shared" si="4"/>
        <v>12.673</v>
      </c>
      <c r="Q106" s="467">
        <f t="shared" si="5"/>
        <v>0</v>
      </c>
      <c r="S106" s="466">
        <v>0.54166666666666696</v>
      </c>
      <c r="T106" s="467">
        <v>3723.0279999999998</v>
      </c>
      <c r="U106" s="467">
        <v>4490.6409999999996</v>
      </c>
      <c r="V106" s="467">
        <v>70.013000000000005</v>
      </c>
      <c r="W106" s="467">
        <v>521.76400000000001</v>
      </c>
      <c r="X106" s="467">
        <v>119.49299999999999</v>
      </c>
      <c r="Y106" s="467">
        <v>0</v>
      </c>
      <c r="Z106" s="467">
        <v>1770.0050000000001</v>
      </c>
      <c r="AA106" s="467">
        <v>22.835000000000001</v>
      </c>
      <c r="AB106" s="467">
        <v>-951.89099999999996</v>
      </c>
      <c r="AC106" s="467">
        <v>-956.82</v>
      </c>
      <c r="AD106" s="467">
        <v>-634.39599999999996</v>
      </c>
      <c r="AE106" s="467">
        <v>8809.0679999999993</v>
      </c>
      <c r="AF106" s="467">
        <v>8174.6719999999996</v>
      </c>
      <c r="AG106" s="467">
        <f t="shared" si="6"/>
        <v>8809.0679999999993</v>
      </c>
      <c r="AH106" s="467">
        <f t="shared" si="7"/>
        <v>0</v>
      </c>
      <c r="AI106" s="467">
        <f t="shared" si="8"/>
        <v>-951.89099999999996</v>
      </c>
      <c r="AK106" s="466">
        <v>0.54166666666666696</v>
      </c>
      <c r="AL106" s="467">
        <v>3193.009</v>
      </c>
      <c r="AM106" s="467">
        <v>1984.5609999999999</v>
      </c>
      <c r="AN106" s="467">
        <v>45.151000000000003</v>
      </c>
      <c r="AO106" s="467">
        <v>465.61700000000002</v>
      </c>
      <c r="AP106" s="467">
        <v>186.20599999999999</v>
      </c>
      <c r="AQ106" s="467">
        <v>0</v>
      </c>
      <c r="AR106" s="467">
        <v>1075.894</v>
      </c>
      <c r="AS106" s="467">
        <v>44.738</v>
      </c>
      <c r="AT106" s="467">
        <v>1330.6020000000001</v>
      </c>
      <c r="AU106" s="467">
        <v>-408.11399999999998</v>
      </c>
      <c r="AV106" s="467">
        <v>-382.87700000000001</v>
      </c>
      <c r="AW106" s="467">
        <v>7917.6640000000007</v>
      </c>
      <c r="AX106" s="467">
        <v>7534.7870000000003</v>
      </c>
      <c r="AY106" s="467">
        <f t="shared" si="9"/>
        <v>7917.6640000000007</v>
      </c>
      <c r="AZ106" s="467">
        <f t="shared" si="10"/>
        <v>1330.6020000000001</v>
      </c>
      <c r="BA106" s="467">
        <f t="shared" si="11"/>
        <v>0</v>
      </c>
    </row>
    <row r="107" spans="1:53" s="464" customFormat="1">
      <c r="A107" s="466">
        <v>0.55208333333333304</v>
      </c>
      <c r="B107" s="467">
        <v>2626.5509999999999</v>
      </c>
      <c r="C107" s="467">
        <v>4869.3900000000003</v>
      </c>
      <c r="D107" s="467">
        <v>928.32799999999997</v>
      </c>
      <c r="E107" s="467">
        <v>513.41999999999996</v>
      </c>
      <c r="F107" s="467">
        <v>117.40300000000001</v>
      </c>
      <c r="G107" s="467">
        <v>0</v>
      </c>
      <c r="H107" s="467">
        <v>156.83099999999999</v>
      </c>
      <c r="I107" s="467">
        <v>70.603999999999999</v>
      </c>
      <c r="J107" s="467">
        <v>0.76400000000000001</v>
      </c>
      <c r="K107" s="467">
        <v>0</v>
      </c>
      <c r="L107" s="467">
        <v>-609.72900000000004</v>
      </c>
      <c r="M107" s="467">
        <v>9283.2909999999993</v>
      </c>
      <c r="N107" s="467">
        <v>8673.5619999999999</v>
      </c>
      <c r="O107" s="467">
        <f t="shared" si="3"/>
        <v>9283.2909999999993</v>
      </c>
      <c r="P107" s="467">
        <f t="shared" si="4"/>
        <v>0.76400000000000001</v>
      </c>
      <c r="Q107" s="467">
        <f t="shared" si="5"/>
        <v>0</v>
      </c>
      <c r="S107" s="466">
        <v>0.55208333333333304</v>
      </c>
      <c r="T107" s="467">
        <v>3720.5619999999999</v>
      </c>
      <c r="U107" s="467">
        <v>4539.5990000000002</v>
      </c>
      <c r="V107" s="467">
        <v>70.254000000000005</v>
      </c>
      <c r="W107" s="467">
        <v>519.93600000000004</v>
      </c>
      <c r="X107" s="467">
        <v>119.43899999999999</v>
      </c>
      <c r="Y107" s="467">
        <v>0</v>
      </c>
      <c r="Z107" s="467">
        <v>1741.4570000000001</v>
      </c>
      <c r="AA107" s="467">
        <v>23.88</v>
      </c>
      <c r="AB107" s="467">
        <v>-1014.932</v>
      </c>
      <c r="AC107" s="467">
        <v>-987.85799999999995</v>
      </c>
      <c r="AD107" s="467">
        <v>-638.23800000000006</v>
      </c>
      <c r="AE107" s="467">
        <v>8732.3369999999995</v>
      </c>
      <c r="AF107" s="467">
        <v>8094.0989999999993</v>
      </c>
      <c r="AG107" s="467">
        <f t="shared" si="6"/>
        <v>8732.3369999999995</v>
      </c>
      <c r="AH107" s="467">
        <f t="shared" si="7"/>
        <v>0</v>
      </c>
      <c r="AI107" s="467">
        <f t="shared" si="8"/>
        <v>-1014.932</v>
      </c>
      <c r="AK107" s="466">
        <v>0.55208333333333304</v>
      </c>
      <c r="AL107" s="467">
        <v>3193.6010000000001</v>
      </c>
      <c r="AM107" s="467">
        <v>2039.788</v>
      </c>
      <c r="AN107" s="467">
        <v>45.238</v>
      </c>
      <c r="AO107" s="467">
        <v>469.01</v>
      </c>
      <c r="AP107" s="467">
        <v>156.16399999999999</v>
      </c>
      <c r="AQ107" s="467">
        <v>0</v>
      </c>
      <c r="AR107" s="467">
        <v>1110.9870000000001</v>
      </c>
      <c r="AS107" s="467">
        <v>41.046999999999997</v>
      </c>
      <c r="AT107" s="467">
        <v>1253.913</v>
      </c>
      <c r="AU107" s="467">
        <v>-408.37200000000001</v>
      </c>
      <c r="AV107" s="467">
        <v>-387.863</v>
      </c>
      <c r="AW107" s="467">
        <v>7901.3759999999993</v>
      </c>
      <c r="AX107" s="467">
        <v>7513.512999999999</v>
      </c>
      <c r="AY107" s="467">
        <f t="shared" si="9"/>
        <v>7901.3759999999993</v>
      </c>
      <c r="AZ107" s="467">
        <f t="shared" si="10"/>
        <v>1253.913</v>
      </c>
      <c r="BA107" s="467">
        <f t="shared" si="11"/>
        <v>0</v>
      </c>
    </row>
    <row r="108" spans="1:53" s="464" customFormat="1">
      <c r="A108" s="466">
        <v>0.5625</v>
      </c>
      <c r="B108" s="467">
        <v>2626.3049999999998</v>
      </c>
      <c r="C108" s="467">
        <v>4904.6090000000004</v>
      </c>
      <c r="D108" s="467">
        <v>914.572</v>
      </c>
      <c r="E108" s="467">
        <v>514.33299999999997</v>
      </c>
      <c r="F108" s="467">
        <v>117.58199999999999</v>
      </c>
      <c r="G108" s="467">
        <v>64.832999999999998</v>
      </c>
      <c r="H108" s="467">
        <v>139.953</v>
      </c>
      <c r="I108" s="467">
        <v>64.819000000000003</v>
      </c>
      <c r="J108" s="467">
        <v>-128.559</v>
      </c>
      <c r="K108" s="467">
        <v>0</v>
      </c>
      <c r="L108" s="467">
        <v>-612.60299999999995</v>
      </c>
      <c r="M108" s="467">
        <v>9218.4470000000019</v>
      </c>
      <c r="N108" s="467">
        <v>8605.8440000000028</v>
      </c>
      <c r="O108" s="467">
        <f t="shared" si="3"/>
        <v>9218.4470000000019</v>
      </c>
      <c r="P108" s="467">
        <f t="shared" si="4"/>
        <v>0</v>
      </c>
      <c r="Q108" s="467">
        <f t="shared" si="5"/>
        <v>-128.559</v>
      </c>
      <c r="S108" s="466">
        <v>0.5625</v>
      </c>
      <c r="T108" s="467">
        <v>3719.721</v>
      </c>
      <c r="U108" s="467">
        <v>4535.2809999999999</v>
      </c>
      <c r="V108" s="467">
        <v>70.221000000000004</v>
      </c>
      <c r="W108" s="467">
        <v>523.74199999999996</v>
      </c>
      <c r="X108" s="467">
        <v>119.568</v>
      </c>
      <c r="Y108" s="467">
        <v>0</v>
      </c>
      <c r="Z108" s="467">
        <v>1694.1690000000001</v>
      </c>
      <c r="AA108" s="467">
        <v>22.963999999999999</v>
      </c>
      <c r="AB108" s="467">
        <v>-1069.8409999999999</v>
      </c>
      <c r="AC108" s="467">
        <v>-985.77499999999998</v>
      </c>
      <c r="AD108" s="467">
        <v>-637.58399999999995</v>
      </c>
      <c r="AE108" s="467">
        <v>8630.0499999999993</v>
      </c>
      <c r="AF108" s="467">
        <v>7992.4659999999994</v>
      </c>
      <c r="AG108" s="467">
        <f t="shared" si="6"/>
        <v>8630.0499999999993</v>
      </c>
      <c r="AH108" s="467">
        <f t="shared" si="7"/>
        <v>0</v>
      </c>
      <c r="AI108" s="467">
        <f t="shared" si="8"/>
        <v>-1069.8409999999999</v>
      </c>
      <c r="AK108" s="466">
        <v>0.5625</v>
      </c>
      <c r="AL108" s="467">
        <v>3193.29</v>
      </c>
      <c r="AM108" s="467">
        <v>1987.9269999999999</v>
      </c>
      <c r="AN108" s="467">
        <v>45.185000000000002</v>
      </c>
      <c r="AO108" s="467">
        <v>461.33699999999999</v>
      </c>
      <c r="AP108" s="467">
        <v>152.374</v>
      </c>
      <c r="AQ108" s="467">
        <v>0</v>
      </c>
      <c r="AR108" s="467">
        <v>1076.4079999999999</v>
      </c>
      <c r="AS108" s="467">
        <v>45.177</v>
      </c>
      <c r="AT108" s="467">
        <v>1234.03</v>
      </c>
      <c r="AU108" s="467">
        <v>-408.125</v>
      </c>
      <c r="AV108" s="467">
        <v>-382.68400000000003</v>
      </c>
      <c r="AW108" s="467">
        <v>7787.6029999999992</v>
      </c>
      <c r="AX108" s="467">
        <v>7404.918999999999</v>
      </c>
      <c r="AY108" s="467">
        <f t="shared" si="9"/>
        <v>7787.6029999999992</v>
      </c>
      <c r="AZ108" s="467">
        <f t="shared" si="10"/>
        <v>1234.03</v>
      </c>
      <c r="BA108" s="467">
        <f t="shared" si="11"/>
        <v>0</v>
      </c>
    </row>
    <row r="109" spans="1:53" s="464" customFormat="1">
      <c r="A109" s="466">
        <v>0.57291666666666696</v>
      </c>
      <c r="B109" s="467">
        <v>2625.0430000000001</v>
      </c>
      <c r="C109" s="467">
        <v>4960.0119999999997</v>
      </c>
      <c r="D109" s="467">
        <v>887.11</v>
      </c>
      <c r="E109" s="467">
        <v>528.64300000000003</v>
      </c>
      <c r="F109" s="467">
        <v>117.673</v>
      </c>
      <c r="G109" s="467">
        <v>76.418999999999997</v>
      </c>
      <c r="H109" s="467">
        <v>118.34</v>
      </c>
      <c r="I109" s="467">
        <v>68.796000000000006</v>
      </c>
      <c r="J109" s="467">
        <v>-231.279</v>
      </c>
      <c r="K109" s="467">
        <v>0</v>
      </c>
      <c r="L109" s="467">
        <v>-617.46400000000006</v>
      </c>
      <c r="M109" s="467">
        <v>9150.7570000000014</v>
      </c>
      <c r="N109" s="467">
        <v>8533.2930000000015</v>
      </c>
      <c r="O109" s="467">
        <f t="shared" si="3"/>
        <v>9150.7570000000014</v>
      </c>
      <c r="P109" s="467">
        <f t="shared" si="4"/>
        <v>0</v>
      </c>
      <c r="Q109" s="467">
        <f t="shared" si="5"/>
        <v>-231.279</v>
      </c>
      <c r="S109" s="466">
        <v>0.57291666666666696</v>
      </c>
      <c r="T109" s="467">
        <v>3720.096</v>
      </c>
      <c r="U109" s="467">
        <v>4524.1610000000001</v>
      </c>
      <c r="V109" s="467">
        <v>70.227000000000004</v>
      </c>
      <c r="W109" s="467">
        <v>525.55399999999997</v>
      </c>
      <c r="X109" s="467">
        <v>119.886</v>
      </c>
      <c r="Y109" s="467">
        <v>0</v>
      </c>
      <c r="Z109" s="467">
        <v>1615.5730000000001</v>
      </c>
      <c r="AA109" s="467">
        <v>23.292999999999999</v>
      </c>
      <c r="AB109" s="467">
        <v>-1042.732</v>
      </c>
      <c r="AC109" s="467">
        <v>-951.48400000000004</v>
      </c>
      <c r="AD109" s="467">
        <v>-636.04899999999998</v>
      </c>
      <c r="AE109" s="467">
        <v>8604.5740000000005</v>
      </c>
      <c r="AF109" s="467">
        <v>7968.5250000000005</v>
      </c>
      <c r="AG109" s="467">
        <f t="shared" si="6"/>
        <v>8604.5740000000005</v>
      </c>
      <c r="AH109" s="467">
        <f t="shared" si="7"/>
        <v>0</v>
      </c>
      <c r="AI109" s="467">
        <f t="shared" si="8"/>
        <v>-1042.732</v>
      </c>
      <c r="AK109" s="466">
        <v>0.57291666666666696</v>
      </c>
      <c r="AL109" s="467">
        <v>3191.2939999999999</v>
      </c>
      <c r="AM109" s="467">
        <v>2011.729</v>
      </c>
      <c r="AN109" s="467">
        <v>45.191000000000003</v>
      </c>
      <c r="AO109" s="467">
        <v>455.74700000000001</v>
      </c>
      <c r="AP109" s="467">
        <v>152.35900000000001</v>
      </c>
      <c r="AQ109" s="467">
        <v>0</v>
      </c>
      <c r="AR109" s="467">
        <v>1042.1510000000001</v>
      </c>
      <c r="AS109" s="467">
        <v>44.027999999999999</v>
      </c>
      <c r="AT109" s="467">
        <v>1234.9860000000001</v>
      </c>
      <c r="AU109" s="467">
        <v>-430.18400000000003</v>
      </c>
      <c r="AV109" s="467">
        <v>-384.13499999999999</v>
      </c>
      <c r="AW109" s="467">
        <v>7747.3010000000004</v>
      </c>
      <c r="AX109" s="467">
        <v>7363.1660000000002</v>
      </c>
      <c r="AY109" s="467">
        <f t="shared" si="9"/>
        <v>7747.3010000000004</v>
      </c>
      <c r="AZ109" s="467">
        <f t="shared" si="10"/>
        <v>1234.9860000000001</v>
      </c>
      <c r="BA109" s="467">
        <f t="shared" si="11"/>
        <v>0</v>
      </c>
    </row>
    <row r="110" spans="1:53" s="464" customFormat="1">
      <c r="A110" s="466">
        <v>0.58333333333333304</v>
      </c>
      <c r="B110" s="467">
        <v>2624.8110000000001</v>
      </c>
      <c r="C110" s="467">
        <v>5000.5309999999999</v>
      </c>
      <c r="D110" s="467">
        <v>892.44899999999996</v>
      </c>
      <c r="E110" s="467">
        <v>551.38400000000001</v>
      </c>
      <c r="F110" s="467">
        <v>126.48</v>
      </c>
      <c r="G110" s="467">
        <v>73.938000000000002</v>
      </c>
      <c r="H110" s="467">
        <v>99.894000000000005</v>
      </c>
      <c r="I110" s="467">
        <v>65.956000000000003</v>
      </c>
      <c r="J110" s="467">
        <v>-265.62</v>
      </c>
      <c r="K110" s="467">
        <v>0</v>
      </c>
      <c r="L110" s="467">
        <v>-621.91399999999999</v>
      </c>
      <c r="M110" s="467">
        <v>9169.8230000000003</v>
      </c>
      <c r="N110" s="467">
        <v>8547.9089999999997</v>
      </c>
      <c r="O110" s="467">
        <f t="shared" si="3"/>
        <v>9169.8230000000003</v>
      </c>
      <c r="P110" s="467">
        <f t="shared" si="4"/>
        <v>0</v>
      </c>
      <c r="Q110" s="467">
        <f t="shared" si="5"/>
        <v>-265.62</v>
      </c>
      <c r="S110" s="466">
        <v>0.58333333333333304</v>
      </c>
      <c r="T110" s="467">
        <v>3720.4650000000001</v>
      </c>
      <c r="U110" s="467">
        <v>4477.7489999999998</v>
      </c>
      <c r="V110" s="467">
        <v>70.200999999999993</v>
      </c>
      <c r="W110" s="467">
        <v>523.48199999999997</v>
      </c>
      <c r="X110" s="467">
        <v>123.428</v>
      </c>
      <c r="Y110" s="467">
        <v>0</v>
      </c>
      <c r="Z110" s="467">
        <v>1530.173</v>
      </c>
      <c r="AA110" s="467">
        <v>21.231000000000002</v>
      </c>
      <c r="AB110" s="467">
        <v>-1132.1099999999999</v>
      </c>
      <c r="AC110" s="467">
        <v>-783.12599999999998</v>
      </c>
      <c r="AD110" s="467">
        <v>-631.17100000000005</v>
      </c>
      <c r="AE110" s="467">
        <v>8551.4929999999986</v>
      </c>
      <c r="AF110" s="467">
        <v>7920.3219999999983</v>
      </c>
      <c r="AG110" s="467">
        <f t="shared" si="6"/>
        <v>8551.4929999999986</v>
      </c>
      <c r="AH110" s="467">
        <f t="shared" si="7"/>
        <v>0</v>
      </c>
      <c r="AI110" s="467">
        <f t="shared" si="8"/>
        <v>-1132.1099999999999</v>
      </c>
      <c r="AK110" s="466">
        <v>0.58333333333333304</v>
      </c>
      <c r="AL110" s="467">
        <v>3189.752</v>
      </c>
      <c r="AM110" s="467">
        <v>2099.65</v>
      </c>
      <c r="AN110" s="467">
        <v>45.191000000000003</v>
      </c>
      <c r="AO110" s="467">
        <v>468.779</v>
      </c>
      <c r="AP110" s="467">
        <v>156.62899999999999</v>
      </c>
      <c r="AQ110" s="467">
        <v>0</v>
      </c>
      <c r="AR110" s="467">
        <v>1047.569</v>
      </c>
      <c r="AS110" s="467">
        <v>41.841000000000001</v>
      </c>
      <c r="AT110" s="467">
        <v>1337.018</v>
      </c>
      <c r="AU110" s="467">
        <v>-622.48900000000003</v>
      </c>
      <c r="AV110" s="467">
        <v>-392.52499999999998</v>
      </c>
      <c r="AW110" s="467">
        <v>7763.9400000000005</v>
      </c>
      <c r="AX110" s="467">
        <v>7371.4150000000009</v>
      </c>
      <c r="AY110" s="467">
        <f t="shared" si="9"/>
        <v>7763.9400000000005</v>
      </c>
      <c r="AZ110" s="467">
        <f t="shared" si="10"/>
        <v>1337.018</v>
      </c>
      <c r="BA110" s="467">
        <f t="shared" si="11"/>
        <v>0</v>
      </c>
    </row>
    <row r="111" spans="1:53" s="464" customFormat="1">
      <c r="A111" s="466">
        <v>0.59375</v>
      </c>
      <c r="B111" s="467">
        <v>2621.6930000000002</v>
      </c>
      <c r="C111" s="467">
        <v>5052.1540000000005</v>
      </c>
      <c r="D111" s="467">
        <v>911.43</v>
      </c>
      <c r="E111" s="467">
        <v>556.245</v>
      </c>
      <c r="F111" s="467">
        <v>127.10599999999999</v>
      </c>
      <c r="G111" s="467">
        <v>80.548000000000002</v>
      </c>
      <c r="H111" s="467">
        <v>82.56</v>
      </c>
      <c r="I111" s="467">
        <v>67.241</v>
      </c>
      <c r="J111" s="467">
        <v>-369.25200000000001</v>
      </c>
      <c r="K111" s="467">
        <v>0</v>
      </c>
      <c r="L111" s="467">
        <v>-626.50599999999997</v>
      </c>
      <c r="M111" s="467">
        <v>9129.7250000000004</v>
      </c>
      <c r="N111" s="467">
        <v>8503.219000000001</v>
      </c>
      <c r="O111" s="467">
        <f t="shared" si="3"/>
        <v>9129.7250000000004</v>
      </c>
      <c r="P111" s="467">
        <f t="shared" si="4"/>
        <v>0</v>
      </c>
      <c r="Q111" s="467">
        <f t="shared" si="5"/>
        <v>-369.25200000000001</v>
      </c>
      <c r="S111" s="466">
        <v>0.59375</v>
      </c>
      <c r="T111" s="467">
        <v>3720.0239999999999</v>
      </c>
      <c r="U111" s="467">
        <v>4507.058</v>
      </c>
      <c r="V111" s="467">
        <v>70.274000000000001</v>
      </c>
      <c r="W111" s="467">
        <v>526.13400000000001</v>
      </c>
      <c r="X111" s="467">
        <v>123.55800000000001</v>
      </c>
      <c r="Y111" s="467">
        <v>0</v>
      </c>
      <c r="Z111" s="467">
        <v>1416.5</v>
      </c>
      <c r="AA111" s="467">
        <v>19.507999999999999</v>
      </c>
      <c r="AB111" s="467">
        <v>-1203.7739999999999</v>
      </c>
      <c r="AC111" s="467">
        <v>-780.33399999999995</v>
      </c>
      <c r="AD111" s="467">
        <v>-632.85</v>
      </c>
      <c r="AE111" s="467">
        <v>8398.9480000000003</v>
      </c>
      <c r="AF111" s="467">
        <v>7766.098</v>
      </c>
      <c r="AG111" s="467">
        <f t="shared" si="6"/>
        <v>8398.9480000000003</v>
      </c>
      <c r="AH111" s="467">
        <f t="shared" si="7"/>
        <v>0</v>
      </c>
      <c r="AI111" s="467">
        <f t="shared" si="8"/>
        <v>-1203.7739999999999</v>
      </c>
      <c r="AK111" s="466">
        <v>0.59375</v>
      </c>
      <c r="AL111" s="467">
        <v>3188.2260000000001</v>
      </c>
      <c r="AM111" s="467">
        <v>2112.567</v>
      </c>
      <c r="AN111" s="467">
        <v>45.198</v>
      </c>
      <c r="AO111" s="467">
        <v>461.83699999999999</v>
      </c>
      <c r="AP111" s="467">
        <v>156.893</v>
      </c>
      <c r="AQ111" s="467">
        <v>0</v>
      </c>
      <c r="AR111" s="467">
        <v>1045.4839999999999</v>
      </c>
      <c r="AS111" s="467">
        <v>35.613999999999997</v>
      </c>
      <c r="AT111" s="467">
        <v>1245.0809999999999</v>
      </c>
      <c r="AU111" s="467">
        <v>-628.16200000000003</v>
      </c>
      <c r="AV111" s="467">
        <v>-393.10399999999998</v>
      </c>
      <c r="AW111" s="467">
        <v>7662.7379999999994</v>
      </c>
      <c r="AX111" s="467">
        <v>7269.6339999999991</v>
      </c>
      <c r="AY111" s="467">
        <f t="shared" si="9"/>
        <v>7662.7379999999994</v>
      </c>
      <c r="AZ111" s="467">
        <f t="shared" si="10"/>
        <v>1245.0809999999999</v>
      </c>
      <c r="BA111" s="467">
        <f t="shared" si="11"/>
        <v>0</v>
      </c>
    </row>
    <row r="112" spans="1:53" s="464" customFormat="1">
      <c r="A112" s="466">
        <v>0.60416666666666696</v>
      </c>
      <c r="B112" s="467">
        <v>2621.5390000000002</v>
      </c>
      <c r="C112" s="467">
        <v>5074.6239999999998</v>
      </c>
      <c r="D112" s="467">
        <v>885.62099999999998</v>
      </c>
      <c r="E112" s="467">
        <v>559.03899999999999</v>
      </c>
      <c r="F112" s="467">
        <v>126.77500000000001</v>
      </c>
      <c r="G112" s="467">
        <v>72.905000000000001</v>
      </c>
      <c r="H112" s="467">
        <v>65.242000000000004</v>
      </c>
      <c r="I112" s="467">
        <v>63.192</v>
      </c>
      <c r="J112" s="467">
        <v>-347.88900000000001</v>
      </c>
      <c r="K112" s="467">
        <v>0</v>
      </c>
      <c r="L112" s="467">
        <v>-627.89200000000005</v>
      </c>
      <c r="M112" s="467">
        <v>9121.0480000000007</v>
      </c>
      <c r="N112" s="467">
        <v>8493.1560000000009</v>
      </c>
      <c r="O112" s="467">
        <f t="shared" si="3"/>
        <v>9121.0480000000007</v>
      </c>
      <c r="P112" s="467">
        <f t="shared" si="4"/>
        <v>0</v>
      </c>
      <c r="Q112" s="467">
        <f t="shared" si="5"/>
        <v>-347.88900000000001</v>
      </c>
      <c r="S112" s="466">
        <v>0.60416666666666696</v>
      </c>
      <c r="T112" s="467">
        <v>3719.0279999999998</v>
      </c>
      <c r="U112" s="467">
        <v>4551.4170000000004</v>
      </c>
      <c r="V112" s="467">
        <v>70.241</v>
      </c>
      <c r="W112" s="467">
        <v>528.92600000000004</v>
      </c>
      <c r="X112" s="467">
        <v>180.46799999999999</v>
      </c>
      <c r="Y112" s="467">
        <v>0</v>
      </c>
      <c r="Z112" s="467">
        <v>1279.0129999999999</v>
      </c>
      <c r="AA112" s="467">
        <v>19.242999999999999</v>
      </c>
      <c r="AB112" s="467">
        <v>-1270.2539999999999</v>
      </c>
      <c r="AC112" s="467">
        <v>-727.72</v>
      </c>
      <c r="AD112" s="467">
        <v>-636.12300000000005</v>
      </c>
      <c r="AE112" s="467">
        <v>8350.3620000000028</v>
      </c>
      <c r="AF112" s="467">
        <v>7714.2390000000032</v>
      </c>
      <c r="AG112" s="467">
        <f t="shared" si="6"/>
        <v>8350.3620000000028</v>
      </c>
      <c r="AH112" s="467">
        <f t="shared" si="7"/>
        <v>0</v>
      </c>
      <c r="AI112" s="467">
        <f t="shared" si="8"/>
        <v>-1270.2539999999999</v>
      </c>
      <c r="AK112" s="466">
        <v>0.60416666666666696</v>
      </c>
      <c r="AL112" s="467">
        <v>3189.2109999999998</v>
      </c>
      <c r="AM112" s="467">
        <v>2107.232</v>
      </c>
      <c r="AN112" s="467">
        <v>45.145000000000003</v>
      </c>
      <c r="AO112" s="467">
        <v>460.11500000000001</v>
      </c>
      <c r="AP112" s="467">
        <v>156.82599999999999</v>
      </c>
      <c r="AQ112" s="467">
        <v>0</v>
      </c>
      <c r="AR112" s="467">
        <v>981.06399999999996</v>
      </c>
      <c r="AS112" s="467">
        <v>36.405999999999999</v>
      </c>
      <c r="AT112" s="467">
        <v>1242.5709999999999</v>
      </c>
      <c r="AU112" s="467">
        <v>-626.96100000000001</v>
      </c>
      <c r="AV112" s="467">
        <v>-392.21</v>
      </c>
      <c r="AW112" s="467">
        <v>7591.6089999999995</v>
      </c>
      <c r="AX112" s="467">
        <v>7199.3989999999994</v>
      </c>
      <c r="AY112" s="467">
        <f t="shared" si="9"/>
        <v>7591.6089999999995</v>
      </c>
      <c r="AZ112" s="467">
        <f t="shared" si="10"/>
        <v>1242.5709999999999</v>
      </c>
      <c r="BA112" s="467">
        <f t="shared" si="11"/>
        <v>0</v>
      </c>
    </row>
    <row r="113" spans="1:53" s="464" customFormat="1">
      <c r="A113" s="466">
        <v>0.61458333333333304</v>
      </c>
      <c r="B113" s="467">
        <v>2621.6709999999998</v>
      </c>
      <c r="C113" s="467">
        <v>5087.3990000000003</v>
      </c>
      <c r="D113" s="467">
        <v>875.96100000000001</v>
      </c>
      <c r="E113" s="467">
        <v>557.11</v>
      </c>
      <c r="F113" s="467">
        <v>128.84700000000001</v>
      </c>
      <c r="G113" s="467">
        <v>69.643000000000001</v>
      </c>
      <c r="H113" s="467">
        <v>49.402000000000001</v>
      </c>
      <c r="I113" s="467">
        <v>59.045000000000002</v>
      </c>
      <c r="J113" s="467">
        <v>-403.49599999999998</v>
      </c>
      <c r="K113" s="467">
        <v>0</v>
      </c>
      <c r="L113" s="467">
        <v>-628.48900000000003</v>
      </c>
      <c r="M113" s="467">
        <v>9045.5820000000003</v>
      </c>
      <c r="N113" s="467">
        <v>8417.0930000000008</v>
      </c>
      <c r="O113" s="467">
        <f t="shared" si="3"/>
        <v>9045.5820000000003</v>
      </c>
      <c r="P113" s="467">
        <f t="shared" si="4"/>
        <v>0</v>
      </c>
      <c r="Q113" s="467">
        <f t="shared" si="5"/>
        <v>-403.49599999999998</v>
      </c>
      <c r="S113" s="466">
        <v>0.61458333333333304</v>
      </c>
      <c r="T113" s="467">
        <v>3718.1759999999999</v>
      </c>
      <c r="U113" s="467">
        <v>4547.6210000000001</v>
      </c>
      <c r="V113" s="467">
        <v>70.167000000000002</v>
      </c>
      <c r="W113" s="467">
        <v>528.529</v>
      </c>
      <c r="X113" s="467">
        <v>180.447</v>
      </c>
      <c r="Y113" s="467">
        <v>0</v>
      </c>
      <c r="Z113" s="467">
        <v>1129.414</v>
      </c>
      <c r="AA113" s="467">
        <v>19.184999999999999</v>
      </c>
      <c r="AB113" s="467">
        <v>-1208.1369999999999</v>
      </c>
      <c r="AC113" s="467">
        <v>-726.15099999999995</v>
      </c>
      <c r="AD113" s="467">
        <v>-634.43899999999996</v>
      </c>
      <c r="AE113" s="467">
        <v>8259.2510000000002</v>
      </c>
      <c r="AF113" s="467">
        <v>7624.8119999999999</v>
      </c>
      <c r="AG113" s="467">
        <f t="shared" si="6"/>
        <v>8259.2510000000002</v>
      </c>
      <c r="AH113" s="467">
        <f t="shared" si="7"/>
        <v>0</v>
      </c>
      <c r="AI113" s="467">
        <f t="shared" si="8"/>
        <v>-1208.1369999999999</v>
      </c>
      <c r="AK113" s="466">
        <v>0.61458333333333304</v>
      </c>
      <c r="AL113" s="467">
        <v>3188.7359999999999</v>
      </c>
      <c r="AM113" s="467">
        <v>2086.0479999999998</v>
      </c>
      <c r="AN113" s="467">
        <v>45.210999999999999</v>
      </c>
      <c r="AO113" s="467">
        <v>463.54</v>
      </c>
      <c r="AP113" s="467">
        <v>156.82400000000001</v>
      </c>
      <c r="AQ113" s="467">
        <v>0</v>
      </c>
      <c r="AR113" s="467">
        <v>891.91099999999994</v>
      </c>
      <c r="AS113" s="467">
        <v>35.359000000000002</v>
      </c>
      <c r="AT113" s="467">
        <v>1254.779</v>
      </c>
      <c r="AU113" s="467">
        <v>-626.22</v>
      </c>
      <c r="AV113" s="467">
        <v>-389.95400000000001</v>
      </c>
      <c r="AW113" s="467">
        <v>7496.1879999999992</v>
      </c>
      <c r="AX113" s="467">
        <v>7106.2339999999995</v>
      </c>
      <c r="AY113" s="467">
        <f t="shared" si="9"/>
        <v>7496.1879999999992</v>
      </c>
      <c r="AZ113" s="467">
        <f t="shared" si="10"/>
        <v>1254.779</v>
      </c>
      <c r="BA113" s="467">
        <f t="shared" si="11"/>
        <v>0</v>
      </c>
    </row>
    <row r="114" spans="1:53" s="464" customFormat="1">
      <c r="A114" s="466">
        <v>0.625</v>
      </c>
      <c r="B114" s="467">
        <v>2623.078</v>
      </c>
      <c r="C114" s="467">
        <v>5069.6880000000001</v>
      </c>
      <c r="D114" s="467">
        <v>919.97500000000002</v>
      </c>
      <c r="E114" s="467">
        <v>538.38900000000001</v>
      </c>
      <c r="F114" s="467">
        <v>161.54</v>
      </c>
      <c r="G114" s="467">
        <v>334.57400000000001</v>
      </c>
      <c r="H114" s="467">
        <v>35.68</v>
      </c>
      <c r="I114" s="467">
        <v>58.591000000000001</v>
      </c>
      <c r="J114" s="467">
        <v>-581.90700000000004</v>
      </c>
      <c r="K114" s="467">
        <v>0</v>
      </c>
      <c r="L114" s="467">
        <v>-627.91</v>
      </c>
      <c r="M114" s="467">
        <v>9159.608000000002</v>
      </c>
      <c r="N114" s="467">
        <v>8531.6980000000021</v>
      </c>
      <c r="O114" s="467">
        <f t="shared" si="3"/>
        <v>9159.608000000002</v>
      </c>
      <c r="P114" s="467">
        <f t="shared" si="4"/>
        <v>0</v>
      </c>
      <c r="Q114" s="467">
        <f t="shared" si="5"/>
        <v>-581.90700000000004</v>
      </c>
      <c r="S114" s="466">
        <v>0.625</v>
      </c>
      <c r="T114" s="467">
        <v>3713.471</v>
      </c>
      <c r="U114" s="467">
        <v>4709.8220000000001</v>
      </c>
      <c r="V114" s="467">
        <v>70.293999999999997</v>
      </c>
      <c r="W114" s="467">
        <v>545.97</v>
      </c>
      <c r="X114" s="467">
        <v>179.88399999999999</v>
      </c>
      <c r="Y114" s="467">
        <v>0</v>
      </c>
      <c r="Z114" s="467">
        <v>971.31399999999996</v>
      </c>
      <c r="AA114" s="467">
        <v>18.963999999999999</v>
      </c>
      <c r="AB114" s="467">
        <v>-1638.25</v>
      </c>
      <c r="AC114" s="467">
        <v>-330.36500000000001</v>
      </c>
      <c r="AD114" s="467">
        <v>-647.89400000000001</v>
      </c>
      <c r="AE114" s="467">
        <v>8241.1039999999994</v>
      </c>
      <c r="AF114" s="467">
        <v>7593.2099999999991</v>
      </c>
      <c r="AG114" s="467">
        <f t="shared" si="6"/>
        <v>8241.1039999999994</v>
      </c>
      <c r="AH114" s="467">
        <f t="shared" si="7"/>
        <v>0</v>
      </c>
      <c r="AI114" s="467">
        <f t="shared" si="8"/>
        <v>-1638.25</v>
      </c>
      <c r="AK114" s="466">
        <v>0.625</v>
      </c>
      <c r="AL114" s="467">
        <v>3187.5859999999998</v>
      </c>
      <c r="AM114" s="467">
        <v>2038.5170000000001</v>
      </c>
      <c r="AN114" s="467">
        <v>45.118000000000002</v>
      </c>
      <c r="AO114" s="467">
        <v>471.72199999999998</v>
      </c>
      <c r="AP114" s="467">
        <v>155.97</v>
      </c>
      <c r="AQ114" s="467">
        <v>0</v>
      </c>
      <c r="AR114" s="467">
        <v>812.76700000000005</v>
      </c>
      <c r="AS114" s="467">
        <v>34.167000000000002</v>
      </c>
      <c r="AT114" s="467">
        <v>1200.683</v>
      </c>
      <c r="AU114" s="467">
        <v>-517.48400000000004</v>
      </c>
      <c r="AV114" s="467">
        <v>-385.65800000000002</v>
      </c>
      <c r="AW114" s="467">
        <v>7429.0460000000003</v>
      </c>
      <c r="AX114" s="467">
        <v>7043.3879999999999</v>
      </c>
      <c r="AY114" s="467">
        <f t="shared" si="9"/>
        <v>7429.0460000000003</v>
      </c>
      <c r="AZ114" s="467">
        <f t="shared" si="10"/>
        <v>1200.683</v>
      </c>
      <c r="BA114" s="467">
        <f t="shared" si="11"/>
        <v>0</v>
      </c>
    </row>
    <row r="115" spans="1:53" s="464" customFormat="1">
      <c r="A115" s="466">
        <v>0.63541666666666696</v>
      </c>
      <c r="B115" s="467">
        <v>2623.85</v>
      </c>
      <c r="C115" s="467">
        <v>5082.1710000000003</v>
      </c>
      <c r="D115" s="467">
        <v>930.23699999999997</v>
      </c>
      <c r="E115" s="467">
        <v>523.85799999999995</v>
      </c>
      <c r="F115" s="467">
        <v>165.161</v>
      </c>
      <c r="G115" s="467">
        <v>314.81299999999999</v>
      </c>
      <c r="H115" s="467">
        <v>25.31</v>
      </c>
      <c r="I115" s="467">
        <v>56.463000000000001</v>
      </c>
      <c r="J115" s="467">
        <v>-662.63199999999995</v>
      </c>
      <c r="K115" s="467">
        <v>0</v>
      </c>
      <c r="L115" s="467">
        <v>-628.20399999999995</v>
      </c>
      <c r="M115" s="467">
        <v>9059.2309999999998</v>
      </c>
      <c r="N115" s="467">
        <v>8431.027</v>
      </c>
      <c r="O115" s="467">
        <f t="shared" si="3"/>
        <v>9059.2309999999998</v>
      </c>
      <c r="P115" s="467">
        <f t="shared" si="4"/>
        <v>0</v>
      </c>
      <c r="Q115" s="467">
        <f t="shared" si="5"/>
        <v>-662.63199999999995</v>
      </c>
      <c r="S115" s="466">
        <v>0.63541666666666696</v>
      </c>
      <c r="T115" s="467">
        <v>3712.8040000000001</v>
      </c>
      <c r="U115" s="467">
        <v>4899.6570000000002</v>
      </c>
      <c r="V115" s="467">
        <v>70.241</v>
      </c>
      <c r="W115" s="467">
        <v>545.21900000000005</v>
      </c>
      <c r="X115" s="467">
        <v>179.88499999999999</v>
      </c>
      <c r="Y115" s="467">
        <v>0</v>
      </c>
      <c r="Z115" s="467">
        <v>808.66200000000003</v>
      </c>
      <c r="AA115" s="467">
        <v>19.077000000000002</v>
      </c>
      <c r="AB115" s="467">
        <v>-1985.5250000000001</v>
      </c>
      <c r="AC115" s="467">
        <v>-27.114999999999998</v>
      </c>
      <c r="AD115" s="467">
        <v>-663.06399999999996</v>
      </c>
      <c r="AE115" s="467">
        <v>8222.9049999999988</v>
      </c>
      <c r="AF115" s="467">
        <v>7559.8409999999985</v>
      </c>
      <c r="AG115" s="467">
        <f t="shared" si="6"/>
        <v>8222.9049999999988</v>
      </c>
      <c r="AH115" s="467">
        <f t="shared" si="7"/>
        <v>0</v>
      </c>
      <c r="AI115" s="467">
        <f t="shared" si="8"/>
        <v>-1985.5250000000001</v>
      </c>
      <c r="AK115" s="466">
        <v>0.63541666666666696</v>
      </c>
      <c r="AL115" s="467">
        <v>3186.98</v>
      </c>
      <c r="AM115" s="467">
        <v>2074.096</v>
      </c>
      <c r="AN115" s="467">
        <v>45.131</v>
      </c>
      <c r="AO115" s="467">
        <v>469.74</v>
      </c>
      <c r="AP115" s="467">
        <v>155.92500000000001</v>
      </c>
      <c r="AQ115" s="467">
        <v>0</v>
      </c>
      <c r="AR115" s="467">
        <v>729.66499999999996</v>
      </c>
      <c r="AS115" s="467">
        <v>34.070999999999998</v>
      </c>
      <c r="AT115" s="467">
        <v>1235.46</v>
      </c>
      <c r="AU115" s="467">
        <v>-516.15099999999995</v>
      </c>
      <c r="AV115" s="467">
        <v>-388.13200000000001</v>
      </c>
      <c r="AW115" s="467">
        <v>7414.9170000000004</v>
      </c>
      <c r="AX115" s="467">
        <v>7026.7850000000008</v>
      </c>
      <c r="AY115" s="467">
        <f t="shared" si="9"/>
        <v>7414.9170000000004</v>
      </c>
      <c r="AZ115" s="467">
        <f t="shared" si="10"/>
        <v>1235.46</v>
      </c>
      <c r="BA115" s="467">
        <f t="shared" si="11"/>
        <v>0</v>
      </c>
    </row>
    <row r="116" spans="1:53" s="464" customFormat="1">
      <c r="A116" s="466">
        <v>0.64583333333333304</v>
      </c>
      <c r="B116" s="467">
        <v>2624.6640000000002</v>
      </c>
      <c r="C116" s="467">
        <v>5060.3649999999998</v>
      </c>
      <c r="D116" s="467">
        <v>930.03599999999994</v>
      </c>
      <c r="E116" s="467">
        <v>523.00199999999995</v>
      </c>
      <c r="F116" s="467">
        <v>165.08</v>
      </c>
      <c r="G116" s="467">
        <v>428.12799999999999</v>
      </c>
      <c r="H116" s="467">
        <v>18.007000000000001</v>
      </c>
      <c r="I116" s="467">
        <v>55.537999999999997</v>
      </c>
      <c r="J116" s="467">
        <v>-740.48800000000006</v>
      </c>
      <c r="K116" s="467">
        <v>0</v>
      </c>
      <c r="L116" s="467">
        <v>-626.68200000000002</v>
      </c>
      <c r="M116" s="467">
        <v>9064.3320000000022</v>
      </c>
      <c r="N116" s="467">
        <v>8437.6500000000015</v>
      </c>
      <c r="O116" s="467">
        <f t="shared" si="3"/>
        <v>9064.3320000000022</v>
      </c>
      <c r="P116" s="467">
        <f t="shared" si="4"/>
        <v>0</v>
      </c>
      <c r="Q116" s="467">
        <f t="shared" si="5"/>
        <v>-740.48800000000006</v>
      </c>
      <c r="S116" s="466">
        <v>0.64583333333333304</v>
      </c>
      <c r="T116" s="467">
        <v>3714.2040000000002</v>
      </c>
      <c r="U116" s="467">
        <v>4957.0929999999998</v>
      </c>
      <c r="V116" s="467">
        <v>70.227000000000004</v>
      </c>
      <c r="W116" s="467">
        <v>548.197</v>
      </c>
      <c r="X116" s="467">
        <v>179.876</v>
      </c>
      <c r="Y116" s="467">
        <v>0</v>
      </c>
      <c r="Z116" s="467">
        <v>648.01499999999999</v>
      </c>
      <c r="AA116" s="467">
        <v>18.474</v>
      </c>
      <c r="AB116" s="467">
        <v>-1944.019</v>
      </c>
      <c r="AC116" s="467">
        <v>0</v>
      </c>
      <c r="AD116" s="467">
        <v>-666.93100000000004</v>
      </c>
      <c r="AE116" s="467">
        <v>8192.0670000000009</v>
      </c>
      <c r="AF116" s="467">
        <v>7525.1360000000004</v>
      </c>
      <c r="AG116" s="467">
        <f t="shared" si="6"/>
        <v>8192.0670000000009</v>
      </c>
      <c r="AH116" s="467">
        <f t="shared" si="7"/>
        <v>0</v>
      </c>
      <c r="AI116" s="467">
        <f t="shared" si="8"/>
        <v>-1944.019</v>
      </c>
      <c r="AK116" s="466">
        <v>0.64583333333333304</v>
      </c>
      <c r="AL116" s="467">
        <v>3186.1689999999999</v>
      </c>
      <c r="AM116" s="467">
        <v>2130.893</v>
      </c>
      <c r="AN116" s="467">
        <v>45.158000000000001</v>
      </c>
      <c r="AO116" s="467">
        <v>468.71899999999999</v>
      </c>
      <c r="AP116" s="467">
        <v>155.89400000000001</v>
      </c>
      <c r="AQ116" s="467">
        <v>0</v>
      </c>
      <c r="AR116" s="467">
        <v>648.13</v>
      </c>
      <c r="AS116" s="467">
        <v>30.673999999999999</v>
      </c>
      <c r="AT116" s="467">
        <v>1228.454</v>
      </c>
      <c r="AU116" s="467">
        <v>-514.51499999999999</v>
      </c>
      <c r="AV116" s="467">
        <v>-392.47699999999998</v>
      </c>
      <c r="AW116" s="467">
        <v>7379.576</v>
      </c>
      <c r="AX116" s="467">
        <v>6987.0990000000002</v>
      </c>
      <c r="AY116" s="467">
        <f t="shared" si="9"/>
        <v>7379.576</v>
      </c>
      <c r="AZ116" s="467">
        <f t="shared" si="10"/>
        <v>1228.454</v>
      </c>
      <c r="BA116" s="467">
        <f t="shared" si="11"/>
        <v>0</v>
      </c>
    </row>
    <row r="117" spans="1:53" s="464" customFormat="1">
      <c r="A117" s="466">
        <v>0.65625</v>
      </c>
      <c r="B117" s="467">
        <v>2625.79</v>
      </c>
      <c r="C117" s="467">
        <v>5081.0820000000003</v>
      </c>
      <c r="D117" s="467">
        <v>929.67200000000003</v>
      </c>
      <c r="E117" s="467">
        <v>527.30200000000002</v>
      </c>
      <c r="F117" s="467">
        <v>187.16800000000001</v>
      </c>
      <c r="G117" s="467">
        <v>403.91500000000002</v>
      </c>
      <c r="H117" s="467">
        <v>13.848000000000001</v>
      </c>
      <c r="I117" s="467">
        <v>59.051000000000002</v>
      </c>
      <c r="J117" s="467">
        <v>-742.94299999999998</v>
      </c>
      <c r="K117" s="467">
        <v>0</v>
      </c>
      <c r="L117" s="467">
        <v>-628.80999999999995</v>
      </c>
      <c r="M117" s="467">
        <v>9084.8850000000002</v>
      </c>
      <c r="N117" s="467">
        <v>8456.0750000000007</v>
      </c>
      <c r="O117" s="467">
        <f t="shared" si="3"/>
        <v>9084.8850000000002</v>
      </c>
      <c r="P117" s="467">
        <f t="shared" si="4"/>
        <v>0</v>
      </c>
      <c r="Q117" s="467">
        <f t="shared" si="5"/>
        <v>-742.94299999999998</v>
      </c>
      <c r="S117" s="466">
        <v>0.65625</v>
      </c>
      <c r="T117" s="467">
        <v>3713.8780000000002</v>
      </c>
      <c r="U117" s="467">
        <v>5008.3289999999997</v>
      </c>
      <c r="V117" s="467">
        <v>70.14</v>
      </c>
      <c r="W117" s="467">
        <v>551.57600000000002</v>
      </c>
      <c r="X117" s="467">
        <v>179.86699999999999</v>
      </c>
      <c r="Y117" s="467">
        <v>0</v>
      </c>
      <c r="Z117" s="467">
        <v>490.34800000000001</v>
      </c>
      <c r="AA117" s="467">
        <v>18.076000000000001</v>
      </c>
      <c r="AB117" s="467">
        <v>-1882.789</v>
      </c>
      <c r="AC117" s="467">
        <v>0</v>
      </c>
      <c r="AD117" s="467">
        <v>-670.20899999999995</v>
      </c>
      <c r="AE117" s="467">
        <v>8149.4249999999984</v>
      </c>
      <c r="AF117" s="467">
        <v>7479.2159999999985</v>
      </c>
      <c r="AG117" s="467">
        <f t="shared" si="6"/>
        <v>8149.4249999999984</v>
      </c>
      <c r="AH117" s="467">
        <f t="shared" si="7"/>
        <v>0</v>
      </c>
      <c r="AI117" s="467">
        <f t="shared" si="8"/>
        <v>-1882.789</v>
      </c>
      <c r="AK117" s="466">
        <v>0.65625</v>
      </c>
      <c r="AL117" s="467">
        <v>3186.53</v>
      </c>
      <c r="AM117" s="467">
        <v>2230.0329999999999</v>
      </c>
      <c r="AN117" s="467">
        <v>44.143999999999998</v>
      </c>
      <c r="AO117" s="467">
        <v>467.50700000000001</v>
      </c>
      <c r="AP117" s="467">
        <v>155.82499999999999</v>
      </c>
      <c r="AQ117" s="467">
        <v>0</v>
      </c>
      <c r="AR117" s="467">
        <v>576.94299999999998</v>
      </c>
      <c r="AS117" s="467">
        <v>32.984000000000002</v>
      </c>
      <c r="AT117" s="467">
        <v>929.53</v>
      </c>
      <c r="AU117" s="467">
        <v>-298.78899999999999</v>
      </c>
      <c r="AV117" s="467">
        <v>-400.71800000000002</v>
      </c>
      <c r="AW117" s="467">
        <v>7324.7070000000003</v>
      </c>
      <c r="AX117" s="467">
        <v>6923.9890000000005</v>
      </c>
      <c r="AY117" s="467">
        <f t="shared" si="9"/>
        <v>7324.7070000000003</v>
      </c>
      <c r="AZ117" s="467">
        <f t="shared" si="10"/>
        <v>929.53</v>
      </c>
      <c r="BA117" s="467">
        <f t="shared" si="11"/>
        <v>0</v>
      </c>
    </row>
    <row r="118" spans="1:53" s="464" customFormat="1">
      <c r="A118" s="466">
        <v>0.66666666666666696</v>
      </c>
      <c r="B118" s="467">
        <v>2627.5349999999999</v>
      </c>
      <c r="C118" s="467">
        <v>5086.9459999999999</v>
      </c>
      <c r="D118" s="467">
        <v>931.02800000000002</v>
      </c>
      <c r="E118" s="467">
        <v>535.649</v>
      </c>
      <c r="F118" s="467">
        <v>495.73200000000003</v>
      </c>
      <c r="G118" s="467">
        <v>214.042</v>
      </c>
      <c r="H118" s="467">
        <v>13.582000000000001</v>
      </c>
      <c r="I118" s="467">
        <v>57.843000000000004</v>
      </c>
      <c r="J118" s="467">
        <v>-891.38300000000004</v>
      </c>
      <c r="K118" s="467">
        <v>0</v>
      </c>
      <c r="L118" s="467">
        <v>-631.577</v>
      </c>
      <c r="M118" s="467">
        <v>9070.9740000000002</v>
      </c>
      <c r="N118" s="467">
        <v>8439.3970000000008</v>
      </c>
      <c r="O118" s="467">
        <f t="shared" si="3"/>
        <v>9070.9740000000002</v>
      </c>
      <c r="P118" s="467">
        <f t="shared" si="4"/>
        <v>0</v>
      </c>
      <c r="Q118" s="467">
        <f t="shared" si="5"/>
        <v>-891.38300000000004</v>
      </c>
      <c r="S118" s="466">
        <v>0.66666666666666696</v>
      </c>
      <c r="T118" s="467">
        <v>3712.556</v>
      </c>
      <c r="U118" s="467">
        <v>5008.87</v>
      </c>
      <c r="V118" s="467">
        <v>70.227000000000004</v>
      </c>
      <c r="W118" s="467">
        <v>545.303</v>
      </c>
      <c r="X118" s="467">
        <v>181.31399999999999</v>
      </c>
      <c r="Y118" s="467">
        <v>0</v>
      </c>
      <c r="Z118" s="467">
        <v>341.99</v>
      </c>
      <c r="AA118" s="467">
        <v>17.553000000000001</v>
      </c>
      <c r="AB118" s="467">
        <v>-1744.8140000000001</v>
      </c>
      <c r="AC118" s="467">
        <v>0</v>
      </c>
      <c r="AD118" s="467">
        <v>-668.61199999999997</v>
      </c>
      <c r="AE118" s="467">
        <v>8132.9989999999998</v>
      </c>
      <c r="AF118" s="467">
        <v>7464.3869999999997</v>
      </c>
      <c r="AG118" s="467">
        <f t="shared" si="6"/>
        <v>8132.9989999999998</v>
      </c>
      <c r="AH118" s="467">
        <f t="shared" si="7"/>
        <v>0</v>
      </c>
      <c r="AI118" s="467">
        <f t="shared" si="8"/>
        <v>-1744.8140000000001</v>
      </c>
      <c r="AK118" s="466">
        <v>0.66666666666666696</v>
      </c>
      <c r="AL118" s="467">
        <v>3187.6289999999999</v>
      </c>
      <c r="AM118" s="467">
        <v>2343.62</v>
      </c>
      <c r="AN118" s="467">
        <v>86.29</v>
      </c>
      <c r="AO118" s="467">
        <v>485.834</v>
      </c>
      <c r="AP118" s="467">
        <v>150.852</v>
      </c>
      <c r="AQ118" s="467">
        <v>0</v>
      </c>
      <c r="AR118" s="467">
        <v>511.78899999999999</v>
      </c>
      <c r="AS118" s="467">
        <v>31.265000000000001</v>
      </c>
      <c r="AT118" s="467">
        <v>565.40300000000002</v>
      </c>
      <c r="AU118" s="467">
        <v>-119.849</v>
      </c>
      <c r="AV118" s="467">
        <v>-411.88299999999998</v>
      </c>
      <c r="AW118" s="467">
        <v>7242.8329999999996</v>
      </c>
      <c r="AX118" s="467">
        <v>6830.95</v>
      </c>
      <c r="AY118" s="467">
        <f t="shared" si="9"/>
        <v>7242.8329999999996</v>
      </c>
      <c r="AZ118" s="467">
        <f t="shared" si="10"/>
        <v>565.40300000000002</v>
      </c>
      <c r="BA118" s="467">
        <f t="shared" si="11"/>
        <v>0</v>
      </c>
    </row>
    <row r="119" spans="1:53" s="464" customFormat="1">
      <c r="A119" s="466">
        <v>0.67708333333333304</v>
      </c>
      <c r="B119" s="467">
        <v>2628.9969999999998</v>
      </c>
      <c r="C119" s="467">
        <v>5112.6289999999999</v>
      </c>
      <c r="D119" s="467">
        <v>931.53800000000001</v>
      </c>
      <c r="E119" s="467">
        <v>537.82000000000005</v>
      </c>
      <c r="F119" s="467">
        <v>537.923</v>
      </c>
      <c r="G119" s="467">
        <v>187.66300000000001</v>
      </c>
      <c r="H119" s="467">
        <v>13.564</v>
      </c>
      <c r="I119" s="467">
        <v>60.38</v>
      </c>
      <c r="J119" s="467">
        <v>-896.56200000000001</v>
      </c>
      <c r="K119" s="467">
        <v>0</v>
      </c>
      <c r="L119" s="467">
        <v>-634.27700000000004</v>
      </c>
      <c r="M119" s="467">
        <v>9113.9520000000011</v>
      </c>
      <c r="N119" s="467">
        <v>8479.6750000000011</v>
      </c>
      <c r="O119" s="467">
        <f t="shared" ref="O119:O149" si="12">M119</f>
        <v>9113.9520000000011</v>
      </c>
      <c r="P119" s="467">
        <f t="shared" ref="P119:P149" si="13">IF(J119&lt;0,0,J119)</f>
        <v>0</v>
      </c>
      <c r="Q119" s="467">
        <f t="shared" ref="Q119:Q149" si="14">IF(J119&lt;0,J119,0)</f>
        <v>-896.56200000000001</v>
      </c>
      <c r="S119" s="466">
        <v>0.67708333333333304</v>
      </c>
      <c r="T119" s="467">
        <v>3710.0070000000001</v>
      </c>
      <c r="U119" s="467">
        <v>5080.8990000000003</v>
      </c>
      <c r="V119" s="467">
        <v>70.153999999999996</v>
      </c>
      <c r="W119" s="467">
        <v>544.16700000000003</v>
      </c>
      <c r="X119" s="467">
        <v>181.49</v>
      </c>
      <c r="Y119" s="467">
        <v>0</v>
      </c>
      <c r="Z119" s="467">
        <v>208.768</v>
      </c>
      <c r="AA119" s="467">
        <v>16.794</v>
      </c>
      <c r="AB119" s="467">
        <v>-1637.049</v>
      </c>
      <c r="AC119" s="467">
        <v>0</v>
      </c>
      <c r="AD119" s="467">
        <v>-673.58199999999999</v>
      </c>
      <c r="AE119" s="467">
        <v>8175.2300000000005</v>
      </c>
      <c r="AF119" s="467">
        <v>7501.6480000000001</v>
      </c>
      <c r="AG119" s="467">
        <f t="shared" ref="AG119:AG149" si="15">AE119</f>
        <v>8175.2300000000005</v>
      </c>
      <c r="AH119" s="467">
        <f t="shared" ref="AH119:AH149" si="16">IF(AB119&lt;0,0,AB119)</f>
        <v>0</v>
      </c>
      <c r="AI119" s="467">
        <f t="shared" ref="AI119:AI149" si="17">IF(AB119&lt;0,AB119,0)</f>
        <v>-1637.049</v>
      </c>
      <c r="AK119" s="466">
        <v>0.67708333333333304</v>
      </c>
      <c r="AL119" s="467">
        <v>3189.9949999999999</v>
      </c>
      <c r="AM119" s="467">
        <v>2466.8049999999998</v>
      </c>
      <c r="AN119" s="467">
        <v>105.19199999999999</v>
      </c>
      <c r="AO119" s="467">
        <v>489.18400000000003</v>
      </c>
      <c r="AP119" s="467">
        <v>150.578</v>
      </c>
      <c r="AQ119" s="467">
        <v>0</v>
      </c>
      <c r="AR119" s="467">
        <v>471.529</v>
      </c>
      <c r="AS119" s="467">
        <v>29.148</v>
      </c>
      <c r="AT119" s="467">
        <v>361.67700000000002</v>
      </c>
      <c r="AU119" s="467">
        <v>0</v>
      </c>
      <c r="AV119" s="467">
        <v>-423.00200000000001</v>
      </c>
      <c r="AW119" s="467">
        <v>7264.1079999999993</v>
      </c>
      <c r="AX119" s="467">
        <v>6841.1059999999989</v>
      </c>
      <c r="AY119" s="467">
        <f t="shared" ref="AY119:AY149" si="18">AW119</f>
        <v>7264.1079999999993</v>
      </c>
      <c r="AZ119" s="467">
        <f t="shared" ref="AZ119:AZ149" si="19">IF(AT119&lt;0,0,AT119)</f>
        <v>361.67700000000002</v>
      </c>
      <c r="BA119" s="467">
        <f t="shared" ref="BA119:BA149" si="20">IF(AT119&lt;0,AT119,0)</f>
        <v>0</v>
      </c>
    </row>
    <row r="120" spans="1:53" s="464" customFormat="1">
      <c r="A120" s="466">
        <v>0.6875</v>
      </c>
      <c r="B120" s="467">
        <v>2628.6889999999999</v>
      </c>
      <c r="C120" s="467">
        <v>5131.7569999999996</v>
      </c>
      <c r="D120" s="467">
        <v>930.30399999999997</v>
      </c>
      <c r="E120" s="467">
        <v>548.61300000000006</v>
      </c>
      <c r="F120" s="467">
        <v>537.81299999999999</v>
      </c>
      <c r="G120" s="467">
        <v>200.149</v>
      </c>
      <c r="H120" s="467">
        <v>13.779</v>
      </c>
      <c r="I120" s="467">
        <v>62.975999999999999</v>
      </c>
      <c r="J120" s="467">
        <v>-871.79399999999998</v>
      </c>
      <c r="K120" s="467">
        <v>0</v>
      </c>
      <c r="L120" s="467">
        <v>-636.53599999999994</v>
      </c>
      <c r="M120" s="467">
        <v>9182.2860000000001</v>
      </c>
      <c r="N120" s="467">
        <v>8545.75</v>
      </c>
      <c r="O120" s="467">
        <f t="shared" si="12"/>
        <v>9182.2860000000001</v>
      </c>
      <c r="P120" s="467">
        <f t="shared" si="13"/>
        <v>0</v>
      </c>
      <c r="Q120" s="467">
        <f t="shared" si="14"/>
        <v>-871.79399999999998</v>
      </c>
      <c r="S120" s="466">
        <v>0.6875</v>
      </c>
      <c r="T120" s="467">
        <v>3709.8409999999999</v>
      </c>
      <c r="U120" s="467">
        <v>5126.6549999999997</v>
      </c>
      <c r="V120" s="467">
        <v>70.247</v>
      </c>
      <c r="W120" s="467">
        <v>543.83399999999995</v>
      </c>
      <c r="X120" s="467">
        <v>181.583</v>
      </c>
      <c r="Y120" s="467">
        <v>0</v>
      </c>
      <c r="Z120" s="467">
        <v>110.01900000000001</v>
      </c>
      <c r="AA120" s="467">
        <v>17.312999999999999</v>
      </c>
      <c r="AB120" s="467">
        <v>-1595.585</v>
      </c>
      <c r="AC120" s="467">
        <v>0</v>
      </c>
      <c r="AD120" s="467">
        <v>-676.72699999999998</v>
      </c>
      <c r="AE120" s="467">
        <v>8163.9070000000002</v>
      </c>
      <c r="AF120" s="467">
        <v>7487.18</v>
      </c>
      <c r="AG120" s="467">
        <f t="shared" si="15"/>
        <v>8163.9070000000002</v>
      </c>
      <c r="AH120" s="467">
        <f t="shared" si="16"/>
        <v>0</v>
      </c>
      <c r="AI120" s="467">
        <f t="shared" si="17"/>
        <v>-1595.585</v>
      </c>
      <c r="AK120" s="466">
        <v>0.6875</v>
      </c>
      <c r="AL120" s="467">
        <v>3189.1709999999998</v>
      </c>
      <c r="AM120" s="467">
        <v>2579.346</v>
      </c>
      <c r="AN120" s="467">
        <v>184.52199999999999</v>
      </c>
      <c r="AO120" s="467">
        <v>488.04199999999997</v>
      </c>
      <c r="AP120" s="467">
        <v>150.548</v>
      </c>
      <c r="AQ120" s="467">
        <v>0</v>
      </c>
      <c r="AR120" s="467">
        <v>381.93099999999998</v>
      </c>
      <c r="AS120" s="467">
        <v>30.356999999999999</v>
      </c>
      <c r="AT120" s="467">
        <v>234.732</v>
      </c>
      <c r="AU120" s="467">
        <v>0</v>
      </c>
      <c r="AV120" s="467">
        <v>-433.35599999999999</v>
      </c>
      <c r="AW120" s="467">
        <v>7238.6489999999994</v>
      </c>
      <c r="AX120" s="467">
        <v>6805.2929999999997</v>
      </c>
      <c r="AY120" s="467">
        <f t="shared" si="18"/>
        <v>7238.6489999999994</v>
      </c>
      <c r="AZ120" s="467">
        <f t="shared" si="19"/>
        <v>234.732</v>
      </c>
      <c r="BA120" s="467">
        <f t="shared" si="20"/>
        <v>0</v>
      </c>
    </row>
    <row r="121" spans="1:53" s="464" customFormat="1">
      <c r="A121" s="466">
        <v>0.69791666666666696</v>
      </c>
      <c r="B121" s="467">
        <v>2627.0949999999998</v>
      </c>
      <c r="C121" s="467">
        <v>5143.2809999999999</v>
      </c>
      <c r="D121" s="467">
        <v>930.32600000000002</v>
      </c>
      <c r="E121" s="467">
        <v>551.82100000000003</v>
      </c>
      <c r="F121" s="467">
        <v>540.16700000000003</v>
      </c>
      <c r="G121" s="467">
        <v>192.381</v>
      </c>
      <c r="H121" s="467">
        <v>11.959</v>
      </c>
      <c r="I121" s="467">
        <v>69.361999999999995</v>
      </c>
      <c r="J121" s="467">
        <v>-948.78200000000004</v>
      </c>
      <c r="K121" s="467">
        <v>0</v>
      </c>
      <c r="L121" s="467">
        <v>-637.64300000000003</v>
      </c>
      <c r="M121" s="467">
        <v>9117.61</v>
      </c>
      <c r="N121" s="467">
        <v>8479.9670000000006</v>
      </c>
      <c r="O121" s="467">
        <f t="shared" si="12"/>
        <v>9117.61</v>
      </c>
      <c r="P121" s="467">
        <f t="shared" si="13"/>
        <v>0</v>
      </c>
      <c r="Q121" s="467">
        <f t="shared" si="14"/>
        <v>-948.78200000000004</v>
      </c>
      <c r="S121" s="466">
        <v>0.69791666666666696</v>
      </c>
      <c r="T121" s="467">
        <v>3709.306</v>
      </c>
      <c r="U121" s="467">
        <v>5115.26</v>
      </c>
      <c r="V121" s="467">
        <v>70.266999999999996</v>
      </c>
      <c r="W121" s="467">
        <v>543.92399999999998</v>
      </c>
      <c r="X121" s="467">
        <v>190.691</v>
      </c>
      <c r="Y121" s="467">
        <v>0</v>
      </c>
      <c r="Z121" s="467">
        <v>51.875999999999998</v>
      </c>
      <c r="AA121" s="467">
        <v>17.263999999999999</v>
      </c>
      <c r="AB121" s="467">
        <v>-1500.9860000000001</v>
      </c>
      <c r="AC121" s="467">
        <v>0</v>
      </c>
      <c r="AD121" s="467">
        <v>-675.28300000000002</v>
      </c>
      <c r="AE121" s="467">
        <v>8197.6020000000008</v>
      </c>
      <c r="AF121" s="467">
        <v>7522.3190000000004</v>
      </c>
      <c r="AG121" s="467">
        <f t="shared" si="15"/>
        <v>8197.6020000000008</v>
      </c>
      <c r="AH121" s="467">
        <f t="shared" si="16"/>
        <v>0</v>
      </c>
      <c r="AI121" s="467">
        <f t="shared" si="17"/>
        <v>-1500.9860000000001</v>
      </c>
      <c r="AK121" s="466">
        <v>0.69791666666666696</v>
      </c>
      <c r="AL121" s="467">
        <v>3187.654</v>
      </c>
      <c r="AM121" s="467">
        <v>2613.904</v>
      </c>
      <c r="AN121" s="467">
        <v>321.00599999999997</v>
      </c>
      <c r="AO121" s="467">
        <v>489.52800000000002</v>
      </c>
      <c r="AP121" s="467">
        <v>150.535</v>
      </c>
      <c r="AQ121" s="467">
        <v>0</v>
      </c>
      <c r="AR121" s="467">
        <v>296.75599999999997</v>
      </c>
      <c r="AS121" s="467">
        <v>33.265000000000001</v>
      </c>
      <c r="AT121" s="467">
        <v>108.48399999999999</v>
      </c>
      <c r="AU121" s="467">
        <v>0</v>
      </c>
      <c r="AV121" s="467">
        <v>-437.81700000000001</v>
      </c>
      <c r="AW121" s="467">
        <v>7201.1320000000014</v>
      </c>
      <c r="AX121" s="467">
        <v>6763.3150000000014</v>
      </c>
      <c r="AY121" s="467">
        <f t="shared" si="18"/>
        <v>7201.1320000000014</v>
      </c>
      <c r="AZ121" s="467">
        <f t="shared" si="19"/>
        <v>108.48399999999999</v>
      </c>
      <c r="BA121" s="467">
        <f t="shared" si="20"/>
        <v>0</v>
      </c>
    </row>
    <row r="122" spans="1:53" s="464" customFormat="1">
      <c r="A122" s="466">
        <v>0.70833333333333304</v>
      </c>
      <c r="B122" s="467">
        <v>2625.989</v>
      </c>
      <c r="C122" s="467">
        <v>5144.5680000000002</v>
      </c>
      <c r="D122" s="467">
        <v>930.149</v>
      </c>
      <c r="E122" s="467">
        <v>546.00599999999997</v>
      </c>
      <c r="F122" s="467">
        <v>570.21500000000003</v>
      </c>
      <c r="G122" s="467">
        <v>407.36099999999999</v>
      </c>
      <c r="H122" s="467">
        <v>0</v>
      </c>
      <c r="I122" s="467">
        <v>72.686000000000007</v>
      </c>
      <c r="J122" s="467">
        <v>-1162.5999999999999</v>
      </c>
      <c r="K122" s="467">
        <v>0</v>
      </c>
      <c r="L122" s="467">
        <v>-638.46900000000005</v>
      </c>
      <c r="M122" s="467">
        <v>9134.3739999999998</v>
      </c>
      <c r="N122" s="467">
        <v>8495.9049999999988</v>
      </c>
      <c r="O122" s="467">
        <f t="shared" si="12"/>
        <v>9134.3739999999998</v>
      </c>
      <c r="P122" s="467">
        <f t="shared" si="13"/>
        <v>0</v>
      </c>
      <c r="Q122" s="467">
        <f t="shared" si="14"/>
        <v>-1162.5999999999999</v>
      </c>
      <c r="S122" s="466">
        <v>0.70833333333333304</v>
      </c>
      <c r="T122" s="467">
        <v>3715.87</v>
      </c>
      <c r="U122" s="467">
        <v>5117.491</v>
      </c>
      <c r="V122" s="467">
        <v>70.281000000000006</v>
      </c>
      <c r="W122" s="467">
        <v>552.48900000000003</v>
      </c>
      <c r="X122" s="467">
        <v>281.54599999999999</v>
      </c>
      <c r="Y122" s="467">
        <v>29.291</v>
      </c>
      <c r="Z122" s="467">
        <v>31.164999999999999</v>
      </c>
      <c r="AA122" s="467">
        <v>18.262</v>
      </c>
      <c r="AB122" s="467">
        <v>-1420.1210000000001</v>
      </c>
      <c r="AC122" s="467">
        <v>0</v>
      </c>
      <c r="AD122" s="467">
        <v>-677.24400000000003</v>
      </c>
      <c r="AE122" s="467">
        <v>8396.2740000000013</v>
      </c>
      <c r="AF122" s="467">
        <v>7719.0300000000016</v>
      </c>
      <c r="AG122" s="467">
        <f t="shared" si="15"/>
        <v>8396.2740000000013</v>
      </c>
      <c r="AH122" s="467">
        <f t="shared" si="16"/>
        <v>0</v>
      </c>
      <c r="AI122" s="467">
        <f t="shared" si="17"/>
        <v>-1420.1210000000001</v>
      </c>
      <c r="AK122" s="466">
        <v>0.70833333333333304</v>
      </c>
      <c r="AL122" s="467">
        <v>3189.261</v>
      </c>
      <c r="AM122" s="467">
        <v>2730.9090000000001</v>
      </c>
      <c r="AN122" s="467">
        <v>453.63499999999999</v>
      </c>
      <c r="AO122" s="467">
        <v>503.57600000000002</v>
      </c>
      <c r="AP122" s="467">
        <v>150.71</v>
      </c>
      <c r="AQ122" s="467">
        <v>36.445999999999998</v>
      </c>
      <c r="AR122" s="467">
        <v>218.95400000000001</v>
      </c>
      <c r="AS122" s="467">
        <v>32.767000000000003</v>
      </c>
      <c r="AT122" s="467">
        <v>-66.647000000000006</v>
      </c>
      <c r="AU122" s="467">
        <v>0</v>
      </c>
      <c r="AV122" s="467">
        <v>-450.62799999999999</v>
      </c>
      <c r="AW122" s="467">
        <v>7249.6109999999999</v>
      </c>
      <c r="AX122" s="467">
        <v>6798.9830000000002</v>
      </c>
      <c r="AY122" s="467">
        <f t="shared" si="18"/>
        <v>7249.6109999999999</v>
      </c>
      <c r="AZ122" s="467">
        <f t="shared" si="19"/>
        <v>0</v>
      </c>
      <c r="BA122" s="467">
        <f t="shared" si="20"/>
        <v>-66.647000000000006</v>
      </c>
    </row>
    <row r="123" spans="1:53" s="464" customFormat="1">
      <c r="A123" s="466">
        <v>0.71875</v>
      </c>
      <c r="B123" s="467">
        <v>2625.1579999999999</v>
      </c>
      <c r="C123" s="467">
        <v>5154.2039999999997</v>
      </c>
      <c r="D123" s="467">
        <v>930.69399999999996</v>
      </c>
      <c r="E123" s="467">
        <v>539.23400000000004</v>
      </c>
      <c r="F123" s="467">
        <v>574.19600000000003</v>
      </c>
      <c r="G123" s="467">
        <v>413.52100000000002</v>
      </c>
      <c r="H123" s="467">
        <v>0</v>
      </c>
      <c r="I123" s="467">
        <v>82.519000000000005</v>
      </c>
      <c r="J123" s="467">
        <v>-1195.0319999999999</v>
      </c>
      <c r="K123" s="467">
        <v>0</v>
      </c>
      <c r="L123" s="467">
        <v>-639.11199999999997</v>
      </c>
      <c r="M123" s="467">
        <v>9124.4940000000006</v>
      </c>
      <c r="N123" s="467">
        <v>8485.3820000000014</v>
      </c>
      <c r="O123" s="467">
        <f t="shared" si="12"/>
        <v>9124.4940000000006</v>
      </c>
      <c r="P123" s="467">
        <f t="shared" si="13"/>
        <v>0</v>
      </c>
      <c r="Q123" s="467">
        <f t="shared" si="14"/>
        <v>-1195.0319999999999</v>
      </c>
      <c r="S123" s="466">
        <v>0.71875</v>
      </c>
      <c r="T123" s="467">
        <v>3719.529</v>
      </c>
      <c r="U123" s="467">
        <v>5107.6949999999997</v>
      </c>
      <c r="V123" s="467">
        <v>70.16</v>
      </c>
      <c r="W123" s="467">
        <v>554.24199999999996</v>
      </c>
      <c r="X123" s="467">
        <v>291.66699999999997</v>
      </c>
      <c r="Y123" s="467">
        <v>73.376000000000005</v>
      </c>
      <c r="Z123" s="467">
        <v>27.422999999999998</v>
      </c>
      <c r="AA123" s="467">
        <v>19.849</v>
      </c>
      <c r="AB123" s="467">
        <v>-1391.482</v>
      </c>
      <c r="AC123" s="467">
        <v>0</v>
      </c>
      <c r="AD123" s="467">
        <v>-677.31899999999996</v>
      </c>
      <c r="AE123" s="467">
        <v>8472.4590000000007</v>
      </c>
      <c r="AF123" s="467">
        <v>7795.1400000000012</v>
      </c>
      <c r="AG123" s="467">
        <f t="shared" si="15"/>
        <v>8472.4590000000007</v>
      </c>
      <c r="AH123" s="467">
        <f t="shared" si="16"/>
        <v>0</v>
      </c>
      <c r="AI123" s="467">
        <f t="shared" si="17"/>
        <v>-1391.482</v>
      </c>
      <c r="AK123" s="466">
        <v>0.71875</v>
      </c>
      <c r="AL123" s="467">
        <v>3189.1190000000001</v>
      </c>
      <c r="AM123" s="467">
        <v>2731.8589999999999</v>
      </c>
      <c r="AN123" s="467">
        <v>738.41700000000003</v>
      </c>
      <c r="AO123" s="467">
        <v>511.43400000000003</v>
      </c>
      <c r="AP123" s="467">
        <v>150.51</v>
      </c>
      <c r="AQ123" s="467">
        <v>83.105999999999995</v>
      </c>
      <c r="AR123" s="467">
        <v>153.922</v>
      </c>
      <c r="AS123" s="467">
        <v>30.539000000000001</v>
      </c>
      <c r="AT123" s="467">
        <v>-344.459</v>
      </c>
      <c r="AU123" s="467">
        <v>0</v>
      </c>
      <c r="AV123" s="467">
        <v>-455.07900000000001</v>
      </c>
      <c r="AW123" s="467">
        <v>7244.4470000000001</v>
      </c>
      <c r="AX123" s="467">
        <v>6789.3680000000004</v>
      </c>
      <c r="AY123" s="467">
        <f t="shared" si="18"/>
        <v>7244.4470000000001</v>
      </c>
      <c r="AZ123" s="467">
        <f t="shared" si="19"/>
        <v>0</v>
      </c>
      <c r="BA123" s="467">
        <f t="shared" si="20"/>
        <v>-344.459</v>
      </c>
    </row>
    <row r="124" spans="1:53" s="464" customFormat="1">
      <c r="A124" s="466">
        <v>0.72916666666666696</v>
      </c>
      <c r="B124" s="467">
        <v>2625.4110000000001</v>
      </c>
      <c r="C124" s="467">
        <v>5158.5749999999998</v>
      </c>
      <c r="D124" s="467">
        <v>930.779</v>
      </c>
      <c r="E124" s="467">
        <v>538.17600000000004</v>
      </c>
      <c r="F124" s="467">
        <v>575.798</v>
      </c>
      <c r="G124" s="467">
        <v>393.07400000000001</v>
      </c>
      <c r="H124" s="467">
        <v>0</v>
      </c>
      <c r="I124" s="467">
        <v>78.852999999999994</v>
      </c>
      <c r="J124" s="467">
        <v>-1197.059</v>
      </c>
      <c r="K124" s="467">
        <v>0</v>
      </c>
      <c r="L124" s="467">
        <v>-639.33399999999995</v>
      </c>
      <c r="M124" s="467">
        <v>9103.607</v>
      </c>
      <c r="N124" s="467">
        <v>8464.2729999999992</v>
      </c>
      <c r="O124" s="467">
        <f t="shared" si="12"/>
        <v>9103.607</v>
      </c>
      <c r="P124" s="467">
        <f t="shared" si="13"/>
        <v>0</v>
      </c>
      <c r="Q124" s="467">
        <f t="shared" si="14"/>
        <v>-1197.059</v>
      </c>
      <c r="S124" s="466">
        <v>0.72916666666666696</v>
      </c>
      <c r="T124" s="467">
        <v>3718.212</v>
      </c>
      <c r="U124" s="467">
        <v>5170.2790000000005</v>
      </c>
      <c r="V124" s="467">
        <v>70.227000000000004</v>
      </c>
      <c r="W124" s="467">
        <v>556.55999999999995</v>
      </c>
      <c r="X124" s="467">
        <v>291.51400000000001</v>
      </c>
      <c r="Y124" s="467">
        <v>89.793999999999997</v>
      </c>
      <c r="Z124" s="467">
        <v>27.611999999999998</v>
      </c>
      <c r="AA124" s="467">
        <v>20.867999999999999</v>
      </c>
      <c r="AB124" s="467">
        <v>-1348.14</v>
      </c>
      <c r="AC124" s="467">
        <v>0</v>
      </c>
      <c r="AD124" s="467">
        <v>-683.07799999999997</v>
      </c>
      <c r="AE124" s="467">
        <v>8596.9259999999995</v>
      </c>
      <c r="AF124" s="467">
        <v>7913.848</v>
      </c>
      <c r="AG124" s="467">
        <f t="shared" si="15"/>
        <v>8596.9259999999995</v>
      </c>
      <c r="AH124" s="467">
        <f t="shared" si="16"/>
        <v>0</v>
      </c>
      <c r="AI124" s="467">
        <f t="shared" si="17"/>
        <v>-1348.14</v>
      </c>
      <c r="AK124" s="466">
        <v>0.72916666666666696</v>
      </c>
      <c r="AL124" s="467">
        <v>3190.2510000000002</v>
      </c>
      <c r="AM124" s="467">
        <v>2812.5540000000001</v>
      </c>
      <c r="AN124" s="467">
        <v>820.05799999999999</v>
      </c>
      <c r="AO124" s="467">
        <v>517.05399999999997</v>
      </c>
      <c r="AP124" s="467">
        <v>198.68</v>
      </c>
      <c r="AQ124" s="467">
        <v>397.279</v>
      </c>
      <c r="AR124" s="467">
        <v>105.52200000000001</v>
      </c>
      <c r="AS124" s="467">
        <v>30.446999999999999</v>
      </c>
      <c r="AT124" s="467">
        <v>-763.40800000000002</v>
      </c>
      <c r="AU124" s="467">
        <v>0</v>
      </c>
      <c r="AV124" s="467">
        <v>-466.40499999999997</v>
      </c>
      <c r="AW124" s="467">
        <v>7308.4369999999999</v>
      </c>
      <c r="AX124" s="467">
        <v>6842.0320000000002</v>
      </c>
      <c r="AY124" s="467">
        <f t="shared" si="18"/>
        <v>7308.4369999999999</v>
      </c>
      <c r="AZ124" s="467">
        <f t="shared" si="19"/>
        <v>0</v>
      </c>
      <c r="BA124" s="467">
        <f t="shared" si="20"/>
        <v>-763.40800000000002</v>
      </c>
    </row>
    <row r="125" spans="1:53" s="464" customFormat="1">
      <c r="A125" s="466">
        <v>0.73958333333333304</v>
      </c>
      <c r="B125" s="467">
        <v>2625.835</v>
      </c>
      <c r="C125" s="467">
        <v>5186.6229999999996</v>
      </c>
      <c r="D125" s="467">
        <v>929.59799999999996</v>
      </c>
      <c r="E125" s="467">
        <v>538.66999999999996</v>
      </c>
      <c r="F125" s="467">
        <v>565.85199999999998</v>
      </c>
      <c r="G125" s="467">
        <v>359.76499999999999</v>
      </c>
      <c r="H125" s="467">
        <v>0</v>
      </c>
      <c r="I125" s="467">
        <v>80.16</v>
      </c>
      <c r="J125" s="467">
        <v>-1218.4780000000001</v>
      </c>
      <c r="K125" s="467">
        <v>0</v>
      </c>
      <c r="L125" s="467">
        <v>-641.59299999999996</v>
      </c>
      <c r="M125" s="467">
        <v>9068.0250000000015</v>
      </c>
      <c r="N125" s="467">
        <v>8426.4320000000007</v>
      </c>
      <c r="O125" s="467">
        <f t="shared" si="12"/>
        <v>9068.0250000000015</v>
      </c>
      <c r="P125" s="467">
        <f t="shared" si="13"/>
        <v>0</v>
      </c>
      <c r="Q125" s="467">
        <f t="shared" si="14"/>
        <v>-1218.4780000000001</v>
      </c>
      <c r="S125" s="466">
        <v>0.73958333333333304</v>
      </c>
      <c r="T125" s="467">
        <v>3717.6329999999998</v>
      </c>
      <c r="U125" s="467">
        <v>5171.5309999999999</v>
      </c>
      <c r="V125" s="467">
        <v>69.477999999999994</v>
      </c>
      <c r="W125" s="467">
        <v>562.61199999999997</v>
      </c>
      <c r="X125" s="467">
        <v>296.26100000000002</v>
      </c>
      <c r="Y125" s="467">
        <v>222.75399999999999</v>
      </c>
      <c r="Z125" s="467">
        <v>9.2460000000000004</v>
      </c>
      <c r="AA125" s="467">
        <v>21.716000000000001</v>
      </c>
      <c r="AB125" s="467">
        <v>-1424.453</v>
      </c>
      <c r="AC125" s="467">
        <v>0</v>
      </c>
      <c r="AD125" s="467">
        <v>-685.08900000000006</v>
      </c>
      <c r="AE125" s="467">
        <v>8646.7780000000002</v>
      </c>
      <c r="AF125" s="467">
        <v>7961.6890000000003</v>
      </c>
      <c r="AG125" s="467">
        <f t="shared" si="15"/>
        <v>8646.7780000000002</v>
      </c>
      <c r="AH125" s="467">
        <f t="shared" si="16"/>
        <v>0</v>
      </c>
      <c r="AI125" s="467">
        <f t="shared" si="17"/>
        <v>-1424.453</v>
      </c>
      <c r="AK125" s="466">
        <v>0.73958333333333304</v>
      </c>
      <c r="AL125" s="467">
        <v>3189.5149999999999</v>
      </c>
      <c r="AM125" s="467">
        <v>2907.2890000000002</v>
      </c>
      <c r="AN125" s="467">
        <v>877.73500000000001</v>
      </c>
      <c r="AO125" s="467">
        <v>517.88499999999999</v>
      </c>
      <c r="AP125" s="467">
        <v>200.03700000000001</v>
      </c>
      <c r="AQ125" s="467">
        <v>412.62700000000001</v>
      </c>
      <c r="AR125" s="467">
        <v>72.772000000000006</v>
      </c>
      <c r="AS125" s="467">
        <v>23.504999999999999</v>
      </c>
      <c r="AT125" s="467">
        <v>-869.68</v>
      </c>
      <c r="AU125" s="467">
        <v>0</v>
      </c>
      <c r="AV125" s="467">
        <v>-475.38499999999999</v>
      </c>
      <c r="AW125" s="467">
        <v>7331.6849999999995</v>
      </c>
      <c r="AX125" s="467">
        <v>6856.2999999999993</v>
      </c>
      <c r="AY125" s="467">
        <f t="shared" si="18"/>
        <v>7331.6849999999995</v>
      </c>
      <c r="AZ125" s="467">
        <f t="shared" si="19"/>
        <v>0</v>
      </c>
      <c r="BA125" s="467">
        <f t="shared" si="20"/>
        <v>-869.68</v>
      </c>
    </row>
    <row r="126" spans="1:53" s="464" customFormat="1">
      <c r="A126" s="466">
        <v>0.75</v>
      </c>
      <c r="B126" s="467">
        <v>2625.654</v>
      </c>
      <c r="C126" s="467">
        <v>5238.3689999999997</v>
      </c>
      <c r="D126" s="467">
        <v>928.46699999999998</v>
      </c>
      <c r="E126" s="467">
        <v>539.52099999999996</v>
      </c>
      <c r="F126" s="467">
        <v>435.47399999999999</v>
      </c>
      <c r="G126" s="467">
        <v>178.80099999999999</v>
      </c>
      <c r="H126" s="467">
        <v>0</v>
      </c>
      <c r="I126" s="467">
        <v>85.320999999999998</v>
      </c>
      <c r="J126" s="467">
        <v>-967.553</v>
      </c>
      <c r="K126" s="467">
        <v>0</v>
      </c>
      <c r="L126" s="467">
        <v>-644.27</v>
      </c>
      <c r="M126" s="467">
        <v>9064.0540000000001</v>
      </c>
      <c r="N126" s="467">
        <v>8419.7839999999997</v>
      </c>
      <c r="O126" s="467">
        <f t="shared" si="12"/>
        <v>9064.0540000000001</v>
      </c>
      <c r="P126" s="467">
        <f t="shared" si="13"/>
        <v>0</v>
      </c>
      <c r="Q126" s="467">
        <f t="shared" si="14"/>
        <v>-967.553</v>
      </c>
      <c r="S126" s="466">
        <v>0.75</v>
      </c>
      <c r="T126" s="467">
        <v>3717.2420000000002</v>
      </c>
      <c r="U126" s="467">
        <v>5162.1189999999997</v>
      </c>
      <c r="V126" s="467">
        <v>70.174000000000007</v>
      </c>
      <c r="W126" s="467">
        <v>555.95699999999999</v>
      </c>
      <c r="X126" s="467">
        <v>344.17</v>
      </c>
      <c r="Y126" s="467">
        <v>322.77</v>
      </c>
      <c r="Z126" s="467">
        <v>0</v>
      </c>
      <c r="AA126" s="467">
        <v>22.829000000000001</v>
      </c>
      <c r="AB126" s="467">
        <v>-1495.2</v>
      </c>
      <c r="AC126" s="467">
        <v>0</v>
      </c>
      <c r="AD126" s="467">
        <v>-685.59299999999996</v>
      </c>
      <c r="AE126" s="467">
        <v>8700.0610000000015</v>
      </c>
      <c r="AF126" s="467">
        <v>8014.4680000000017</v>
      </c>
      <c r="AG126" s="467">
        <f t="shared" si="15"/>
        <v>8700.0610000000015</v>
      </c>
      <c r="AH126" s="467">
        <f t="shared" si="16"/>
        <v>0</v>
      </c>
      <c r="AI126" s="467">
        <f t="shared" si="17"/>
        <v>-1495.2</v>
      </c>
      <c r="AK126" s="466">
        <v>0.75</v>
      </c>
      <c r="AL126" s="467">
        <v>3190.1280000000002</v>
      </c>
      <c r="AM126" s="467">
        <v>3086.8789999999999</v>
      </c>
      <c r="AN126" s="467">
        <v>867.08299999999997</v>
      </c>
      <c r="AO126" s="467">
        <v>515.36099999999999</v>
      </c>
      <c r="AP126" s="467">
        <v>201.262</v>
      </c>
      <c r="AQ126" s="467">
        <v>473.47399999999999</v>
      </c>
      <c r="AR126" s="467">
        <v>52.228000000000002</v>
      </c>
      <c r="AS126" s="467">
        <v>20.92</v>
      </c>
      <c r="AT126" s="467">
        <v>-917.73599999999999</v>
      </c>
      <c r="AU126" s="467">
        <v>0</v>
      </c>
      <c r="AV126" s="467">
        <v>-491.262</v>
      </c>
      <c r="AW126" s="467">
        <v>7489.5989999999974</v>
      </c>
      <c r="AX126" s="467">
        <v>6998.3369999999977</v>
      </c>
      <c r="AY126" s="467">
        <f t="shared" si="18"/>
        <v>7489.5989999999974</v>
      </c>
      <c r="AZ126" s="467">
        <f t="shared" si="19"/>
        <v>0</v>
      </c>
      <c r="BA126" s="467">
        <f t="shared" si="20"/>
        <v>-917.73599999999999</v>
      </c>
    </row>
    <row r="127" spans="1:53" s="464" customFormat="1">
      <c r="A127" s="466">
        <v>0.76041666666666696</v>
      </c>
      <c r="B127" s="467">
        <v>2623.973</v>
      </c>
      <c r="C127" s="467">
        <v>5286.3050000000003</v>
      </c>
      <c r="D127" s="467">
        <v>931.10199999999998</v>
      </c>
      <c r="E127" s="467">
        <v>545.89300000000003</v>
      </c>
      <c r="F127" s="467">
        <v>421.911</v>
      </c>
      <c r="G127" s="467">
        <v>198.065</v>
      </c>
      <c r="H127" s="467">
        <v>0</v>
      </c>
      <c r="I127" s="467">
        <v>78.738</v>
      </c>
      <c r="J127" s="467">
        <v>-1078.3810000000001</v>
      </c>
      <c r="K127" s="467">
        <v>0</v>
      </c>
      <c r="L127" s="467">
        <v>-648.60299999999995</v>
      </c>
      <c r="M127" s="467">
        <v>9007.6060000000016</v>
      </c>
      <c r="N127" s="467">
        <v>8359.0030000000024</v>
      </c>
      <c r="O127" s="467">
        <f t="shared" si="12"/>
        <v>9007.6060000000016</v>
      </c>
      <c r="P127" s="467">
        <f t="shared" si="13"/>
        <v>0</v>
      </c>
      <c r="Q127" s="467">
        <f t="shared" si="14"/>
        <v>-1078.3810000000001</v>
      </c>
      <c r="S127" s="466">
        <v>0.76041666666666696</v>
      </c>
      <c r="T127" s="467">
        <v>3717.2449999999999</v>
      </c>
      <c r="U127" s="467">
        <v>5210.1480000000001</v>
      </c>
      <c r="V127" s="467">
        <v>70.254000000000005</v>
      </c>
      <c r="W127" s="467">
        <v>556.149</v>
      </c>
      <c r="X127" s="467">
        <v>350.16</v>
      </c>
      <c r="Y127" s="467">
        <v>334.286</v>
      </c>
      <c r="Z127" s="467">
        <v>0</v>
      </c>
      <c r="AA127" s="467">
        <v>24.087</v>
      </c>
      <c r="AB127" s="467">
        <v>-1490.6130000000001</v>
      </c>
      <c r="AC127" s="467">
        <v>0</v>
      </c>
      <c r="AD127" s="467">
        <v>-690.10299999999995</v>
      </c>
      <c r="AE127" s="467">
        <v>8771.7160000000003</v>
      </c>
      <c r="AF127" s="467">
        <v>8081.6130000000003</v>
      </c>
      <c r="AG127" s="467">
        <f t="shared" si="15"/>
        <v>8771.7160000000003</v>
      </c>
      <c r="AH127" s="467">
        <f t="shared" si="16"/>
        <v>0</v>
      </c>
      <c r="AI127" s="467">
        <f t="shared" si="17"/>
        <v>-1490.6130000000001</v>
      </c>
      <c r="AK127" s="466">
        <v>0.76041666666666696</v>
      </c>
      <c r="AL127" s="467">
        <v>3188.069</v>
      </c>
      <c r="AM127" s="467">
        <v>3188.6480000000001</v>
      </c>
      <c r="AN127" s="467">
        <v>881.31700000000001</v>
      </c>
      <c r="AO127" s="467">
        <v>517.78599999999994</v>
      </c>
      <c r="AP127" s="467">
        <v>201.52500000000001</v>
      </c>
      <c r="AQ127" s="467">
        <v>494.20600000000002</v>
      </c>
      <c r="AR127" s="467">
        <v>46.542000000000002</v>
      </c>
      <c r="AS127" s="467">
        <v>22.658000000000001</v>
      </c>
      <c r="AT127" s="467">
        <v>-893.822</v>
      </c>
      <c r="AU127" s="467">
        <v>0</v>
      </c>
      <c r="AV127" s="467">
        <v>-500.58300000000003</v>
      </c>
      <c r="AW127" s="467">
        <v>7646.9289999999983</v>
      </c>
      <c r="AX127" s="467">
        <v>7146.3459999999986</v>
      </c>
      <c r="AY127" s="467">
        <f t="shared" si="18"/>
        <v>7646.9289999999983</v>
      </c>
      <c r="AZ127" s="467">
        <f t="shared" si="19"/>
        <v>0</v>
      </c>
      <c r="BA127" s="467">
        <f t="shared" si="20"/>
        <v>-893.822</v>
      </c>
    </row>
    <row r="128" spans="1:53" s="464" customFormat="1">
      <c r="A128" s="466">
        <v>0.77083333333333304</v>
      </c>
      <c r="B128" s="467">
        <v>2622.7469999999998</v>
      </c>
      <c r="C128" s="467">
        <v>5290.5309999999999</v>
      </c>
      <c r="D128" s="467">
        <v>931.14</v>
      </c>
      <c r="E128" s="467">
        <v>554.49800000000005</v>
      </c>
      <c r="F128" s="467">
        <v>421.82900000000001</v>
      </c>
      <c r="G128" s="467">
        <v>205.96700000000001</v>
      </c>
      <c r="H128" s="467">
        <v>0</v>
      </c>
      <c r="I128" s="467">
        <v>67.787000000000006</v>
      </c>
      <c r="J128" s="467">
        <v>-1159.748</v>
      </c>
      <c r="K128" s="467">
        <v>0</v>
      </c>
      <c r="L128" s="467">
        <v>-649.23900000000003</v>
      </c>
      <c r="M128" s="467">
        <v>8934.7510000000002</v>
      </c>
      <c r="N128" s="467">
        <v>8285.5120000000006</v>
      </c>
      <c r="O128" s="467">
        <f t="shared" si="12"/>
        <v>8934.7510000000002</v>
      </c>
      <c r="P128" s="467">
        <f t="shared" si="13"/>
        <v>0</v>
      </c>
      <c r="Q128" s="467">
        <f t="shared" si="14"/>
        <v>-1159.748</v>
      </c>
      <c r="S128" s="466">
        <v>0.77083333333333304</v>
      </c>
      <c r="T128" s="467">
        <v>3718.8009999999999</v>
      </c>
      <c r="U128" s="467">
        <v>5207.3819999999996</v>
      </c>
      <c r="V128" s="467">
        <v>70.254000000000005</v>
      </c>
      <c r="W128" s="467">
        <v>556.20600000000002</v>
      </c>
      <c r="X128" s="467">
        <v>349.90899999999999</v>
      </c>
      <c r="Y128" s="467">
        <v>340.79899999999998</v>
      </c>
      <c r="Z128" s="467">
        <v>0</v>
      </c>
      <c r="AA128" s="467">
        <v>23.904</v>
      </c>
      <c r="AB128" s="467">
        <v>-1504.2719999999999</v>
      </c>
      <c r="AC128" s="467">
        <v>0</v>
      </c>
      <c r="AD128" s="467">
        <v>-689.95699999999999</v>
      </c>
      <c r="AE128" s="467">
        <v>8762.9830000000002</v>
      </c>
      <c r="AF128" s="467">
        <v>8073.0259999999998</v>
      </c>
      <c r="AG128" s="467">
        <f t="shared" si="15"/>
        <v>8762.9830000000002</v>
      </c>
      <c r="AH128" s="467">
        <f t="shared" si="16"/>
        <v>0</v>
      </c>
      <c r="AI128" s="467">
        <f t="shared" si="17"/>
        <v>-1504.2719999999999</v>
      </c>
      <c r="AK128" s="466">
        <v>0.77083333333333304</v>
      </c>
      <c r="AL128" s="467">
        <v>3187.2260000000001</v>
      </c>
      <c r="AM128" s="467">
        <v>3249.9409999999998</v>
      </c>
      <c r="AN128" s="467">
        <v>882.94200000000001</v>
      </c>
      <c r="AO128" s="467">
        <v>508.89</v>
      </c>
      <c r="AP128" s="467">
        <v>201.38200000000001</v>
      </c>
      <c r="AQ128" s="467">
        <v>495.92200000000003</v>
      </c>
      <c r="AR128" s="467">
        <v>46.622</v>
      </c>
      <c r="AS128" s="467">
        <v>25.262</v>
      </c>
      <c r="AT128" s="467">
        <v>-827.86900000000003</v>
      </c>
      <c r="AU128" s="467">
        <v>0</v>
      </c>
      <c r="AV128" s="467">
        <v>-505.50299999999999</v>
      </c>
      <c r="AW128" s="467">
        <v>7770.3180000000002</v>
      </c>
      <c r="AX128" s="467">
        <v>7264.8150000000005</v>
      </c>
      <c r="AY128" s="467">
        <f t="shared" si="18"/>
        <v>7770.3180000000002</v>
      </c>
      <c r="AZ128" s="467">
        <f t="shared" si="19"/>
        <v>0</v>
      </c>
      <c r="BA128" s="467">
        <f t="shared" si="20"/>
        <v>-827.86900000000003</v>
      </c>
    </row>
    <row r="129" spans="1:53" s="464" customFormat="1">
      <c r="A129" s="466">
        <v>0.78125</v>
      </c>
      <c r="B129" s="467">
        <v>2622.1750000000002</v>
      </c>
      <c r="C129" s="467">
        <v>5258.4650000000001</v>
      </c>
      <c r="D129" s="467">
        <v>930.87099999999998</v>
      </c>
      <c r="E129" s="467">
        <v>541.10699999999997</v>
      </c>
      <c r="F129" s="467">
        <v>409.73200000000003</v>
      </c>
      <c r="G129" s="467">
        <v>218.40899999999999</v>
      </c>
      <c r="H129" s="467">
        <v>0</v>
      </c>
      <c r="I129" s="467">
        <v>72.632000000000005</v>
      </c>
      <c r="J129" s="467">
        <v>-1189.0550000000001</v>
      </c>
      <c r="K129" s="467">
        <v>0</v>
      </c>
      <c r="L129" s="467">
        <v>-645.755</v>
      </c>
      <c r="M129" s="467">
        <v>8864.3359999999993</v>
      </c>
      <c r="N129" s="467">
        <v>8218.5810000000001</v>
      </c>
      <c r="O129" s="467">
        <f t="shared" si="12"/>
        <v>8864.3359999999993</v>
      </c>
      <c r="P129" s="467">
        <f t="shared" si="13"/>
        <v>0</v>
      </c>
      <c r="Q129" s="467">
        <f t="shared" si="14"/>
        <v>-1189.0550000000001</v>
      </c>
      <c r="S129" s="466">
        <v>0.78125</v>
      </c>
      <c r="T129" s="467">
        <v>3719.9740000000002</v>
      </c>
      <c r="U129" s="467">
        <v>5175.51</v>
      </c>
      <c r="V129" s="467">
        <v>70.180999999999997</v>
      </c>
      <c r="W129" s="467">
        <v>557.21699999999998</v>
      </c>
      <c r="X129" s="467">
        <v>345.34</v>
      </c>
      <c r="Y129" s="467">
        <v>340.41899999999998</v>
      </c>
      <c r="Z129" s="467">
        <v>0</v>
      </c>
      <c r="AA129" s="467">
        <v>22.78</v>
      </c>
      <c r="AB129" s="467">
        <v>-1493.646</v>
      </c>
      <c r="AC129" s="467">
        <v>0</v>
      </c>
      <c r="AD129" s="467">
        <v>-687.21600000000001</v>
      </c>
      <c r="AE129" s="467">
        <v>8737.7750000000015</v>
      </c>
      <c r="AF129" s="467">
        <v>8050.5590000000011</v>
      </c>
      <c r="AG129" s="467">
        <f t="shared" si="15"/>
        <v>8737.7750000000015</v>
      </c>
      <c r="AH129" s="467">
        <f t="shared" si="16"/>
        <v>0</v>
      </c>
      <c r="AI129" s="467">
        <f t="shared" si="17"/>
        <v>-1493.646</v>
      </c>
      <c r="AK129" s="466">
        <v>0.78125</v>
      </c>
      <c r="AL129" s="467">
        <v>3186.5230000000001</v>
      </c>
      <c r="AM129" s="467">
        <v>3267.9009999999998</v>
      </c>
      <c r="AN129" s="467">
        <v>882.98099999999999</v>
      </c>
      <c r="AO129" s="467">
        <v>508.529</v>
      </c>
      <c r="AP129" s="467">
        <v>217.90100000000001</v>
      </c>
      <c r="AQ129" s="467">
        <v>486.911</v>
      </c>
      <c r="AR129" s="467">
        <v>43.613999999999997</v>
      </c>
      <c r="AS129" s="467">
        <v>29.01</v>
      </c>
      <c r="AT129" s="467">
        <v>-765.30799999999999</v>
      </c>
      <c r="AU129" s="467">
        <v>0</v>
      </c>
      <c r="AV129" s="467">
        <v>-507.11500000000001</v>
      </c>
      <c r="AW129" s="467">
        <v>7858.061999999999</v>
      </c>
      <c r="AX129" s="467">
        <v>7350.9469999999992</v>
      </c>
      <c r="AY129" s="467">
        <f t="shared" si="18"/>
        <v>7858.061999999999</v>
      </c>
      <c r="AZ129" s="467">
        <f t="shared" si="19"/>
        <v>0</v>
      </c>
      <c r="BA129" s="467">
        <f t="shared" si="20"/>
        <v>-765.30799999999999</v>
      </c>
    </row>
    <row r="130" spans="1:53" s="464" customFormat="1">
      <c r="A130" s="466">
        <v>0.79166666666666696</v>
      </c>
      <c r="B130" s="467">
        <v>2623.7089999999998</v>
      </c>
      <c r="C130" s="467">
        <v>5248.7659999999996</v>
      </c>
      <c r="D130" s="467">
        <v>929.14400000000001</v>
      </c>
      <c r="E130" s="467">
        <v>539.70699999999999</v>
      </c>
      <c r="F130" s="467">
        <v>241.19200000000001</v>
      </c>
      <c r="G130" s="467">
        <v>290.50700000000001</v>
      </c>
      <c r="H130" s="467">
        <v>0</v>
      </c>
      <c r="I130" s="467">
        <v>72.888999999999996</v>
      </c>
      <c r="J130" s="467">
        <v>-1110.1790000000001</v>
      </c>
      <c r="K130" s="467">
        <v>0</v>
      </c>
      <c r="L130" s="467">
        <v>-643.80799999999999</v>
      </c>
      <c r="M130" s="467">
        <v>8835.7349999999988</v>
      </c>
      <c r="N130" s="467">
        <v>8191.9269999999988</v>
      </c>
      <c r="O130" s="467">
        <f t="shared" si="12"/>
        <v>8835.7349999999988</v>
      </c>
      <c r="P130" s="467">
        <f t="shared" si="13"/>
        <v>0</v>
      </c>
      <c r="Q130" s="467">
        <f t="shared" si="14"/>
        <v>-1110.1790000000001</v>
      </c>
      <c r="S130" s="466">
        <v>0.79166666666666696</v>
      </c>
      <c r="T130" s="467">
        <v>3721.3029999999999</v>
      </c>
      <c r="U130" s="467">
        <v>5197.7879999999996</v>
      </c>
      <c r="V130" s="467">
        <v>70.254000000000005</v>
      </c>
      <c r="W130" s="467">
        <v>553.80999999999995</v>
      </c>
      <c r="X130" s="467">
        <v>287.702</v>
      </c>
      <c r="Y130" s="467">
        <v>401.54700000000003</v>
      </c>
      <c r="Z130" s="467">
        <v>0</v>
      </c>
      <c r="AA130" s="467">
        <v>23.957000000000001</v>
      </c>
      <c r="AB130" s="467">
        <v>-1513.337</v>
      </c>
      <c r="AC130" s="467">
        <v>0</v>
      </c>
      <c r="AD130" s="467">
        <v>-689.40200000000004</v>
      </c>
      <c r="AE130" s="467">
        <v>8743.0240000000013</v>
      </c>
      <c r="AF130" s="467">
        <v>8053.6220000000012</v>
      </c>
      <c r="AG130" s="467">
        <f t="shared" si="15"/>
        <v>8743.0240000000013</v>
      </c>
      <c r="AH130" s="467">
        <f t="shared" si="16"/>
        <v>0</v>
      </c>
      <c r="AI130" s="467">
        <f t="shared" si="17"/>
        <v>-1513.337</v>
      </c>
      <c r="AK130" s="466">
        <v>0.79166666666666696</v>
      </c>
      <c r="AL130" s="467">
        <v>3187.9940000000001</v>
      </c>
      <c r="AM130" s="467">
        <v>3324.4290000000001</v>
      </c>
      <c r="AN130" s="467">
        <v>889.66600000000005</v>
      </c>
      <c r="AO130" s="467">
        <v>509.28699999999998</v>
      </c>
      <c r="AP130" s="467">
        <v>443.40800000000002</v>
      </c>
      <c r="AQ130" s="467">
        <v>463.315</v>
      </c>
      <c r="AR130" s="467">
        <v>0</v>
      </c>
      <c r="AS130" s="467">
        <v>20.757000000000001</v>
      </c>
      <c r="AT130" s="467">
        <v>-982.30700000000002</v>
      </c>
      <c r="AU130" s="467">
        <v>0</v>
      </c>
      <c r="AV130" s="467">
        <v>-513.58299999999997</v>
      </c>
      <c r="AW130" s="467">
        <v>7856.5490000000018</v>
      </c>
      <c r="AX130" s="467">
        <v>7342.9660000000022</v>
      </c>
      <c r="AY130" s="467">
        <f t="shared" si="18"/>
        <v>7856.5490000000018</v>
      </c>
      <c r="AZ130" s="467">
        <f t="shared" si="19"/>
        <v>0</v>
      </c>
      <c r="BA130" s="467">
        <f t="shared" si="20"/>
        <v>-982.30700000000002</v>
      </c>
    </row>
    <row r="131" spans="1:53" s="464" customFormat="1">
      <c r="A131" s="466">
        <v>0.80208333333333304</v>
      </c>
      <c r="B131" s="467">
        <v>2624.9340000000002</v>
      </c>
      <c r="C131" s="467">
        <v>5274.1019999999999</v>
      </c>
      <c r="D131" s="467">
        <v>931.16099999999994</v>
      </c>
      <c r="E131" s="467">
        <v>541.05100000000004</v>
      </c>
      <c r="F131" s="467">
        <v>220.577</v>
      </c>
      <c r="G131" s="467">
        <v>301.291</v>
      </c>
      <c r="H131" s="467">
        <v>0</v>
      </c>
      <c r="I131" s="467">
        <v>65.876000000000005</v>
      </c>
      <c r="J131" s="467">
        <v>-1070.5250000000001</v>
      </c>
      <c r="K131" s="467">
        <v>0</v>
      </c>
      <c r="L131" s="467">
        <v>-645.96900000000005</v>
      </c>
      <c r="M131" s="467">
        <v>8888.4669999999987</v>
      </c>
      <c r="N131" s="467">
        <v>8242.4979999999996</v>
      </c>
      <c r="O131" s="467">
        <f t="shared" si="12"/>
        <v>8888.4669999999987</v>
      </c>
      <c r="P131" s="467">
        <f t="shared" si="13"/>
        <v>0</v>
      </c>
      <c r="Q131" s="467">
        <f t="shared" si="14"/>
        <v>-1070.5250000000001</v>
      </c>
      <c r="S131" s="466">
        <v>0.80208333333333304</v>
      </c>
      <c r="T131" s="467">
        <v>3720.3530000000001</v>
      </c>
      <c r="U131" s="467">
        <v>5191.54</v>
      </c>
      <c r="V131" s="467">
        <v>70.233999999999995</v>
      </c>
      <c r="W131" s="467">
        <v>553.96100000000001</v>
      </c>
      <c r="X131" s="467">
        <v>280.74099999999999</v>
      </c>
      <c r="Y131" s="467">
        <v>386.00400000000002</v>
      </c>
      <c r="Z131" s="467">
        <v>0</v>
      </c>
      <c r="AA131" s="467">
        <v>25.600999999999999</v>
      </c>
      <c r="AB131" s="467">
        <v>-1484.164</v>
      </c>
      <c r="AC131" s="467">
        <v>0</v>
      </c>
      <c r="AD131" s="467">
        <v>-688.56700000000001</v>
      </c>
      <c r="AE131" s="467">
        <v>8744.27</v>
      </c>
      <c r="AF131" s="467">
        <v>8055.7030000000004</v>
      </c>
      <c r="AG131" s="467">
        <f t="shared" si="15"/>
        <v>8744.27</v>
      </c>
      <c r="AH131" s="467">
        <f t="shared" si="16"/>
        <v>0</v>
      </c>
      <c r="AI131" s="467">
        <f t="shared" si="17"/>
        <v>-1484.164</v>
      </c>
      <c r="AK131" s="466">
        <v>0.80208333333333304</v>
      </c>
      <c r="AL131" s="467">
        <v>3190.8649999999998</v>
      </c>
      <c r="AM131" s="467">
        <v>3357.317</v>
      </c>
      <c r="AN131" s="467">
        <v>891.15200000000004</v>
      </c>
      <c r="AO131" s="467">
        <v>511.18</v>
      </c>
      <c r="AP131" s="467">
        <v>470.03199999999998</v>
      </c>
      <c r="AQ131" s="467">
        <v>438.09100000000001</v>
      </c>
      <c r="AR131" s="467">
        <v>0</v>
      </c>
      <c r="AS131" s="467">
        <v>21.178999999999998</v>
      </c>
      <c r="AT131" s="467">
        <v>-1014.495</v>
      </c>
      <c r="AU131" s="467">
        <v>0</v>
      </c>
      <c r="AV131" s="467">
        <v>-516.76700000000005</v>
      </c>
      <c r="AW131" s="467">
        <v>7865.3210000000008</v>
      </c>
      <c r="AX131" s="467">
        <v>7348.554000000001</v>
      </c>
      <c r="AY131" s="467">
        <f t="shared" si="18"/>
        <v>7865.3210000000008</v>
      </c>
      <c r="AZ131" s="467">
        <f t="shared" si="19"/>
        <v>0</v>
      </c>
      <c r="BA131" s="467">
        <f t="shared" si="20"/>
        <v>-1014.495</v>
      </c>
    </row>
    <row r="132" spans="1:53" s="464" customFormat="1">
      <c r="A132" s="466">
        <v>0.8125</v>
      </c>
      <c r="B132" s="467">
        <v>2624.92</v>
      </c>
      <c r="C132" s="467">
        <v>5325.1909999999998</v>
      </c>
      <c r="D132" s="467">
        <v>931.28899999999999</v>
      </c>
      <c r="E132" s="467">
        <v>540.81799999999998</v>
      </c>
      <c r="F132" s="467">
        <v>220.66300000000001</v>
      </c>
      <c r="G132" s="467">
        <v>299.952</v>
      </c>
      <c r="H132" s="467">
        <v>0</v>
      </c>
      <c r="I132" s="467">
        <v>65.965000000000003</v>
      </c>
      <c r="J132" s="467">
        <v>-1164.6559999999999</v>
      </c>
      <c r="K132" s="467">
        <v>0</v>
      </c>
      <c r="L132" s="467">
        <v>-650.40800000000002</v>
      </c>
      <c r="M132" s="467">
        <v>8844.1419999999998</v>
      </c>
      <c r="N132" s="467">
        <v>8193.7340000000004</v>
      </c>
      <c r="O132" s="467">
        <f t="shared" si="12"/>
        <v>8844.1419999999998</v>
      </c>
      <c r="P132" s="467">
        <f t="shared" si="13"/>
        <v>0</v>
      </c>
      <c r="Q132" s="467">
        <f t="shared" si="14"/>
        <v>-1164.6559999999999</v>
      </c>
      <c r="S132" s="466">
        <v>0.8125</v>
      </c>
      <c r="T132" s="467">
        <v>3718.873</v>
      </c>
      <c r="U132" s="467">
        <v>5190.25</v>
      </c>
      <c r="V132" s="467">
        <v>70.266999999999996</v>
      </c>
      <c r="W132" s="467">
        <v>553.56100000000004</v>
      </c>
      <c r="X132" s="467">
        <v>280.733</v>
      </c>
      <c r="Y132" s="467">
        <v>412.77300000000002</v>
      </c>
      <c r="Z132" s="467">
        <v>0</v>
      </c>
      <c r="AA132" s="467">
        <v>26.091999999999999</v>
      </c>
      <c r="AB132" s="467">
        <v>-1506.6890000000001</v>
      </c>
      <c r="AC132" s="467">
        <v>0</v>
      </c>
      <c r="AD132" s="467">
        <v>-688.71600000000001</v>
      </c>
      <c r="AE132" s="467">
        <v>8745.8599999999988</v>
      </c>
      <c r="AF132" s="467">
        <v>8057.1439999999984</v>
      </c>
      <c r="AG132" s="467">
        <f t="shared" si="15"/>
        <v>8745.8599999999988</v>
      </c>
      <c r="AH132" s="467">
        <f t="shared" si="16"/>
        <v>0</v>
      </c>
      <c r="AI132" s="467">
        <f t="shared" si="17"/>
        <v>-1506.6890000000001</v>
      </c>
      <c r="AK132" s="466">
        <v>0.8125</v>
      </c>
      <c r="AL132" s="467">
        <v>3191.1219999999998</v>
      </c>
      <c r="AM132" s="467">
        <v>3429.069</v>
      </c>
      <c r="AN132" s="467">
        <v>890.79899999999998</v>
      </c>
      <c r="AO132" s="467">
        <v>511.34199999999998</v>
      </c>
      <c r="AP132" s="467">
        <v>470.03100000000001</v>
      </c>
      <c r="AQ132" s="467">
        <v>437.27499999999998</v>
      </c>
      <c r="AR132" s="467">
        <v>0</v>
      </c>
      <c r="AS132" s="467">
        <v>24.048999999999999</v>
      </c>
      <c r="AT132" s="467">
        <v>-1096.498</v>
      </c>
      <c r="AU132" s="467">
        <v>0</v>
      </c>
      <c r="AV132" s="467">
        <v>-523.11599999999999</v>
      </c>
      <c r="AW132" s="467">
        <v>7857.1890000000003</v>
      </c>
      <c r="AX132" s="467">
        <v>7334.0730000000003</v>
      </c>
      <c r="AY132" s="467">
        <f t="shared" si="18"/>
        <v>7857.1890000000003</v>
      </c>
      <c r="AZ132" s="467">
        <f t="shared" si="19"/>
        <v>0</v>
      </c>
      <c r="BA132" s="467">
        <f t="shared" si="20"/>
        <v>-1096.498</v>
      </c>
    </row>
    <row r="133" spans="1:53" s="464" customFormat="1">
      <c r="A133" s="466">
        <v>0.82291666666666696</v>
      </c>
      <c r="B133" s="467">
        <v>2623.9569999999999</v>
      </c>
      <c r="C133" s="467">
        <v>5332.0339999999997</v>
      </c>
      <c r="D133" s="467">
        <v>931.05200000000002</v>
      </c>
      <c r="E133" s="467">
        <v>539.08900000000006</v>
      </c>
      <c r="F133" s="467">
        <v>215.56800000000001</v>
      </c>
      <c r="G133" s="467">
        <v>310.226</v>
      </c>
      <c r="H133" s="467">
        <v>0</v>
      </c>
      <c r="I133" s="467">
        <v>71.349000000000004</v>
      </c>
      <c r="J133" s="467">
        <v>-1201.819</v>
      </c>
      <c r="K133" s="467">
        <v>0</v>
      </c>
      <c r="L133" s="467">
        <v>-650.92899999999997</v>
      </c>
      <c r="M133" s="467">
        <v>8821.4560000000001</v>
      </c>
      <c r="N133" s="467">
        <v>8170.527</v>
      </c>
      <c r="O133" s="467">
        <f t="shared" si="12"/>
        <v>8821.4560000000001</v>
      </c>
      <c r="P133" s="467">
        <f t="shared" si="13"/>
        <v>0</v>
      </c>
      <c r="Q133" s="467">
        <f t="shared" si="14"/>
        <v>-1201.819</v>
      </c>
      <c r="S133" s="466">
        <v>0.82291666666666696</v>
      </c>
      <c r="T133" s="467">
        <v>3718.72</v>
      </c>
      <c r="U133" s="467">
        <v>5190.67</v>
      </c>
      <c r="V133" s="467">
        <v>70.247</v>
      </c>
      <c r="W133" s="467">
        <v>555.24</v>
      </c>
      <c r="X133" s="467">
        <v>275.10399999999998</v>
      </c>
      <c r="Y133" s="467">
        <v>397.71</v>
      </c>
      <c r="Z133" s="467">
        <v>0</v>
      </c>
      <c r="AA133" s="467">
        <v>26.757999999999999</v>
      </c>
      <c r="AB133" s="467">
        <v>-1562.548</v>
      </c>
      <c r="AC133" s="467">
        <v>0</v>
      </c>
      <c r="AD133" s="467">
        <v>-688.58699999999999</v>
      </c>
      <c r="AE133" s="467">
        <v>8671.9009999999962</v>
      </c>
      <c r="AF133" s="467">
        <v>7983.3139999999967</v>
      </c>
      <c r="AG133" s="467">
        <f t="shared" si="15"/>
        <v>8671.9009999999962</v>
      </c>
      <c r="AH133" s="467">
        <f t="shared" si="16"/>
        <v>0</v>
      </c>
      <c r="AI133" s="467">
        <f t="shared" si="17"/>
        <v>-1562.548</v>
      </c>
      <c r="AK133" s="466">
        <v>0.82291666666666696</v>
      </c>
      <c r="AL133" s="467">
        <v>3189.5529999999999</v>
      </c>
      <c r="AM133" s="467">
        <v>3452.6260000000002</v>
      </c>
      <c r="AN133" s="467">
        <v>890.90300000000002</v>
      </c>
      <c r="AO133" s="467">
        <v>512.28800000000001</v>
      </c>
      <c r="AP133" s="467">
        <v>453.375</v>
      </c>
      <c r="AQ133" s="467">
        <v>452.846</v>
      </c>
      <c r="AR133" s="467">
        <v>0</v>
      </c>
      <c r="AS133" s="467">
        <v>22.98</v>
      </c>
      <c r="AT133" s="467">
        <v>-1166.1890000000001</v>
      </c>
      <c r="AU133" s="467">
        <v>0</v>
      </c>
      <c r="AV133" s="467">
        <v>-525.13199999999995</v>
      </c>
      <c r="AW133" s="467">
        <v>7808.3819999999996</v>
      </c>
      <c r="AX133" s="467">
        <v>7283.25</v>
      </c>
      <c r="AY133" s="467">
        <f t="shared" si="18"/>
        <v>7808.3819999999996</v>
      </c>
      <c r="AZ133" s="467">
        <f t="shared" si="19"/>
        <v>0</v>
      </c>
      <c r="BA133" s="467">
        <f t="shared" si="20"/>
        <v>-1166.1890000000001</v>
      </c>
    </row>
    <row r="134" spans="1:53" s="464" customFormat="1">
      <c r="A134" s="466">
        <v>0.83333333333333304</v>
      </c>
      <c r="B134" s="467">
        <v>2624.0329999999999</v>
      </c>
      <c r="C134" s="467">
        <v>5416.6350000000002</v>
      </c>
      <c r="D134" s="467">
        <v>932.70899999999995</v>
      </c>
      <c r="E134" s="467">
        <v>558.58699999999999</v>
      </c>
      <c r="F134" s="467">
        <v>136.13200000000001</v>
      </c>
      <c r="G134" s="467">
        <v>197.47300000000001</v>
      </c>
      <c r="H134" s="467">
        <v>0</v>
      </c>
      <c r="I134" s="467">
        <v>79.963999999999999</v>
      </c>
      <c r="J134" s="467">
        <v>-1308.617</v>
      </c>
      <c r="K134" s="467">
        <v>0</v>
      </c>
      <c r="L134" s="467">
        <v>-658.22299999999996</v>
      </c>
      <c r="M134" s="467">
        <v>8636.9159999999993</v>
      </c>
      <c r="N134" s="467">
        <v>7978.6929999999993</v>
      </c>
      <c r="O134" s="467">
        <f t="shared" si="12"/>
        <v>8636.9159999999993</v>
      </c>
      <c r="P134" s="467">
        <f t="shared" si="13"/>
        <v>0</v>
      </c>
      <c r="Q134" s="467">
        <f t="shared" si="14"/>
        <v>-1308.617</v>
      </c>
      <c r="S134" s="466">
        <v>0.83333333333333304</v>
      </c>
      <c r="T134" s="467">
        <v>3720.261</v>
      </c>
      <c r="U134" s="467">
        <v>5206.9889999999996</v>
      </c>
      <c r="V134" s="467">
        <v>70.241</v>
      </c>
      <c r="W134" s="467">
        <v>552.25300000000004</v>
      </c>
      <c r="X134" s="467">
        <v>206.92699999999999</v>
      </c>
      <c r="Y134" s="467">
        <v>410.93099999999998</v>
      </c>
      <c r="Z134" s="467">
        <v>0</v>
      </c>
      <c r="AA134" s="467">
        <v>29.216000000000001</v>
      </c>
      <c r="AB134" s="467">
        <v>-1517.059</v>
      </c>
      <c r="AC134" s="467">
        <v>0</v>
      </c>
      <c r="AD134" s="467">
        <v>-689.57600000000002</v>
      </c>
      <c r="AE134" s="467">
        <v>8679.7590000000018</v>
      </c>
      <c r="AF134" s="467">
        <v>7990.1830000000018</v>
      </c>
      <c r="AG134" s="467">
        <f t="shared" si="15"/>
        <v>8679.7590000000018</v>
      </c>
      <c r="AH134" s="467">
        <f t="shared" si="16"/>
        <v>0</v>
      </c>
      <c r="AI134" s="467">
        <f t="shared" si="17"/>
        <v>-1517.059</v>
      </c>
      <c r="AK134" s="466">
        <v>0.83333333333333304</v>
      </c>
      <c r="AL134" s="467">
        <v>3189.5549999999998</v>
      </c>
      <c r="AM134" s="467">
        <v>3504.3150000000001</v>
      </c>
      <c r="AN134" s="467">
        <v>892.46500000000003</v>
      </c>
      <c r="AO134" s="467">
        <v>516.31299999999999</v>
      </c>
      <c r="AP134" s="467">
        <v>217.77699999999999</v>
      </c>
      <c r="AQ134" s="467">
        <v>436.08600000000001</v>
      </c>
      <c r="AR134" s="467">
        <v>0</v>
      </c>
      <c r="AS134" s="467">
        <v>22.337</v>
      </c>
      <c r="AT134" s="467">
        <v>-1014.042</v>
      </c>
      <c r="AU134" s="467">
        <v>0</v>
      </c>
      <c r="AV134" s="467">
        <v>-527.82000000000005</v>
      </c>
      <c r="AW134" s="467">
        <v>7764.8059999999978</v>
      </c>
      <c r="AX134" s="467">
        <v>7236.9859999999981</v>
      </c>
      <c r="AY134" s="467">
        <f t="shared" si="18"/>
        <v>7764.8059999999978</v>
      </c>
      <c r="AZ134" s="467">
        <f t="shared" si="19"/>
        <v>0</v>
      </c>
      <c r="BA134" s="467">
        <f t="shared" si="20"/>
        <v>-1014.042</v>
      </c>
    </row>
    <row r="135" spans="1:53" s="464" customFormat="1">
      <c r="A135" s="466">
        <v>0.84375</v>
      </c>
      <c r="B135" s="467">
        <v>2624.1759999999999</v>
      </c>
      <c r="C135" s="467">
        <v>5414.9949999999999</v>
      </c>
      <c r="D135" s="467">
        <v>932.05899999999997</v>
      </c>
      <c r="E135" s="467">
        <v>580.39400000000001</v>
      </c>
      <c r="F135" s="467">
        <v>133.21</v>
      </c>
      <c r="G135" s="467">
        <v>192.60599999999999</v>
      </c>
      <c r="H135" s="467">
        <v>0</v>
      </c>
      <c r="I135" s="467">
        <v>84.427000000000007</v>
      </c>
      <c r="J135" s="467">
        <v>-1379.298</v>
      </c>
      <c r="K135" s="467">
        <v>0</v>
      </c>
      <c r="L135" s="467">
        <v>-659.16600000000005</v>
      </c>
      <c r="M135" s="467">
        <v>8582.5689999999977</v>
      </c>
      <c r="N135" s="467">
        <v>7923.4029999999975</v>
      </c>
      <c r="O135" s="467">
        <f t="shared" si="12"/>
        <v>8582.5689999999977</v>
      </c>
      <c r="P135" s="467">
        <f t="shared" si="13"/>
        <v>0</v>
      </c>
      <c r="Q135" s="467">
        <f t="shared" si="14"/>
        <v>-1379.298</v>
      </c>
      <c r="S135" s="466">
        <v>0.84375</v>
      </c>
      <c r="T135" s="467">
        <v>3723.547</v>
      </c>
      <c r="U135" s="467">
        <v>5195.1329999999998</v>
      </c>
      <c r="V135" s="467">
        <v>70.180999999999997</v>
      </c>
      <c r="W135" s="467">
        <v>552.33600000000001</v>
      </c>
      <c r="X135" s="467">
        <v>200.56700000000001</v>
      </c>
      <c r="Y135" s="467">
        <v>416.09399999999999</v>
      </c>
      <c r="Z135" s="467">
        <v>0</v>
      </c>
      <c r="AA135" s="467">
        <v>30.942</v>
      </c>
      <c r="AB135" s="467">
        <v>-1523.117</v>
      </c>
      <c r="AC135" s="467">
        <v>0</v>
      </c>
      <c r="AD135" s="467">
        <v>-688.74900000000002</v>
      </c>
      <c r="AE135" s="467">
        <v>8665.6829999999973</v>
      </c>
      <c r="AF135" s="467">
        <v>7976.9339999999975</v>
      </c>
      <c r="AG135" s="467">
        <f t="shared" si="15"/>
        <v>8665.6829999999973</v>
      </c>
      <c r="AH135" s="467">
        <f t="shared" si="16"/>
        <v>0</v>
      </c>
      <c r="AI135" s="467">
        <f t="shared" si="17"/>
        <v>-1523.117</v>
      </c>
      <c r="AK135" s="466">
        <v>0.84375</v>
      </c>
      <c r="AL135" s="467">
        <v>3189.0230000000001</v>
      </c>
      <c r="AM135" s="467">
        <v>3535.174</v>
      </c>
      <c r="AN135" s="467">
        <v>892.74099999999999</v>
      </c>
      <c r="AO135" s="467">
        <v>518.73199999999997</v>
      </c>
      <c r="AP135" s="467">
        <v>203.011</v>
      </c>
      <c r="AQ135" s="467">
        <v>404.72800000000001</v>
      </c>
      <c r="AR135" s="467">
        <v>0</v>
      </c>
      <c r="AS135" s="467">
        <v>26.68</v>
      </c>
      <c r="AT135" s="467">
        <v>-1058.9100000000001</v>
      </c>
      <c r="AU135" s="467">
        <v>0</v>
      </c>
      <c r="AV135" s="467">
        <v>-530.30999999999995</v>
      </c>
      <c r="AW135" s="467">
        <v>7711.1790000000001</v>
      </c>
      <c r="AX135" s="467">
        <v>7180.8690000000006</v>
      </c>
      <c r="AY135" s="467">
        <f t="shared" si="18"/>
        <v>7711.1790000000001</v>
      </c>
      <c r="AZ135" s="467">
        <f t="shared" si="19"/>
        <v>0</v>
      </c>
      <c r="BA135" s="467">
        <f t="shared" si="20"/>
        <v>-1058.9100000000001</v>
      </c>
    </row>
    <row r="136" spans="1:53" s="464" customFormat="1">
      <c r="A136" s="466">
        <v>0.85416666666666696</v>
      </c>
      <c r="B136" s="467">
        <v>2625.4659999999999</v>
      </c>
      <c r="C136" s="467">
        <v>5368.808</v>
      </c>
      <c r="D136" s="467">
        <v>930.96299999999997</v>
      </c>
      <c r="E136" s="467">
        <v>546.45699999999999</v>
      </c>
      <c r="F136" s="467">
        <v>133.22399999999999</v>
      </c>
      <c r="G136" s="467">
        <v>191.428</v>
      </c>
      <c r="H136" s="467">
        <v>0</v>
      </c>
      <c r="I136" s="467">
        <v>99.037000000000006</v>
      </c>
      <c r="J136" s="467">
        <v>-1352.509</v>
      </c>
      <c r="K136" s="467">
        <v>0</v>
      </c>
      <c r="L136" s="467">
        <v>-653.678</v>
      </c>
      <c r="M136" s="467">
        <v>8542.8739999999998</v>
      </c>
      <c r="N136" s="467">
        <v>7889.1959999999999</v>
      </c>
      <c r="O136" s="467">
        <f t="shared" si="12"/>
        <v>8542.8739999999998</v>
      </c>
      <c r="P136" s="467">
        <f t="shared" si="13"/>
        <v>0</v>
      </c>
      <c r="Q136" s="467">
        <f t="shared" si="14"/>
        <v>-1352.509</v>
      </c>
      <c r="S136" s="466">
        <v>0.85416666666666696</v>
      </c>
      <c r="T136" s="467">
        <v>3723.1170000000002</v>
      </c>
      <c r="U136" s="467">
        <v>5213.4759999999997</v>
      </c>
      <c r="V136" s="467">
        <v>70.194000000000003</v>
      </c>
      <c r="W136" s="467">
        <v>555.61400000000003</v>
      </c>
      <c r="X136" s="467">
        <v>200.47499999999999</v>
      </c>
      <c r="Y136" s="467">
        <v>381.86799999999999</v>
      </c>
      <c r="Z136" s="467">
        <v>0</v>
      </c>
      <c r="AA136" s="467">
        <v>29.565000000000001</v>
      </c>
      <c r="AB136" s="467">
        <v>-1613.155</v>
      </c>
      <c r="AC136" s="467">
        <v>0</v>
      </c>
      <c r="AD136" s="467">
        <v>-690.02499999999998</v>
      </c>
      <c r="AE136" s="467">
        <v>8561.1540000000005</v>
      </c>
      <c r="AF136" s="467">
        <v>7871.1290000000008</v>
      </c>
      <c r="AG136" s="467">
        <f t="shared" si="15"/>
        <v>8561.1540000000005</v>
      </c>
      <c r="AH136" s="467">
        <f t="shared" si="16"/>
        <v>0</v>
      </c>
      <c r="AI136" s="467">
        <f t="shared" si="17"/>
        <v>-1613.155</v>
      </c>
      <c r="AK136" s="466">
        <v>0.85416666666666696</v>
      </c>
      <c r="AL136" s="467">
        <v>3189.9259999999999</v>
      </c>
      <c r="AM136" s="467">
        <v>3545.2910000000002</v>
      </c>
      <c r="AN136" s="467">
        <v>875.029</v>
      </c>
      <c r="AO136" s="467">
        <v>517.48800000000006</v>
      </c>
      <c r="AP136" s="467">
        <v>156.054</v>
      </c>
      <c r="AQ136" s="467">
        <v>94.055999999999997</v>
      </c>
      <c r="AR136" s="467">
        <v>0</v>
      </c>
      <c r="AS136" s="467">
        <v>27.248000000000001</v>
      </c>
      <c r="AT136" s="467">
        <v>-877.15099999999995</v>
      </c>
      <c r="AU136" s="467">
        <v>0</v>
      </c>
      <c r="AV136" s="467">
        <v>-527.95399999999995</v>
      </c>
      <c r="AW136" s="467">
        <v>7527.9410000000007</v>
      </c>
      <c r="AX136" s="467">
        <v>6999.987000000001</v>
      </c>
      <c r="AY136" s="467">
        <f t="shared" si="18"/>
        <v>7527.9410000000007</v>
      </c>
      <c r="AZ136" s="467">
        <f t="shared" si="19"/>
        <v>0</v>
      </c>
      <c r="BA136" s="467">
        <f t="shared" si="20"/>
        <v>-877.15099999999995</v>
      </c>
    </row>
    <row r="137" spans="1:53" s="464" customFormat="1">
      <c r="A137" s="466">
        <v>0.86458333333333304</v>
      </c>
      <c r="B137" s="467">
        <v>2626.1790000000001</v>
      </c>
      <c r="C137" s="467">
        <v>5309.2719999999999</v>
      </c>
      <c r="D137" s="467">
        <v>926.42499999999995</v>
      </c>
      <c r="E137" s="467">
        <v>531.10400000000004</v>
      </c>
      <c r="F137" s="467">
        <v>132.97300000000001</v>
      </c>
      <c r="G137" s="467">
        <v>153.983</v>
      </c>
      <c r="H137" s="467">
        <v>0</v>
      </c>
      <c r="I137" s="467">
        <v>102.557</v>
      </c>
      <c r="J137" s="467">
        <v>-1327.2950000000001</v>
      </c>
      <c r="K137" s="467">
        <v>0</v>
      </c>
      <c r="L137" s="467">
        <v>-647.57600000000002</v>
      </c>
      <c r="M137" s="467">
        <v>8455.1980000000003</v>
      </c>
      <c r="N137" s="467">
        <v>7807.6220000000003</v>
      </c>
      <c r="O137" s="467">
        <f t="shared" si="12"/>
        <v>8455.1980000000003</v>
      </c>
      <c r="P137" s="467">
        <f t="shared" si="13"/>
        <v>0</v>
      </c>
      <c r="Q137" s="467">
        <f t="shared" si="14"/>
        <v>-1327.2950000000001</v>
      </c>
      <c r="S137" s="466">
        <v>0.86458333333333304</v>
      </c>
      <c r="T137" s="467">
        <v>3723.8270000000002</v>
      </c>
      <c r="U137" s="467">
        <v>5190.17</v>
      </c>
      <c r="V137" s="467">
        <v>68.915999999999997</v>
      </c>
      <c r="W137" s="467">
        <v>553.45100000000002</v>
      </c>
      <c r="X137" s="467">
        <v>200.38</v>
      </c>
      <c r="Y137" s="467">
        <v>425.20100000000002</v>
      </c>
      <c r="Z137" s="467">
        <v>0</v>
      </c>
      <c r="AA137" s="467">
        <v>30.876999999999999</v>
      </c>
      <c r="AB137" s="467">
        <v>-1689.9580000000001</v>
      </c>
      <c r="AC137" s="467">
        <v>0</v>
      </c>
      <c r="AD137" s="467">
        <v>-688.48299999999995</v>
      </c>
      <c r="AE137" s="467">
        <v>8502.8639999999959</v>
      </c>
      <c r="AF137" s="467">
        <v>7814.3809999999958</v>
      </c>
      <c r="AG137" s="467">
        <f t="shared" si="15"/>
        <v>8502.8639999999959</v>
      </c>
      <c r="AH137" s="467">
        <f t="shared" si="16"/>
        <v>0</v>
      </c>
      <c r="AI137" s="467">
        <f t="shared" si="17"/>
        <v>-1689.9580000000001</v>
      </c>
      <c r="AK137" s="466">
        <v>0.86458333333333304</v>
      </c>
      <c r="AL137" s="467">
        <v>3191.6959999999999</v>
      </c>
      <c r="AM137" s="467">
        <v>3568.7640000000001</v>
      </c>
      <c r="AN137" s="467">
        <v>867.173</v>
      </c>
      <c r="AO137" s="467">
        <v>517.21299999999997</v>
      </c>
      <c r="AP137" s="467">
        <v>155.11500000000001</v>
      </c>
      <c r="AQ137" s="467">
        <v>0</v>
      </c>
      <c r="AR137" s="467">
        <v>0</v>
      </c>
      <c r="AS137" s="467">
        <v>25.143999999999998</v>
      </c>
      <c r="AT137" s="467">
        <v>-863.19100000000003</v>
      </c>
      <c r="AU137" s="467">
        <v>0</v>
      </c>
      <c r="AV137" s="467">
        <v>-529.16399999999999</v>
      </c>
      <c r="AW137" s="467">
        <v>7461.9139999999998</v>
      </c>
      <c r="AX137" s="467">
        <v>6932.75</v>
      </c>
      <c r="AY137" s="467">
        <f t="shared" si="18"/>
        <v>7461.9139999999998</v>
      </c>
      <c r="AZ137" s="467">
        <f t="shared" si="19"/>
        <v>0</v>
      </c>
      <c r="BA137" s="467">
        <f t="shared" si="20"/>
        <v>-863.19100000000003</v>
      </c>
    </row>
    <row r="138" spans="1:53" s="464" customFormat="1">
      <c r="A138" s="466">
        <v>0.875</v>
      </c>
      <c r="B138" s="467">
        <v>2624.87</v>
      </c>
      <c r="C138" s="467">
        <v>5295.7039999999997</v>
      </c>
      <c r="D138" s="467">
        <v>795.26499999999999</v>
      </c>
      <c r="E138" s="467">
        <v>519.56600000000003</v>
      </c>
      <c r="F138" s="467">
        <v>126.572</v>
      </c>
      <c r="G138" s="467">
        <v>0</v>
      </c>
      <c r="H138" s="467">
        <v>0</v>
      </c>
      <c r="I138" s="467">
        <v>100.971</v>
      </c>
      <c r="J138" s="467">
        <v>-1032.3040000000001</v>
      </c>
      <c r="K138" s="467">
        <v>-73.484999999999999</v>
      </c>
      <c r="L138" s="467">
        <v>-643.26199999999994</v>
      </c>
      <c r="M138" s="467">
        <v>8357.1589999999997</v>
      </c>
      <c r="N138" s="467">
        <v>7713.8969999999999</v>
      </c>
      <c r="O138" s="467">
        <f t="shared" si="12"/>
        <v>8357.1589999999997</v>
      </c>
      <c r="P138" s="467">
        <f t="shared" si="13"/>
        <v>0</v>
      </c>
      <c r="Q138" s="467">
        <f t="shared" si="14"/>
        <v>-1032.3040000000001</v>
      </c>
      <c r="S138" s="466">
        <v>0.875</v>
      </c>
      <c r="T138" s="467">
        <v>3723.9540000000002</v>
      </c>
      <c r="U138" s="467">
        <v>5160.46</v>
      </c>
      <c r="V138" s="467">
        <v>66.394000000000005</v>
      </c>
      <c r="W138" s="467">
        <v>541.72799999999995</v>
      </c>
      <c r="X138" s="467">
        <v>188.209</v>
      </c>
      <c r="Y138" s="467">
        <v>195.78200000000001</v>
      </c>
      <c r="Z138" s="467">
        <v>0</v>
      </c>
      <c r="AA138" s="467">
        <v>30.021999999999998</v>
      </c>
      <c r="AB138" s="467">
        <v>-1521.9880000000001</v>
      </c>
      <c r="AC138" s="467">
        <v>0</v>
      </c>
      <c r="AD138" s="467">
        <v>-682.13300000000004</v>
      </c>
      <c r="AE138" s="467">
        <v>8384.5610000000015</v>
      </c>
      <c r="AF138" s="467">
        <v>7702.4280000000017</v>
      </c>
      <c r="AG138" s="467">
        <f t="shared" si="15"/>
        <v>8384.5610000000015</v>
      </c>
      <c r="AH138" s="467">
        <f t="shared" si="16"/>
        <v>0</v>
      </c>
      <c r="AI138" s="467">
        <f t="shared" si="17"/>
        <v>-1521.9880000000001</v>
      </c>
      <c r="AK138" s="466">
        <v>0.875</v>
      </c>
      <c r="AL138" s="467">
        <v>3192.9740000000002</v>
      </c>
      <c r="AM138" s="467">
        <v>3604.627</v>
      </c>
      <c r="AN138" s="467">
        <v>888.56399999999996</v>
      </c>
      <c r="AO138" s="467">
        <v>505.00900000000001</v>
      </c>
      <c r="AP138" s="467">
        <v>151.48699999999999</v>
      </c>
      <c r="AQ138" s="467">
        <v>0</v>
      </c>
      <c r="AR138" s="467">
        <v>0</v>
      </c>
      <c r="AS138" s="467">
        <v>24.547999999999998</v>
      </c>
      <c r="AT138" s="467">
        <v>-1022.543</v>
      </c>
      <c r="AU138" s="467">
        <v>0</v>
      </c>
      <c r="AV138" s="467">
        <v>-531.97699999999998</v>
      </c>
      <c r="AW138" s="467">
        <v>7344.6660000000011</v>
      </c>
      <c r="AX138" s="467">
        <v>6812.6890000000012</v>
      </c>
      <c r="AY138" s="467">
        <f t="shared" si="18"/>
        <v>7344.6660000000011</v>
      </c>
      <c r="AZ138" s="467">
        <f t="shared" si="19"/>
        <v>0</v>
      </c>
      <c r="BA138" s="467">
        <f t="shared" si="20"/>
        <v>-1022.543</v>
      </c>
    </row>
    <row r="139" spans="1:53" s="464" customFormat="1">
      <c r="A139" s="466">
        <v>0.88541666666666696</v>
      </c>
      <c r="B139" s="467">
        <v>2623.32</v>
      </c>
      <c r="C139" s="467">
        <v>5316.5550000000003</v>
      </c>
      <c r="D139" s="467">
        <v>826.19399999999996</v>
      </c>
      <c r="E139" s="467">
        <v>523.33500000000004</v>
      </c>
      <c r="F139" s="467">
        <v>126.111</v>
      </c>
      <c r="G139" s="467">
        <v>0</v>
      </c>
      <c r="H139" s="467">
        <v>0</v>
      </c>
      <c r="I139" s="467">
        <v>98.566999999999993</v>
      </c>
      <c r="J139" s="467">
        <v>-1146.4939999999999</v>
      </c>
      <c r="K139" s="467">
        <v>-112.1</v>
      </c>
      <c r="L139" s="467">
        <v>-645.55600000000004</v>
      </c>
      <c r="M139" s="467">
        <v>8255.4879999999976</v>
      </c>
      <c r="N139" s="467">
        <v>7609.9319999999971</v>
      </c>
      <c r="O139" s="467">
        <f t="shared" si="12"/>
        <v>8255.4879999999976</v>
      </c>
      <c r="P139" s="467">
        <f t="shared" si="13"/>
        <v>0</v>
      </c>
      <c r="Q139" s="467">
        <f t="shared" si="14"/>
        <v>-1146.4939999999999</v>
      </c>
      <c r="S139" s="466">
        <v>0.88541666666666696</v>
      </c>
      <c r="T139" s="467">
        <v>3723.12</v>
      </c>
      <c r="U139" s="467">
        <v>5183.2290000000003</v>
      </c>
      <c r="V139" s="467">
        <v>70.186999999999998</v>
      </c>
      <c r="W139" s="467">
        <v>538.28899999999999</v>
      </c>
      <c r="X139" s="467">
        <v>187.86699999999999</v>
      </c>
      <c r="Y139" s="467">
        <v>95.007000000000005</v>
      </c>
      <c r="Z139" s="467">
        <v>0</v>
      </c>
      <c r="AA139" s="467">
        <v>29.369</v>
      </c>
      <c r="AB139" s="467">
        <v>-1499.01</v>
      </c>
      <c r="AC139" s="467">
        <v>0</v>
      </c>
      <c r="AD139" s="467">
        <v>-682.63300000000004</v>
      </c>
      <c r="AE139" s="467">
        <v>8328.0580000000009</v>
      </c>
      <c r="AF139" s="467">
        <v>7645.4250000000011</v>
      </c>
      <c r="AG139" s="467">
        <f t="shared" si="15"/>
        <v>8328.0580000000009</v>
      </c>
      <c r="AH139" s="467">
        <f t="shared" si="16"/>
        <v>0</v>
      </c>
      <c r="AI139" s="467">
        <f t="shared" si="17"/>
        <v>-1499.01</v>
      </c>
      <c r="AK139" s="466">
        <v>0.88541666666666696</v>
      </c>
      <c r="AL139" s="467">
        <v>3193.893</v>
      </c>
      <c r="AM139" s="467">
        <v>3623.3130000000001</v>
      </c>
      <c r="AN139" s="467">
        <v>894.86300000000006</v>
      </c>
      <c r="AO139" s="467">
        <v>505.74799999999999</v>
      </c>
      <c r="AP139" s="467">
        <v>151.43199999999999</v>
      </c>
      <c r="AQ139" s="467">
        <v>0</v>
      </c>
      <c r="AR139" s="467">
        <v>0</v>
      </c>
      <c r="AS139" s="467">
        <v>29.088999999999999</v>
      </c>
      <c r="AT139" s="467">
        <v>-1093.5250000000001</v>
      </c>
      <c r="AU139" s="467">
        <v>0</v>
      </c>
      <c r="AV139" s="467">
        <v>-533.85599999999999</v>
      </c>
      <c r="AW139" s="467">
        <v>7304.8130000000019</v>
      </c>
      <c r="AX139" s="467">
        <v>6770.9570000000022</v>
      </c>
      <c r="AY139" s="467">
        <f t="shared" si="18"/>
        <v>7304.8130000000019</v>
      </c>
      <c r="AZ139" s="467">
        <f t="shared" si="19"/>
        <v>0</v>
      </c>
      <c r="BA139" s="467">
        <f t="shared" si="20"/>
        <v>-1093.5250000000001</v>
      </c>
    </row>
    <row r="140" spans="1:53" s="464" customFormat="1">
      <c r="A140" s="466">
        <v>0.89583333333333304</v>
      </c>
      <c r="B140" s="467">
        <v>2620.7640000000001</v>
      </c>
      <c r="C140" s="467">
        <v>5270.3919999999998</v>
      </c>
      <c r="D140" s="467">
        <v>835.87300000000005</v>
      </c>
      <c r="E140" s="467">
        <v>518.17399999999998</v>
      </c>
      <c r="F140" s="467">
        <v>125.342</v>
      </c>
      <c r="G140" s="467">
        <v>0</v>
      </c>
      <c r="H140" s="467">
        <v>0</v>
      </c>
      <c r="I140" s="467">
        <v>98.48</v>
      </c>
      <c r="J140" s="467">
        <v>-1208.7170000000001</v>
      </c>
      <c r="K140" s="467">
        <v>-112.033</v>
      </c>
      <c r="L140" s="467">
        <v>-641.25599999999997</v>
      </c>
      <c r="M140" s="467">
        <v>8148.2750000000005</v>
      </c>
      <c r="N140" s="467">
        <v>7507.0190000000002</v>
      </c>
      <c r="O140" s="467">
        <f t="shared" si="12"/>
        <v>8148.2750000000005</v>
      </c>
      <c r="P140" s="467">
        <f t="shared" si="13"/>
        <v>0</v>
      </c>
      <c r="Q140" s="467">
        <f t="shared" si="14"/>
        <v>-1208.7170000000001</v>
      </c>
      <c r="S140" s="466">
        <v>0.89583333333333304</v>
      </c>
      <c r="T140" s="467">
        <v>3723.1770000000001</v>
      </c>
      <c r="U140" s="467">
        <v>5183.8379999999997</v>
      </c>
      <c r="V140" s="467">
        <v>70.274000000000001</v>
      </c>
      <c r="W140" s="467">
        <v>537.98900000000003</v>
      </c>
      <c r="X140" s="467">
        <v>187.839</v>
      </c>
      <c r="Y140" s="467">
        <v>80.653000000000006</v>
      </c>
      <c r="Z140" s="467">
        <v>0</v>
      </c>
      <c r="AA140" s="467">
        <v>31.335000000000001</v>
      </c>
      <c r="AB140" s="467">
        <v>-1516.866</v>
      </c>
      <c r="AC140" s="467">
        <v>0</v>
      </c>
      <c r="AD140" s="467">
        <v>-682.51099999999997</v>
      </c>
      <c r="AE140" s="467">
        <v>8298.2389999999978</v>
      </c>
      <c r="AF140" s="467">
        <v>7615.7279999999973</v>
      </c>
      <c r="AG140" s="467">
        <f t="shared" si="15"/>
        <v>8298.2389999999978</v>
      </c>
      <c r="AH140" s="467">
        <f t="shared" si="16"/>
        <v>0</v>
      </c>
      <c r="AI140" s="467">
        <f t="shared" si="17"/>
        <v>-1516.866</v>
      </c>
      <c r="AK140" s="466">
        <v>0.89583333333333304</v>
      </c>
      <c r="AL140" s="467">
        <v>3191.623</v>
      </c>
      <c r="AM140" s="467">
        <v>3693.6750000000002</v>
      </c>
      <c r="AN140" s="467">
        <v>894.66300000000001</v>
      </c>
      <c r="AO140" s="467">
        <v>508.62</v>
      </c>
      <c r="AP140" s="467">
        <v>151.40899999999999</v>
      </c>
      <c r="AQ140" s="467">
        <v>0</v>
      </c>
      <c r="AR140" s="467">
        <v>0</v>
      </c>
      <c r="AS140" s="467">
        <v>34.167999999999999</v>
      </c>
      <c r="AT140" s="467">
        <v>-1233.645</v>
      </c>
      <c r="AU140" s="467">
        <v>0</v>
      </c>
      <c r="AV140" s="467">
        <v>-540.13300000000004</v>
      </c>
      <c r="AW140" s="467">
        <v>7240.5130000000008</v>
      </c>
      <c r="AX140" s="467">
        <v>6700.380000000001</v>
      </c>
      <c r="AY140" s="467">
        <f t="shared" si="18"/>
        <v>7240.5130000000008</v>
      </c>
      <c r="AZ140" s="467">
        <f t="shared" si="19"/>
        <v>0</v>
      </c>
      <c r="BA140" s="467">
        <f t="shared" si="20"/>
        <v>-1233.645</v>
      </c>
    </row>
    <row r="141" spans="1:53" s="464" customFormat="1">
      <c r="A141" s="466">
        <v>0.90625</v>
      </c>
      <c r="B141" s="467">
        <v>2620.5219999999999</v>
      </c>
      <c r="C141" s="467">
        <v>5261.6760000000004</v>
      </c>
      <c r="D141" s="467">
        <v>821.85400000000004</v>
      </c>
      <c r="E141" s="467">
        <v>513.04399999999998</v>
      </c>
      <c r="F141" s="467">
        <v>125.045</v>
      </c>
      <c r="G141" s="467">
        <v>0</v>
      </c>
      <c r="H141" s="467">
        <v>0</v>
      </c>
      <c r="I141" s="467">
        <v>98.242999999999995</v>
      </c>
      <c r="J141" s="467">
        <v>-1255.6030000000001</v>
      </c>
      <c r="K141" s="467">
        <v>-111.992</v>
      </c>
      <c r="L141" s="467">
        <v>-640.03899999999999</v>
      </c>
      <c r="M141" s="467">
        <v>8072.7889999999998</v>
      </c>
      <c r="N141" s="467">
        <v>7432.75</v>
      </c>
      <c r="O141" s="467">
        <f t="shared" si="12"/>
        <v>8072.7889999999998</v>
      </c>
      <c r="P141" s="467">
        <f t="shared" si="13"/>
        <v>0</v>
      </c>
      <c r="Q141" s="467">
        <f t="shared" si="14"/>
        <v>-1255.6030000000001</v>
      </c>
      <c r="S141" s="466">
        <v>0.90625</v>
      </c>
      <c r="T141" s="467">
        <v>3725.2750000000001</v>
      </c>
      <c r="U141" s="467">
        <v>5154.0240000000003</v>
      </c>
      <c r="V141" s="467">
        <v>69.92</v>
      </c>
      <c r="W141" s="467">
        <v>533.78899999999999</v>
      </c>
      <c r="X141" s="467">
        <v>187.227</v>
      </c>
      <c r="Y141" s="467">
        <v>89.385000000000005</v>
      </c>
      <c r="Z141" s="467">
        <v>0</v>
      </c>
      <c r="AA141" s="467">
        <v>32.965000000000003</v>
      </c>
      <c r="AB141" s="467">
        <v>-1554.4069999999999</v>
      </c>
      <c r="AC141" s="467">
        <v>0</v>
      </c>
      <c r="AD141" s="467">
        <v>-679.92899999999997</v>
      </c>
      <c r="AE141" s="467">
        <v>8238.1780000000035</v>
      </c>
      <c r="AF141" s="467">
        <v>7558.2490000000034</v>
      </c>
      <c r="AG141" s="467">
        <f t="shared" si="15"/>
        <v>8238.1780000000035</v>
      </c>
      <c r="AH141" s="467">
        <f t="shared" si="16"/>
        <v>0</v>
      </c>
      <c r="AI141" s="467">
        <f t="shared" si="17"/>
        <v>-1554.4069999999999</v>
      </c>
      <c r="AK141" s="466">
        <v>0.90625</v>
      </c>
      <c r="AL141" s="467">
        <v>3192.413</v>
      </c>
      <c r="AM141" s="467">
        <v>3671.7130000000002</v>
      </c>
      <c r="AN141" s="467">
        <v>894.74400000000003</v>
      </c>
      <c r="AO141" s="467">
        <v>505.81900000000002</v>
      </c>
      <c r="AP141" s="467">
        <v>151.40899999999999</v>
      </c>
      <c r="AQ141" s="467">
        <v>0</v>
      </c>
      <c r="AR141" s="467">
        <v>0</v>
      </c>
      <c r="AS141" s="467">
        <v>33.497999999999998</v>
      </c>
      <c r="AT141" s="467">
        <v>-1279.5899999999999</v>
      </c>
      <c r="AU141" s="467">
        <v>0</v>
      </c>
      <c r="AV141" s="467">
        <v>-538.08600000000001</v>
      </c>
      <c r="AW141" s="467">
        <v>7170.0059999999994</v>
      </c>
      <c r="AX141" s="467">
        <v>6631.9199999999992</v>
      </c>
      <c r="AY141" s="467">
        <f t="shared" si="18"/>
        <v>7170.0059999999994</v>
      </c>
      <c r="AZ141" s="467">
        <f t="shared" si="19"/>
        <v>0</v>
      </c>
      <c r="BA141" s="467">
        <f t="shared" si="20"/>
        <v>-1279.5899999999999</v>
      </c>
    </row>
    <row r="142" spans="1:53" s="464" customFormat="1">
      <c r="A142" s="466">
        <v>0.91666666666666696</v>
      </c>
      <c r="B142" s="467">
        <v>2621.3240000000001</v>
      </c>
      <c r="C142" s="467">
        <v>5275.8410000000003</v>
      </c>
      <c r="D142" s="467">
        <v>903.322</v>
      </c>
      <c r="E142" s="467">
        <v>453.55599999999998</v>
      </c>
      <c r="F142" s="467">
        <v>122.66200000000001</v>
      </c>
      <c r="G142" s="467">
        <v>0</v>
      </c>
      <c r="H142" s="467">
        <v>0</v>
      </c>
      <c r="I142" s="467">
        <v>96.418000000000006</v>
      </c>
      <c r="J142" s="467">
        <v>-1385.6130000000001</v>
      </c>
      <c r="K142" s="467">
        <v>0</v>
      </c>
      <c r="L142" s="467">
        <v>-639.39599999999996</v>
      </c>
      <c r="M142" s="467">
        <v>8087.5100000000011</v>
      </c>
      <c r="N142" s="467">
        <v>7448.1140000000014</v>
      </c>
      <c r="O142" s="467">
        <f t="shared" si="12"/>
        <v>8087.5100000000011</v>
      </c>
      <c r="P142" s="467">
        <f t="shared" si="13"/>
        <v>0</v>
      </c>
      <c r="Q142" s="467">
        <f t="shared" si="14"/>
        <v>-1385.6130000000001</v>
      </c>
      <c r="S142" s="466">
        <v>0.91666666666666696</v>
      </c>
      <c r="T142" s="467">
        <v>3724.38</v>
      </c>
      <c r="U142" s="467">
        <v>5161.308</v>
      </c>
      <c r="V142" s="467">
        <v>66.641999999999996</v>
      </c>
      <c r="W142" s="467">
        <v>484.35399999999998</v>
      </c>
      <c r="X142" s="467">
        <v>184.41300000000001</v>
      </c>
      <c r="Y142" s="467">
        <v>283.55900000000003</v>
      </c>
      <c r="Z142" s="467">
        <v>0</v>
      </c>
      <c r="AA142" s="467">
        <v>34.905000000000001</v>
      </c>
      <c r="AB142" s="467">
        <v>-1699.3589999999999</v>
      </c>
      <c r="AC142" s="467">
        <v>0</v>
      </c>
      <c r="AD142" s="467">
        <v>-680.62</v>
      </c>
      <c r="AE142" s="467">
        <v>8240.2019999999993</v>
      </c>
      <c r="AF142" s="467">
        <v>7559.5819999999994</v>
      </c>
      <c r="AG142" s="467">
        <f t="shared" si="15"/>
        <v>8240.2019999999993</v>
      </c>
      <c r="AH142" s="467">
        <f t="shared" si="16"/>
        <v>0</v>
      </c>
      <c r="AI142" s="467">
        <f t="shared" si="17"/>
        <v>-1699.3589999999999</v>
      </c>
      <c r="AK142" s="466">
        <v>0.91666666666666696</v>
      </c>
      <c r="AL142" s="467">
        <v>3192.8139999999999</v>
      </c>
      <c r="AM142" s="467">
        <v>3696.0230000000001</v>
      </c>
      <c r="AN142" s="467">
        <v>898.25699999999995</v>
      </c>
      <c r="AO142" s="467">
        <v>461.63200000000001</v>
      </c>
      <c r="AP142" s="467">
        <v>158.124</v>
      </c>
      <c r="AQ142" s="467">
        <v>0</v>
      </c>
      <c r="AR142" s="467">
        <v>0</v>
      </c>
      <c r="AS142" s="467">
        <v>37.686999999999998</v>
      </c>
      <c r="AT142" s="467">
        <v>-1233.8030000000001</v>
      </c>
      <c r="AU142" s="467">
        <v>0</v>
      </c>
      <c r="AV142" s="467">
        <v>-537.98500000000001</v>
      </c>
      <c r="AW142" s="467">
        <v>7210.7339999999986</v>
      </c>
      <c r="AX142" s="467">
        <v>6672.7489999999989</v>
      </c>
      <c r="AY142" s="467">
        <f t="shared" si="18"/>
        <v>7210.7339999999986</v>
      </c>
      <c r="AZ142" s="467">
        <f t="shared" si="19"/>
        <v>0</v>
      </c>
      <c r="BA142" s="467">
        <f t="shared" si="20"/>
        <v>-1233.8030000000001</v>
      </c>
    </row>
    <row r="143" spans="1:53" s="464" customFormat="1">
      <c r="A143" s="466">
        <v>0.92708333333333304</v>
      </c>
      <c r="B143" s="467">
        <v>2625.5880000000002</v>
      </c>
      <c r="C143" s="467">
        <v>5210.6419999999998</v>
      </c>
      <c r="D143" s="467">
        <v>930.25599999999997</v>
      </c>
      <c r="E143" s="467">
        <v>453.79399999999998</v>
      </c>
      <c r="F143" s="467">
        <v>122.435</v>
      </c>
      <c r="G143" s="467">
        <v>0</v>
      </c>
      <c r="H143" s="467">
        <v>0</v>
      </c>
      <c r="I143" s="467">
        <v>94.933000000000007</v>
      </c>
      <c r="J143" s="467">
        <v>-1435.5940000000001</v>
      </c>
      <c r="K143" s="467">
        <v>0</v>
      </c>
      <c r="L143" s="467">
        <v>-634.29100000000005</v>
      </c>
      <c r="M143" s="467">
        <v>8002.0539999999992</v>
      </c>
      <c r="N143" s="467">
        <v>7367.762999999999</v>
      </c>
      <c r="O143" s="467">
        <f t="shared" si="12"/>
        <v>8002.0539999999992</v>
      </c>
      <c r="P143" s="467">
        <f t="shared" si="13"/>
        <v>0</v>
      </c>
      <c r="Q143" s="467">
        <f t="shared" si="14"/>
        <v>-1435.5940000000001</v>
      </c>
      <c r="S143" s="466">
        <v>0.92708333333333304</v>
      </c>
      <c r="T143" s="467">
        <v>3726.7350000000001</v>
      </c>
      <c r="U143" s="467">
        <v>5173.7150000000001</v>
      </c>
      <c r="V143" s="467">
        <v>66.254000000000005</v>
      </c>
      <c r="W143" s="467">
        <v>478.137</v>
      </c>
      <c r="X143" s="467">
        <v>184.34899999999999</v>
      </c>
      <c r="Y143" s="467">
        <v>258.35300000000001</v>
      </c>
      <c r="Z143" s="467">
        <v>0</v>
      </c>
      <c r="AA143" s="467">
        <v>35.218000000000004</v>
      </c>
      <c r="AB143" s="467">
        <v>-1722.3219999999999</v>
      </c>
      <c r="AC143" s="467">
        <v>0</v>
      </c>
      <c r="AD143" s="467">
        <v>-681.19399999999996</v>
      </c>
      <c r="AE143" s="467">
        <v>8200.4390000000021</v>
      </c>
      <c r="AF143" s="467">
        <v>7519.2450000000026</v>
      </c>
      <c r="AG143" s="467">
        <f t="shared" si="15"/>
        <v>8200.4390000000021</v>
      </c>
      <c r="AH143" s="467">
        <f t="shared" si="16"/>
        <v>0</v>
      </c>
      <c r="AI143" s="467">
        <f t="shared" si="17"/>
        <v>-1722.3219999999999</v>
      </c>
      <c r="AK143" s="466">
        <v>0.92708333333333304</v>
      </c>
      <c r="AL143" s="467">
        <v>3195.3180000000002</v>
      </c>
      <c r="AM143" s="467">
        <v>3652.5430000000001</v>
      </c>
      <c r="AN143" s="467">
        <v>889.43499999999995</v>
      </c>
      <c r="AO143" s="467">
        <v>465.50099999999998</v>
      </c>
      <c r="AP143" s="467">
        <v>158.45500000000001</v>
      </c>
      <c r="AQ143" s="467">
        <v>0</v>
      </c>
      <c r="AR143" s="467">
        <v>0</v>
      </c>
      <c r="AS143" s="467">
        <v>43.014000000000003</v>
      </c>
      <c r="AT143" s="467">
        <v>-1222.3150000000001</v>
      </c>
      <c r="AU143" s="467">
        <v>0</v>
      </c>
      <c r="AV143" s="467">
        <v>-534.46400000000006</v>
      </c>
      <c r="AW143" s="467">
        <v>7181.9509999999991</v>
      </c>
      <c r="AX143" s="467">
        <v>6647.4869999999992</v>
      </c>
      <c r="AY143" s="467">
        <f t="shared" si="18"/>
        <v>7181.9509999999991</v>
      </c>
      <c r="AZ143" s="467">
        <f t="shared" si="19"/>
        <v>0</v>
      </c>
      <c r="BA143" s="467">
        <f t="shared" si="20"/>
        <v>-1222.3150000000001</v>
      </c>
    </row>
    <row r="144" spans="1:53" s="464" customFormat="1">
      <c r="A144" s="466">
        <v>0.9375</v>
      </c>
      <c r="B144" s="467">
        <v>2626.9920000000002</v>
      </c>
      <c r="C144" s="467">
        <v>5197.6719999999996</v>
      </c>
      <c r="D144" s="467">
        <v>927.99900000000002</v>
      </c>
      <c r="E144" s="467">
        <v>445.61</v>
      </c>
      <c r="F144" s="467">
        <v>122.44</v>
      </c>
      <c r="G144" s="467">
        <v>0</v>
      </c>
      <c r="H144" s="467">
        <v>0</v>
      </c>
      <c r="I144" s="467">
        <v>102.694</v>
      </c>
      <c r="J144" s="467">
        <v>-1532.152</v>
      </c>
      <c r="K144" s="467">
        <v>0</v>
      </c>
      <c r="L144" s="467">
        <v>-632.89200000000005</v>
      </c>
      <c r="M144" s="467">
        <v>7891.255000000001</v>
      </c>
      <c r="N144" s="467">
        <v>7258.3630000000012</v>
      </c>
      <c r="O144" s="467">
        <f t="shared" si="12"/>
        <v>7891.255000000001</v>
      </c>
      <c r="P144" s="467">
        <f t="shared" si="13"/>
        <v>0</v>
      </c>
      <c r="Q144" s="467">
        <f t="shared" si="14"/>
        <v>-1532.152</v>
      </c>
      <c r="S144" s="466">
        <v>0.9375</v>
      </c>
      <c r="T144" s="467">
        <v>3726.433</v>
      </c>
      <c r="U144" s="467">
        <v>5190.9129999999996</v>
      </c>
      <c r="V144" s="467">
        <v>66.206999999999994</v>
      </c>
      <c r="W144" s="467">
        <v>477.40499999999997</v>
      </c>
      <c r="X144" s="467">
        <v>184.291</v>
      </c>
      <c r="Y144" s="467">
        <v>259.31700000000001</v>
      </c>
      <c r="Z144" s="467">
        <v>0</v>
      </c>
      <c r="AA144" s="467">
        <v>34.429000000000002</v>
      </c>
      <c r="AB144" s="467">
        <v>-1809.933</v>
      </c>
      <c r="AC144" s="467">
        <v>0</v>
      </c>
      <c r="AD144" s="467">
        <v>-682.65099999999995</v>
      </c>
      <c r="AE144" s="467">
        <v>8129.061999999999</v>
      </c>
      <c r="AF144" s="467">
        <v>7446.4109999999991</v>
      </c>
      <c r="AG144" s="467">
        <f t="shared" si="15"/>
        <v>8129.061999999999</v>
      </c>
      <c r="AH144" s="467">
        <f t="shared" si="16"/>
        <v>0</v>
      </c>
      <c r="AI144" s="467">
        <f t="shared" si="17"/>
        <v>-1809.933</v>
      </c>
      <c r="AK144" s="466">
        <v>0.9375</v>
      </c>
      <c r="AL144" s="467">
        <v>3197.252</v>
      </c>
      <c r="AM144" s="467">
        <v>3479.7739999999999</v>
      </c>
      <c r="AN144" s="467">
        <v>898.52700000000004</v>
      </c>
      <c r="AO144" s="467">
        <v>462.93299999999999</v>
      </c>
      <c r="AP144" s="467">
        <v>158.4</v>
      </c>
      <c r="AQ144" s="467">
        <v>171.53299999999999</v>
      </c>
      <c r="AR144" s="467">
        <v>0</v>
      </c>
      <c r="AS144" s="467">
        <v>49.886000000000003</v>
      </c>
      <c r="AT144" s="467">
        <v>-1305.951</v>
      </c>
      <c r="AU144" s="467">
        <v>0</v>
      </c>
      <c r="AV144" s="467">
        <v>-520.90899999999999</v>
      </c>
      <c r="AW144" s="467">
        <v>7112.3540000000003</v>
      </c>
      <c r="AX144" s="467">
        <v>6591.4450000000006</v>
      </c>
      <c r="AY144" s="467">
        <f t="shared" si="18"/>
        <v>7112.3540000000003</v>
      </c>
      <c r="AZ144" s="467">
        <f t="shared" si="19"/>
        <v>0</v>
      </c>
      <c r="BA144" s="467">
        <f t="shared" si="20"/>
        <v>-1305.951</v>
      </c>
    </row>
    <row r="145" spans="1:53" s="464" customFormat="1">
      <c r="A145" s="466">
        <v>0.94791666666666696</v>
      </c>
      <c r="B145" s="467">
        <v>2625.799</v>
      </c>
      <c r="C145" s="467">
        <v>5171.38</v>
      </c>
      <c r="D145" s="467">
        <v>927.39800000000002</v>
      </c>
      <c r="E145" s="467">
        <v>447.35300000000001</v>
      </c>
      <c r="F145" s="467">
        <v>122.328</v>
      </c>
      <c r="G145" s="467">
        <v>0</v>
      </c>
      <c r="H145" s="467">
        <v>0</v>
      </c>
      <c r="I145" s="467">
        <v>105.676</v>
      </c>
      <c r="J145" s="467">
        <v>-1620.8879999999999</v>
      </c>
      <c r="K145" s="467">
        <v>0</v>
      </c>
      <c r="L145" s="467">
        <v>-630.64800000000002</v>
      </c>
      <c r="M145" s="467">
        <v>7779.0459999999975</v>
      </c>
      <c r="N145" s="467">
        <v>7148.3979999999974</v>
      </c>
      <c r="O145" s="467">
        <f t="shared" si="12"/>
        <v>7779.0459999999975</v>
      </c>
      <c r="P145" s="467">
        <f t="shared" si="13"/>
        <v>0</v>
      </c>
      <c r="Q145" s="467">
        <f t="shared" si="14"/>
        <v>-1620.8879999999999</v>
      </c>
      <c r="S145" s="466">
        <v>0.94791666666666696</v>
      </c>
      <c r="T145" s="467">
        <v>3725.913</v>
      </c>
      <c r="U145" s="467">
        <v>5199.2120000000004</v>
      </c>
      <c r="V145" s="467">
        <v>66.22</v>
      </c>
      <c r="W145" s="467">
        <v>477.197</v>
      </c>
      <c r="X145" s="467">
        <v>184.292</v>
      </c>
      <c r="Y145" s="467">
        <v>273.16399999999999</v>
      </c>
      <c r="Z145" s="467">
        <v>0</v>
      </c>
      <c r="AA145" s="467">
        <v>31.413</v>
      </c>
      <c r="AB145" s="467">
        <v>-1867.0619999999999</v>
      </c>
      <c r="AC145" s="467">
        <v>0</v>
      </c>
      <c r="AD145" s="467">
        <v>-683.48599999999999</v>
      </c>
      <c r="AE145" s="467">
        <v>8090.3490000000002</v>
      </c>
      <c r="AF145" s="467">
        <v>7406.8630000000003</v>
      </c>
      <c r="AG145" s="467">
        <f t="shared" si="15"/>
        <v>8090.3490000000002</v>
      </c>
      <c r="AH145" s="467">
        <f t="shared" si="16"/>
        <v>0</v>
      </c>
      <c r="AI145" s="467">
        <f t="shared" si="17"/>
        <v>-1867.0619999999999</v>
      </c>
      <c r="AK145" s="466">
        <v>0.94791666666666696</v>
      </c>
      <c r="AL145" s="467">
        <v>3198.5419999999999</v>
      </c>
      <c r="AM145" s="467">
        <v>3481.7440000000001</v>
      </c>
      <c r="AN145" s="467">
        <v>886.27700000000004</v>
      </c>
      <c r="AO145" s="467">
        <v>465.18599999999998</v>
      </c>
      <c r="AP145" s="467">
        <v>158.273</v>
      </c>
      <c r="AQ145" s="467">
        <v>189.29</v>
      </c>
      <c r="AR145" s="467">
        <v>0</v>
      </c>
      <c r="AS145" s="467">
        <v>55.134999999999998</v>
      </c>
      <c r="AT145" s="467">
        <v>-1375.98</v>
      </c>
      <c r="AU145" s="467">
        <v>0</v>
      </c>
      <c r="AV145" s="467">
        <v>-521.32000000000005</v>
      </c>
      <c r="AW145" s="467">
        <v>7058.4670000000006</v>
      </c>
      <c r="AX145" s="467">
        <v>6537.1470000000008</v>
      </c>
      <c r="AY145" s="467">
        <f t="shared" si="18"/>
        <v>7058.4670000000006</v>
      </c>
      <c r="AZ145" s="467">
        <f t="shared" si="19"/>
        <v>0</v>
      </c>
      <c r="BA145" s="467">
        <f t="shared" si="20"/>
        <v>-1375.98</v>
      </c>
    </row>
    <row r="146" spans="1:53" s="464" customFormat="1">
      <c r="A146" s="466">
        <v>0.95833333333333304</v>
      </c>
      <c r="B146" s="467">
        <v>2623.576</v>
      </c>
      <c r="C146" s="467">
        <v>5039.9139999999998</v>
      </c>
      <c r="D146" s="467">
        <v>773.13099999999997</v>
      </c>
      <c r="E146" s="467">
        <v>443.20299999999997</v>
      </c>
      <c r="F146" s="467">
        <v>122.309</v>
      </c>
      <c r="G146" s="467">
        <v>0</v>
      </c>
      <c r="H146" s="467">
        <v>0</v>
      </c>
      <c r="I146" s="467">
        <v>103.794</v>
      </c>
      <c r="J146" s="467">
        <v>-1281.248</v>
      </c>
      <c r="K146" s="467">
        <v>-171.64500000000001</v>
      </c>
      <c r="L146" s="467">
        <v>-616.80999999999995</v>
      </c>
      <c r="M146" s="467">
        <v>7653.0339999999978</v>
      </c>
      <c r="N146" s="467">
        <v>7036.2239999999983</v>
      </c>
      <c r="O146" s="467">
        <f t="shared" si="12"/>
        <v>7653.0339999999978</v>
      </c>
      <c r="P146" s="467">
        <f t="shared" si="13"/>
        <v>0</v>
      </c>
      <c r="Q146" s="467">
        <f t="shared" si="14"/>
        <v>-1281.248</v>
      </c>
      <c r="S146" s="466">
        <v>0.95833333333333304</v>
      </c>
      <c r="T146" s="467">
        <v>3727.1089999999999</v>
      </c>
      <c r="U146" s="467">
        <v>5147.5360000000001</v>
      </c>
      <c r="V146" s="467">
        <v>66.233999999999995</v>
      </c>
      <c r="W146" s="467">
        <v>472.35599999999999</v>
      </c>
      <c r="X146" s="467">
        <v>180.38200000000001</v>
      </c>
      <c r="Y146" s="467">
        <v>47.463000000000001</v>
      </c>
      <c r="Z146" s="467">
        <v>0</v>
      </c>
      <c r="AA146" s="467">
        <v>28.760999999999999</v>
      </c>
      <c r="AB146" s="467">
        <v>-1593.114</v>
      </c>
      <c r="AC146" s="467">
        <v>0</v>
      </c>
      <c r="AD146" s="467">
        <v>-675.73900000000003</v>
      </c>
      <c r="AE146" s="467">
        <v>8076.7270000000008</v>
      </c>
      <c r="AF146" s="467">
        <v>7400.9880000000012</v>
      </c>
      <c r="AG146" s="467">
        <f t="shared" si="15"/>
        <v>8076.7270000000008</v>
      </c>
      <c r="AH146" s="467">
        <f t="shared" si="16"/>
        <v>0</v>
      </c>
      <c r="AI146" s="467">
        <f t="shared" si="17"/>
        <v>-1593.114</v>
      </c>
      <c r="AK146" s="466">
        <v>0.95833333333333304</v>
      </c>
      <c r="AL146" s="467">
        <v>3196.4569999999999</v>
      </c>
      <c r="AM146" s="467">
        <v>3496.8780000000002</v>
      </c>
      <c r="AN146" s="467">
        <v>897.76900000000001</v>
      </c>
      <c r="AO146" s="467">
        <v>460.36799999999999</v>
      </c>
      <c r="AP146" s="467">
        <v>155.816</v>
      </c>
      <c r="AQ146" s="467">
        <v>180.41</v>
      </c>
      <c r="AR146" s="467">
        <v>0</v>
      </c>
      <c r="AS146" s="467">
        <v>53.722999999999999</v>
      </c>
      <c r="AT146" s="467">
        <v>-1431.3340000000001</v>
      </c>
      <c r="AU146" s="467">
        <v>0</v>
      </c>
      <c r="AV146" s="467">
        <v>-522.32000000000005</v>
      </c>
      <c r="AW146" s="467">
        <v>7010.0870000000004</v>
      </c>
      <c r="AX146" s="467">
        <v>6487.7670000000007</v>
      </c>
      <c r="AY146" s="467">
        <f t="shared" si="18"/>
        <v>7010.0870000000004</v>
      </c>
      <c r="AZ146" s="467">
        <f t="shared" si="19"/>
        <v>0</v>
      </c>
      <c r="BA146" s="467">
        <f t="shared" si="20"/>
        <v>-1431.3340000000001</v>
      </c>
    </row>
    <row r="147" spans="1:53" s="464" customFormat="1">
      <c r="A147" s="466">
        <v>0.96875</v>
      </c>
      <c r="B147" s="467">
        <v>2624.5309999999999</v>
      </c>
      <c r="C147" s="467">
        <v>5054.3729999999996</v>
      </c>
      <c r="D147" s="467">
        <v>853.02700000000004</v>
      </c>
      <c r="E147" s="467">
        <v>442.89299999999997</v>
      </c>
      <c r="F147" s="467">
        <v>122.214</v>
      </c>
      <c r="G147" s="467">
        <v>0</v>
      </c>
      <c r="H147" s="467">
        <v>0</v>
      </c>
      <c r="I147" s="467">
        <v>104.209</v>
      </c>
      <c r="J147" s="467">
        <v>-1373.423</v>
      </c>
      <c r="K147" s="467">
        <v>-316.40300000000002</v>
      </c>
      <c r="L147" s="467">
        <v>-619.16099999999994</v>
      </c>
      <c r="M147" s="467">
        <v>7511.4210000000012</v>
      </c>
      <c r="N147" s="467">
        <v>6892.2600000000011</v>
      </c>
      <c r="O147" s="467">
        <f t="shared" si="12"/>
        <v>7511.4210000000012</v>
      </c>
      <c r="P147" s="467">
        <f t="shared" si="13"/>
        <v>0</v>
      </c>
      <c r="Q147" s="467">
        <f t="shared" si="14"/>
        <v>-1373.423</v>
      </c>
      <c r="S147" s="466">
        <v>0.96875</v>
      </c>
      <c r="T147" s="467">
        <v>3728.1590000000001</v>
      </c>
      <c r="U147" s="467">
        <v>5154.2579999999998</v>
      </c>
      <c r="V147" s="467">
        <v>66.2</v>
      </c>
      <c r="W147" s="467">
        <v>474.04300000000001</v>
      </c>
      <c r="X147" s="467">
        <v>180.078</v>
      </c>
      <c r="Y147" s="467">
        <v>0</v>
      </c>
      <c r="Z147" s="467">
        <v>0</v>
      </c>
      <c r="AA147" s="467">
        <v>28.858000000000001</v>
      </c>
      <c r="AB147" s="467">
        <v>-1649.58</v>
      </c>
      <c r="AC147" s="467">
        <v>0</v>
      </c>
      <c r="AD147" s="467">
        <v>-675.83900000000006</v>
      </c>
      <c r="AE147" s="467">
        <v>7982.0159999999996</v>
      </c>
      <c r="AF147" s="467">
        <v>7306.1769999999997</v>
      </c>
      <c r="AG147" s="467">
        <f t="shared" si="15"/>
        <v>7982.0159999999996</v>
      </c>
      <c r="AH147" s="467">
        <f t="shared" si="16"/>
        <v>0</v>
      </c>
      <c r="AI147" s="467">
        <f t="shared" si="17"/>
        <v>-1649.58</v>
      </c>
      <c r="AK147" s="466">
        <v>0.96875</v>
      </c>
      <c r="AL147" s="467">
        <v>3197.7310000000002</v>
      </c>
      <c r="AM147" s="467">
        <v>3463.433</v>
      </c>
      <c r="AN147" s="467">
        <v>891.697</v>
      </c>
      <c r="AO147" s="467">
        <v>460.279</v>
      </c>
      <c r="AP147" s="467">
        <v>155.38999999999999</v>
      </c>
      <c r="AQ147" s="467">
        <v>188.797</v>
      </c>
      <c r="AR147" s="467">
        <v>0</v>
      </c>
      <c r="AS147" s="467">
        <v>54.281999999999996</v>
      </c>
      <c r="AT147" s="467">
        <v>-1504.636</v>
      </c>
      <c r="AU147" s="467">
        <v>0</v>
      </c>
      <c r="AV147" s="467">
        <v>-519.43600000000004</v>
      </c>
      <c r="AW147" s="467">
        <v>6906.973</v>
      </c>
      <c r="AX147" s="467">
        <v>6387.5370000000003</v>
      </c>
      <c r="AY147" s="467">
        <f t="shared" si="18"/>
        <v>6906.973</v>
      </c>
      <c r="AZ147" s="467">
        <f t="shared" si="19"/>
        <v>0</v>
      </c>
      <c r="BA147" s="467">
        <f t="shared" si="20"/>
        <v>-1504.636</v>
      </c>
    </row>
    <row r="148" spans="1:53" s="464" customFormat="1">
      <c r="A148" s="466">
        <v>0.97916666666666696</v>
      </c>
      <c r="B148" s="467">
        <v>2625.5709999999999</v>
      </c>
      <c r="C148" s="467">
        <v>5040.7039999999997</v>
      </c>
      <c r="D148" s="467">
        <v>850.60400000000004</v>
      </c>
      <c r="E148" s="467">
        <v>441.88</v>
      </c>
      <c r="F148" s="467">
        <v>122.223</v>
      </c>
      <c r="G148" s="467">
        <v>0</v>
      </c>
      <c r="H148" s="467">
        <v>0</v>
      </c>
      <c r="I148" s="467">
        <v>104.428</v>
      </c>
      <c r="J148" s="467">
        <v>-1476.3889999999999</v>
      </c>
      <c r="K148" s="467">
        <v>-316.08600000000001</v>
      </c>
      <c r="L148" s="467">
        <v>-617.947</v>
      </c>
      <c r="M148" s="467">
        <v>7392.9349999999977</v>
      </c>
      <c r="N148" s="467">
        <v>6774.9879999999976</v>
      </c>
      <c r="O148" s="467">
        <f t="shared" si="12"/>
        <v>7392.9349999999977</v>
      </c>
      <c r="P148" s="467">
        <f t="shared" si="13"/>
        <v>0</v>
      </c>
      <c r="Q148" s="467">
        <f t="shared" si="14"/>
        <v>-1476.3889999999999</v>
      </c>
      <c r="S148" s="466">
        <v>0.97916666666666696</v>
      </c>
      <c r="T148" s="467">
        <v>3728.5329999999999</v>
      </c>
      <c r="U148" s="467">
        <v>5152.5290000000005</v>
      </c>
      <c r="V148" s="467">
        <v>66.227000000000004</v>
      </c>
      <c r="W148" s="467">
        <v>475.23899999999998</v>
      </c>
      <c r="X148" s="467">
        <v>180.07599999999999</v>
      </c>
      <c r="Y148" s="467">
        <v>0</v>
      </c>
      <c r="Z148" s="467">
        <v>0</v>
      </c>
      <c r="AA148" s="467">
        <v>26.312999999999999</v>
      </c>
      <c r="AB148" s="467">
        <v>-1789.723</v>
      </c>
      <c r="AC148" s="467">
        <v>0</v>
      </c>
      <c r="AD148" s="467">
        <v>-675.73400000000004</v>
      </c>
      <c r="AE148" s="467">
        <v>7839.1939999999995</v>
      </c>
      <c r="AF148" s="467">
        <v>7163.4599999999991</v>
      </c>
      <c r="AG148" s="467">
        <f t="shared" si="15"/>
        <v>7839.1939999999995</v>
      </c>
      <c r="AH148" s="467">
        <f t="shared" si="16"/>
        <v>0</v>
      </c>
      <c r="AI148" s="467">
        <f t="shared" si="17"/>
        <v>-1789.723</v>
      </c>
      <c r="AK148" s="466">
        <v>0.97916666666666696</v>
      </c>
      <c r="AL148" s="467">
        <v>3198.8229999999999</v>
      </c>
      <c r="AM148" s="467">
        <v>3460.9349999999999</v>
      </c>
      <c r="AN148" s="467">
        <v>865.66800000000001</v>
      </c>
      <c r="AO148" s="467">
        <v>456.90800000000002</v>
      </c>
      <c r="AP148" s="467">
        <v>155.36099999999999</v>
      </c>
      <c r="AQ148" s="467">
        <v>198.328</v>
      </c>
      <c r="AR148" s="467">
        <v>0</v>
      </c>
      <c r="AS148" s="467">
        <v>52.119</v>
      </c>
      <c r="AT148" s="467">
        <v>-1638.7370000000001</v>
      </c>
      <c r="AU148" s="467">
        <v>0</v>
      </c>
      <c r="AV148" s="467">
        <v>-518.779</v>
      </c>
      <c r="AW148" s="467">
        <v>6749.4049999999997</v>
      </c>
      <c r="AX148" s="467">
        <v>6230.6260000000002</v>
      </c>
      <c r="AY148" s="467">
        <f t="shared" si="18"/>
        <v>6749.4049999999997</v>
      </c>
      <c r="AZ148" s="467">
        <f t="shared" si="19"/>
        <v>0</v>
      </c>
      <c r="BA148" s="467">
        <f t="shared" si="20"/>
        <v>-1638.7370000000001</v>
      </c>
    </row>
    <row r="149" spans="1:53" s="464" customFormat="1">
      <c r="A149" s="466">
        <v>0.98958333333333304</v>
      </c>
      <c r="B149" s="467">
        <v>2627.4690000000001</v>
      </c>
      <c r="C149" s="467">
        <v>5022.5839999999998</v>
      </c>
      <c r="D149" s="467">
        <v>810.88199999999995</v>
      </c>
      <c r="E149" s="467">
        <v>441.7</v>
      </c>
      <c r="F149" s="467">
        <v>122.14400000000001</v>
      </c>
      <c r="G149" s="467">
        <v>0</v>
      </c>
      <c r="H149" s="467">
        <v>0</v>
      </c>
      <c r="I149" s="467">
        <v>106.639</v>
      </c>
      <c r="J149" s="467">
        <v>-1537.05</v>
      </c>
      <c r="K149" s="467">
        <v>-315.74400000000003</v>
      </c>
      <c r="L149" s="467">
        <v>-615.96500000000003</v>
      </c>
      <c r="M149" s="467">
        <v>7278.6239999999998</v>
      </c>
      <c r="N149" s="467">
        <v>6662.6589999999997</v>
      </c>
      <c r="O149" s="467">
        <f t="shared" si="12"/>
        <v>7278.6239999999998</v>
      </c>
      <c r="P149" s="467">
        <f t="shared" si="13"/>
        <v>0</v>
      </c>
      <c r="Q149" s="467">
        <f t="shared" si="14"/>
        <v>-1537.05</v>
      </c>
      <c r="S149" s="466">
        <v>0.98958333333333304</v>
      </c>
      <c r="T149" s="467">
        <v>3729.9659999999999</v>
      </c>
      <c r="U149" s="467">
        <v>5103.7209999999995</v>
      </c>
      <c r="V149" s="467">
        <v>66.427999999999997</v>
      </c>
      <c r="W149" s="467">
        <v>478.15300000000002</v>
      </c>
      <c r="X149" s="467">
        <v>180.06700000000001</v>
      </c>
      <c r="Y149" s="467">
        <v>0</v>
      </c>
      <c r="Z149" s="467">
        <v>0</v>
      </c>
      <c r="AA149" s="467">
        <v>26.638000000000002</v>
      </c>
      <c r="AB149" s="467">
        <v>-1846.2180000000001</v>
      </c>
      <c r="AC149" s="467">
        <v>0</v>
      </c>
      <c r="AD149" s="467">
        <v>-671.68100000000004</v>
      </c>
      <c r="AE149" s="467">
        <v>7738.7550000000001</v>
      </c>
      <c r="AF149" s="467">
        <v>7067.0740000000005</v>
      </c>
      <c r="AG149" s="467">
        <f t="shared" si="15"/>
        <v>7738.7550000000001</v>
      </c>
      <c r="AH149" s="467">
        <f t="shared" si="16"/>
        <v>0</v>
      </c>
      <c r="AI149" s="467">
        <f t="shared" si="17"/>
        <v>-1846.2180000000001</v>
      </c>
      <c r="AK149" s="466">
        <v>0.98958333333333304</v>
      </c>
      <c r="AL149" s="467">
        <v>3201.3739999999998</v>
      </c>
      <c r="AM149" s="467">
        <v>3512.623</v>
      </c>
      <c r="AN149" s="467">
        <v>665.73800000000006</v>
      </c>
      <c r="AO149" s="467">
        <v>458.75299999999999</v>
      </c>
      <c r="AP149" s="467">
        <v>159.54400000000001</v>
      </c>
      <c r="AQ149" s="467">
        <v>209.482</v>
      </c>
      <c r="AR149" s="467">
        <v>0</v>
      </c>
      <c r="AS149" s="467">
        <v>50.158000000000001</v>
      </c>
      <c r="AT149" s="467">
        <v>-1611.809</v>
      </c>
      <c r="AU149" s="467">
        <v>0</v>
      </c>
      <c r="AV149" s="467">
        <v>-520.86300000000006</v>
      </c>
      <c r="AW149" s="467">
        <v>6645.8629999999985</v>
      </c>
      <c r="AX149" s="467">
        <v>6124.9999999999982</v>
      </c>
      <c r="AY149" s="467">
        <f t="shared" si="18"/>
        <v>6645.8629999999985</v>
      </c>
      <c r="AZ149" s="467">
        <f t="shared" si="19"/>
        <v>0</v>
      </c>
      <c r="BA149" s="467">
        <f t="shared" si="20"/>
        <v>-1611.809</v>
      </c>
    </row>
    <row r="150" spans="1:53" s="464" customFormat="1"/>
    <row r="151" spans="1:53" s="464" customFormat="1"/>
    <row r="152" spans="1:53" s="464" customFormat="1"/>
    <row r="153" spans="1:53" s="464" customFormat="1"/>
    <row r="154" spans="1:53" s="464" customFormat="1"/>
    <row r="155" spans="1:53" s="464" customFormat="1"/>
  </sheetData>
  <mergeCells count="33">
    <mergeCell ref="A25:D25"/>
    <mergeCell ref="A11:D11"/>
    <mergeCell ref="A12:D12"/>
    <mergeCell ref="A13:D13"/>
    <mergeCell ref="A14:D14"/>
    <mergeCell ref="A44:D44"/>
    <mergeCell ref="A28:D28"/>
    <mergeCell ref="A29:D29"/>
    <mergeCell ref="A34:D34"/>
    <mergeCell ref="A35:D35"/>
    <mergeCell ref="A36:D36"/>
    <mergeCell ref="A37:D37"/>
    <mergeCell ref="A39:D39"/>
    <mergeCell ref="A40:D40"/>
    <mergeCell ref="A41:D41"/>
    <mergeCell ref="A42:D42"/>
    <mergeCell ref="A43:D43"/>
    <mergeCell ref="A27:D27"/>
    <mergeCell ref="A19:D19"/>
    <mergeCell ref="A3:D3"/>
    <mergeCell ref="A18:D18"/>
    <mergeCell ref="A33:D33"/>
    <mergeCell ref="A26:D26"/>
    <mergeCell ref="A10:D10"/>
    <mergeCell ref="A4:D4"/>
    <mergeCell ref="A5:D5"/>
    <mergeCell ref="A6:D6"/>
    <mergeCell ref="A7:D7"/>
    <mergeCell ref="A9:D9"/>
    <mergeCell ref="A20:D20"/>
    <mergeCell ref="A21:D21"/>
    <mergeCell ref="A22:D22"/>
    <mergeCell ref="A24:D24"/>
  </mergeCells>
  <conditionalFormatting sqref="S54:AG149">
    <cfRule type="expression" dxfId="4" priority="6">
      <formula>$AE54=MIN($AE$54:$AE$149)</formula>
    </cfRule>
  </conditionalFormatting>
  <conditionalFormatting sqref="AK54:AK149">
    <cfRule type="expression" dxfId="3" priority="5">
      <formula>$AW54=MIN($AW$54:$AW$149)</formula>
    </cfRule>
  </conditionalFormatting>
  <conditionalFormatting sqref="A54:O149">
    <cfRule type="expression" dxfId="2" priority="4">
      <formula>$M54=MIN($M$52:$M$149)</formula>
    </cfRule>
  </conditionalFormatting>
  <conditionalFormatting sqref="AK54:AX149">
    <cfRule type="expression" dxfId="1" priority="2">
      <formula>$AW54=MIN($AW$54:$AW$149)</formula>
    </cfRule>
  </conditionalFormatting>
  <conditionalFormatting sqref="AY54:AY149">
    <cfRule type="expression" dxfId="0" priority="1">
      <formula>$AW54=MIN($AW$54:$AW$149)</formula>
    </cfRule>
  </conditionalFormatting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List23"/>
  <dimension ref="A1:AH229"/>
  <sheetViews>
    <sheetView showGridLines="0" topLeftCell="A13" zoomScaleNormal="100" zoomScaleSheetLayoutView="100" workbookViewId="0"/>
  </sheetViews>
  <sheetFormatPr defaultColWidth="9.140625" defaultRowHeight="12"/>
  <cols>
    <col min="1" max="33" width="4.28515625" style="26" customWidth="1"/>
    <col min="34" max="34" width="2.7109375" style="26" customWidth="1"/>
    <col min="35" max="35" width="9.140625" style="26"/>
    <col min="36" max="36" width="9.140625" style="26" customWidth="1"/>
    <col min="37" max="16384" width="9.140625" style="26"/>
  </cols>
  <sheetData>
    <row r="1" spans="1:34" ht="20.25">
      <c r="A1" s="368" t="s">
        <v>406</v>
      </c>
      <c r="T1" s="129"/>
      <c r="U1" s="53"/>
      <c r="V1" s="53"/>
      <c r="W1" s="53"/>
      <c r="Y1" s="54"/>
      <c r="Z1" s="53"/>
      <c r="AC1" s="130"/>
      <c r="AF1" s="131"/>
      <c r="AG1" s="186"/>
      <c r="AH1" s="209" t="str">
        <f>'3.1'!N1</f>
        <v>I. čtvrtletí 2025</v>
      </c>
    </row>
    <row r="2" spans="1:34" ht="6" customHeight="1"/>
    <row r="3" spans="1:34" ht="12" customHeight="1">
      <c r="F3" s="132"/>
      <c r="U3" s="132"/>
    </row>
    <row r="4" spans="1:34" ht="12" customHeight="1"/>
    <row r="5" spans="1:34" s="25" customFormat="1" ht="12" customHeight="1">
      <c r="A5" s="613"/>
      <c r="B5" s="133"/>
      <c r="C5" s="133"/>
      <c r="D5" s="133"/>
      <c r="E5" s="133"/>
      <c r="F5" s="133"/>
      <c r="G5" s="133"/>
      <c r="H5" s="133"/>
      <c r="I5" s="133"/>
      <c r="J5" s="133"/>
      <c r="K5" s="133"/>
      <c r="L5" s="133"/>
      <c r="M5" s="133"/>
      <c r="N5" s="133"/>
      <c r="O5" s="30"/>
      <c r="P5" s="613"/>
      <c r="Q5" s="133"/>
      <c r="R5" s="133"/>
      <c r="S5" s="133"/>
      <c r="T5" s="133"/>
      <c r="U5" s="133"/>
      <c r="V5" s="133"/>
      <c r="W5" s="133"/>
      <c r="X5" s="133"/>
      <c r="Y5" s="133"/>
      <c r="Z5" s="133"/>
      <c r="AA5" s="133"/>
      <c r="AB5" s="133"/>
      <c r="AC5" s="133"/>
    </row>
    <row r="6" spans="1:34" s="25" customFormat="1" ht="12" customHeight="1">
      <c r="A6" s="613"/>
      <c r="B6" s="614"/>
      <c r="C6" s="614"/>
      <c r="D6" s="614"/>
      <c r="E6" s="614"/>
      <c r="F6" s="614"/>
      <c r="G6" s="614"/>
      <c r="H6" s="614"/>
      <c r="I6" s="614"/>
      <c r="J6" s="614"/>
      <c r="K6" s="614"/>
      <c r="L6" s="614"/>
      <c r="M6" s="614"/>
      <c r="N6" s="126"/>
      <c r="O6" s="30"/>
      <c r="P6" s="613"/>
      <c r="Q6" s="615"/>
      <c r="R6" s="615"/>
      <c r="S6" s="615"/>
      <c r="T6" s="615"/>
      <c r="U6" s="615"/>
      <c r="V6" s="615"/>
      <c r="W6" s="615"/>
      <c r="X6" s="615"/>
      <c r="Y6" s="615"/>
      <c r="Z6" s="615"/>
      <c r="AA6" s="615"/>
      <c r="AB6" s="615"/>
      <c r="AC6" s="126"/>
    </row>
    <row r="7" spans="1:34" ht="12" customHeight="1">
      <c r="A7" s="112"/>
      <c r="B7" s="64" t="s">
        <v>7</v>
      </c>
      <c r="C7" s="64" t="s">
        <v>20</v>
      </c>
      <c r="D7" s="64" t="s">
        <v>21</v>
      </c>
      <c r="E7" s="64" t="s">
        <v>22</v>
      </c>
      <c r="F7" s="23"/>
      <c r="G7" s="23"/>
      <c r="H7" s="23"/>
      <c r="I7" s="23"/>
      <c r="J7" s="23"/>
      <c r="K7" s="23"/>
      <c r="L7" s="23"/>
      <c r="M7" s="23"/>
      <c r="N7" s="23"/>
      <c r="O7" s="22"/>
      <c r="P7" s="62"/>
      <c r="Q7" s="64"/>
      <c r="R7" s="64"/>
      <c r="S7" s="64"/>
      <c r="T7" s="64"/>
      <c r="U7" s="64"/>
      <c r="V7" s="64"/>
      <c r="W7" s="64"/>
      <c r="X7" s="64"/>
      <c r="Y7" s="64"/>
      <c r="Z7" s="64"/>
      <c r="AA7" s="64"/>
      <c r="AB7" s="64"/>
      <c r="AC7" s="64"/>
    </row>
    <row r="8" spans="1:34" ht="12" customHeight="1">
      <c r="A8" s="113" t="s">
        <v>150</v>
      </c>
      <c r="C8" s="64">
        <f>SUM('4.1'!B11:D11)</f>
        <v>785.39714999999978</v>
      </c>
      <c r="D8" s="64">
        <f>SUM('4.2'!B8:D8)</f>
        <v>0</v>
      </c>
      <c r="E8" s="64">
        <f>SUM('4.2'!B22:D22)</f>
        <v>0.52644900000000006</v>
      </c>
      <c r="F8" s="23"/>
      <c r="G8" s="23"/>
      <c r="H8" s="23"/>
      <c r="I8" s="23"/>
      <c r="J8" s="23"/>
      <c r="K8" s="23"/>
      <c r="L8" s="23"/>
      <c r="M8" s="23"/>
      <c r="N8" s="23"/>
      <c r="O8" s="22"/>
      <c r="P8" s="62"/>
      <c r="Q8" s="64"/>
      <c r="R8" s="64"/>
      <c r="S8" s="64"/>
      <c r="T8" s="64"/>
      <c r="U8" s="64"/>
      <c r="V8" s="64"/>
      <c r="W8" s="64"/>
      <c r="X8" s="64"/>
      <c r="Y8" s="64"/>
      <c r="Z8" s="64"/>
      <c r="AA8" s="64"/>
      <c r="AB8" s="64"/>
      <c r="AC8" s="64"/>
    </row>
    <row r="9" spans="1:34" ht="12" customHeight="1">
      <c r="A9" s="113" t="s">
        <v>149</v>
      </c>
      <c r="B9" s="64"/>
      <c r="C9" s="64">
        <f>SUM('4.1'!B12:D12)</f>
        <v>2.7360579999999999</v>
      </c>
      <c r="D9" s="64">
        <f>SUM('4.2'!B9:D9)</f>
        <v>0</v>
      </c>
      <c r="E9" s="64">
        <f>SUM('4.2'!B23:D23)</f>
        <v>647.68177600000001</v>
      </c>
      <c r="F9" s="23"/>
      <c r="G9" s="23"/>
      <c r="H9" s="23"/>
      <c r="I9" s="23"/>
      <c r="J9" s="23"/>
      <c r="K9" s="23"/>
      <c r="L9" s="23"/>
      <c r="M9" s="23"/>
      <c r="N9" s="23"/>
      <c r="O9" s="22"/>
      <c r="P9" s="62"/>
      <c r="Q9" s="64"/>
      <c r="R9" s="64"/>
      <c r="S9" s="64"/>
      <c r="T9" s="64"/>
      <c r="U9" s="64"/>
      <c r="V9" s="64"/>
      <c r="W9" s="64"/>
      <c r="X9" s="64"/>
      <c r="Y9" s="64"/>
      <c r="Z9" s="64"/>
      <c r="AA9" s="64"/>
      <c r="AB9" s="64"/>
      <c r="AC9" s="64"/>
    </row>
    <row r="10" spans="1:34" ht="12" customHeight="1">
      <c r="A10" s="113" t="s">
        <v>148</v>
      </c>
      <c r="B10" s="64"/>
      <c r="C10" s="64">
        <f>SUM('4.1'!B13:D13)</f>
        <v>634.79185400000006</v>
      </c>
      <c r="D10" s="64">
        <f>SUM('4.2'!B10:D10)</f>
        <v>0</v>
      </c>
      <c r="E10" s="64">
        <f>SUM('4.2'!B24:D24)</f>
        <v>0</v>
      </c>
      <c r="F10" s="23"/>
      <c r="G10" s="23"/>
      <c r="H10" s="23"/>
      <c r="I10" s="23"/>
      <c r="J10" s="23"/>
      <c r="K10" s="23"/>
      <c r="L10" s="23"/>
      <c r="M10" s="23"/>
      <c r="N10" s="23"/>
      <c r="O10" s="22"/>
      <c r="P10" s="62"/>
      <c r="Q10" s="64"/>
      <c r="R10" s="64"/>
      <c r="S10" s="64"/>
      <c r="T10" s="64"/>
      <c r="U10" s="64"/>
      <c r="V10" s="64"/>
      <c r="W10" s="64"/>
      <c r="X10" s="64"/>
      <c r="Y10" s="64"/>
      <c r="Z10" s="64"/>
      <c r="AA10" s="64"/>
      <c r="AB10" s="64"/>
      <c r="AC10" s="64"/>
    </row>
    <row r="11" spans="1:34" ht="12" customHeight="1">
      <c r="A11" s="113" t="s">
        <v>147</v>
      </c>
      <c r="B11" s="64"/>
      <c r="C11" s="64">
        <f>SUM('4.1'!B14:D14)</f>
        <v>8837.1963420000011</v>
      </c>
      <c r="D11" s="64">
        <f>SUM('4.2'!B11:D11)</f>
        <v>3.4937100000000001</v>
      </c>
      <c r="E11" s="64">
        <f>SUM('4.2'!B25:D25)</f>
        <v>0</v>
      </c>
      <c r="F11" s="23"/>
      <c r="G11" s="23"/>
      <c r="H11" s="23"/>
      <c r="I11" s="23"/>
      <c r="J11" s="23"/>
      <c r="K11" s="23"/>
      <c r="L11" s="23"/>
      <c r="M11" s="23"/>
      <c r="N11" s="23"/>
      <c r="O11" s="22"/>
      <c r="P11" s="62"/>
      <c r="Q11" s="64"/>
      <c r="R11" s="64"/>
      <c r="S11" s="64"/>
      <c r="T11" s="64"/>
      <c r="U11" s="64"/>
      <c r="V11" s="64"/>
      <c r="W11" s="64"/>
      <c r="X11" s="64"/>
      <c r="Y11" s="64"/>
      <c r="Z11" s="64"/>
      <c r="AA11" s="64"/>
      <c r="AB11" s="64"/>
      <c r="AC11" s="64"/>
    </row>
    <row r="12" spans="1:34" ht="12" customHeight="1">
      <c r="A12" s="113" t="s">
        <v>146</v>
      </c>
      <c r="B12" s="64"/>
      <c r="C12" s="64">
        <f>SUM('4.1'!B15:D15)</f>
        <v>0</v>
      </c>
      <c r="D12" s="64">
        <f>SUM('4.2'!B12:D12)</f>
        <v>0</v>
      </c>
      <c r="E12" s="64">
        <f>SUM('4.2'!B26:D26)</f>
        <v>0</v>
      </c>
      <c r="F12" s="23"/>
      <c r="G12" s="23"/>
      <c r="H12" s="23"/>
      <c r="I12" s="23"/>
      <c r="J12" s="23"/>
      <c r="K12" s="23"/>
      <c r="L12" s="23"/>
      <c r="M12" s="23"/>
      <c r="N12" s="23"/>
      <c r="O12" s="22"/>
      <c r="P12" s="62"/>
      <c r="Q12" s="64"/>
      <c r="R12" s="64"/>
      <c r="S12" s="64"/>
      <c r="T12" s="64"/>
      <c r="U12" s="64"/>
      <c r="V12" s="64"/>
      <c r="W12" s="64"/>
      <c r="X12" s="64"/>
      <c r="Y12" s="64"/>
      <c r="Z12" s="64"/>
      <c r="AA12" s="64"/>
      <c r="AB12" s="64"/>
      <c r="AC12" s="64"/>
    </row>
    <row r="13" spans="1:34" ht="12" customHeight="1">
      <c r="A13" s="113" t="s">
        <v>145</v>
      </c>
      <c r="B13" s="64"/>
      <c r="C13" s="64">
        <f>SUM('4.1'!B16:D16)</f>
        <v>15.49836</v>
      </c>
      <c r="D13" s="64">
        <f>SUM('4.2'!B13:D13)</f>
        <v>0</v>
      </c>
      <c r="E13" s="64">
        <f>SUM('4.2'!B27:D27)</f>
        <v>0</v>
      </c>
      <c r="F13" s="23"/>
      <c r="G13" s="23"/>
      <c r="H13" s="23"/>
      <c r="I13" s="23"/>
      <c r="J13" s="23"/>
      <c r="K13" s="23"/>
      <c r="L13" s="23"/>
      <c r="M13" s="23"/>
      <c r="N13" s="23"/>
      <c r="O13" s="22"/>
      <c r="P13" s="62"/>
      <c r="Q13" s="64"/>
      <c r="R13" s="64"/>
      <c r="S13" s="64"/>
      <c r="T13" s="64"/>
      <c r="U13" s="64"/>
      <c r="V13" s="64"/>
      <c r="W13" s="64"/>
      <c r="X13" s="64"/>
      <c r="Y13" s="64"/>
      <c r="Z13" s="64"/>
      <c r="AA13" s="64"/>
      <c r="AB13" s="64"/>
      <c r="AC13" s="64"/>
    </row>
    <row r="14" spans="1:34" ht="12" customHeight="1">
      <c r="A14" s="113" t="s">
        <v>144</v>
      </c>
      <c r="B14" s="64"/>
      <c r="C14" s="64">
        <f>SUM('4.1'!B17:D17)</f>
        <v>0.66081400000000001</v>
      </c>
      <c r="D14" s="64">
        <f>SUM('4.2'!B14:D14)</f>
        <v>0</v>
      </c>
      <c r="E14" s="64">
        <f>SUM('4.2'!B28:D28)</f>
        <v>0.45132200000000006</v>
      </c>
      <c r="F14" s="23"/>
      <c r="G14" s="23"/>
      <c r="H14" s="23"/>
      <c r="I14" s="23"/>
      <c r="J14" s="23"/>
      <c r="K14" s="23"/>
      <c r="L14" s="23"/>
      <c r="M14" s="23"/>
      <c r="N14" s="23"/>
      <c r="O14" s="22"/>
      <c r="P14" s="62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</row>
    <row r="15" spans="1:34" ht="12" customHeight="1">
      <c r="A15" s="113" t="s">
        <v>143</v>
      </c>
      <c r="B15" s="64"/>
      <c r="C15" s="64">
        <f>SUM('4.1'!B18:D18)</f>
        <v>72.793306000000001</v>
      </c>
      <c r="D15" s="64">
        <f>SUM('4.2'!B15:D15)</f>
        <v>0</v>
      </c>
      <c r="E15" s="64">
        <f>SUM('4.2'!B29:D29)</f>
        <v>0</v>
      </c>
      <c r="F15" s="23"/>
      <c r="G15" s="23"/>
      <c r="H15" s="23"/>
      <c r="I15" s="23"/>
      <c r="J15" s="23"/>
      <c r="K15" s="23"/>
      <c r="L15" s="23"/>
      <c r="M15" s="23"/>
      <c r="N15" s="23"/>
      <c r="O15" s="22"/>
      <c r="P15" s="62"/>
      <c r="Q15" s="64"/>
      <c r="R15" s="64"/>
      <c r="S15" s="64"/>
      <c r="T15" s="64"/>
      <c r="U15" s="64"/>
      <c r="V15" s="64"/>
      <c r="W15" s="64"/>
      <c r="X15" s="64"/>
      <c r="Y15" s="64"/>
      <c r="Z15" s="64"/>
      <c r="AA15" s="64"/>
      <c r="AB15" s="64"/>
      <c r="AC15" s="64"/>
    </row>
    <row r="16" spans="1:34" ht="12" customHeight="1">
      <c r="A16" s="113" t="s">
        <v>142</v>
      </c>
      <c r="B16" s="64"/>
      <c r="C16" s="64">
        <f>SUM('4.1'!B19:D19)</f>
        <v>103.90097000000002</v>
      </c>
      <c r="D16" s="64">
        <f>SUM('4.2'!B16:D16)</f>
        <v>0</v>
      </c>
      <c r="E16" s="64">
        <f>SUM('4.2'!B30:D30)</f>
        <v>58.905192999999997</v>
      </c>
      <c r="F16" s="23"/>
      <c r="G16" s="23"/>
      <c r="H16" s="23"/>
      <c r="I16" s="23"/>
      <c r="J16" s="23"/>
      <c r="K16" s="23"/>
      <c r="L16" s="23"/>
      <c r="M16" s="23"/>
      <c r="N16" s="23"/>
      <c r="O16" s="22"/>
      <c r="P16" s="62"/>
      <c r="Q16" s="64"/>
      <c r="R16" s="64"/>
      <c r="S16" s="64"/>
      <c r="T16" s="64"/>
      <c r="U16" s="64"/>
      <c r="V16" s="64"/>
      <c r="W16" s="64"/>
      <c r="X16" s="64"/>
      <c r="Y16" s="64"/>
      <c r="Z16" s="64"/>
      <c r="AA16" s="64"/>
      <c r="AB16" s="64"/>
      <c r="AC16" s="64"/>
    </row>
    <row r="17" spans="1:29" ht="12" customHeight="1">
      <c r="A17" s="113" t="s">
        <v>14</v>
      </c>
      <c r="C17" s="64">
        <f>SUM('4.1'!B20:D20)</f>
        <v>0</v>
      </c>
      <c r="D17" s="64">
        <f>SUM('4.2'!B17:D17)</f>
        <v>0</v>
      </c>
      <c r="E17" s="64">
        <f>SUM('4.2'!B31:D31)</f>
        <v>0.2084</v>
      </c>
      <c r="F17" s="23"/>
      <c r="G17" s="23"/>
      <c r="H17" s="23"/>
      <c r="I17" s="23"/>
      <c r="J17" s="23"/>
      <c r="K17" s="23"/>
      <c r="L17" s="23"/>
      <c r="M17" s="23"/>
      <c r="N17" s="23"/>
      <c r="O17" s="22"/>
      <c r="P17" s="62"/>
      <c r="Q17" s="64"/>
      <c r="R17" s="64"/>
      <c r="S17" s="64"/>
      <c r="T17" s="64"/>
      <c r="U17" s="64"/>
      <c r="V17" s="64"/>
      <c r="W17" s="64"/>
      <c r="X17" s="64"/>
      <c r="Y17" s="64"/>
      <c r="Z17" s="64"/>
      <c r="AA17" s="64"/>
      <c r="AB17" s="64"/>
      <c r="AC17" s="64"/>
    </row>
    <row r="18" spans="1:29" ht="12" customHeight="1">
      <c r="A18" s="113" t="s">
        <v>141</v>
      </c>
      <c r="B18" s="64"/>
      <c r="C18" s="64">
        <f>SUM('4.1'!B21:D21)</f>
        <v>2.7049380000000003</v>
      </c>
      <c r="D18" s="64">
        <f>SUM('4.2'!B18:D18)</f>
        <v>0</v>
      </c>
      <c r="E18" s="64">
        <f>SUM('4.2'!B32:D32)</f>
        <v>1.6913630000000002</v>
      </c>
      <c r="F18" s="23"/>
      <c r="G18" s="23"/>
      <c r="H18" s="23"/>
      <c r="I18" s="23"/>
      <c r="J18" s="23"/>
      <c r="K18" s="23"/>
      <c r="L18" s="23"/>
      <c r="M18" s="23"/>
      <c r="N18" s="23"/>
      <c r="O18" s="22"/>
      <c r="P18" s="62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</row>
    <row r="19" spans="1:29" ht="12" customHeight="1">
      <c r="A19" s="113" t="s">
        <v>140</v>
      </c>
      <c r="B19" s="64"/>
      <c r="C19" s="64">
        <f>SUM('4.1'!B22:D22)</f>
        <v>181.99901799999995</v>
      </c>
      <c r="D19" s="64">
        <f>SUM('4.2'!B19:D19)</f>
        <v>777.37661800000001</v>
      </c>
      <c r="E19" s="64">
        <f>SUM('4.2'!B33:D33)</f>
        <v>391.4552299999998</v>
      </c>
      <c r="F19" s="23"/>
      <c r="G19" s="23"/>
      <c r="H19" s="23"/>
      <c r="I19" s="23"/>
      <c r="J19" s="23"/>
      <c r="K19" s="23"/>
      <c r="L19" s="23"/>
      <c r="M19" s="23"/>
      <c r="N19" s="23"/>
      <c r="O19" s="22"/>
      <c r="P19" s="62"/>
      <c r="Q19" s="64"/>
      <c r="R19" s="64"/>
      <c r="S19" s="64"/>
      <c r="T19" s="64"/>
      <c r="U19" s="64"/>
      <c r="V19" s="64"/>
      <c r="W19" s="64"/>
      <c r="X19" s="64"/>
      <c r="Y19" s="64"/>
      <c r="Z19" s="64"/>
      <c r="AA19" s="64"/>
      <c r="AB19" s="64"/>
      <c r="AC19" s="64"/>
    </row>
    <row r="20" spans="1:29" ht="12" customHeight="1">
      <c r="A20" s="113" t="s">
        <v>203</v>
      </c>
      <c r="B20" s="64">
        <f>SUM('4.1'!B8:D8)</f>
        <v>7956.0880799999995</v>
      </c>
      <c r="C20" s="64"/>
      <c r="D20" s="64"/>
      <c r="E20" s="64"/>
      <c r="F20" s="23"/>
      <c r="G20" s="23"/>
      <c r="H20" s="23"/>
      <c r="I20" s="23"/>
      <c r="J20" s="23"/>
      <c r="K20" s="23"/>
      <c r="L20" s="23"/>
      <c r="M20" s="23"/>
      <c r="N20" s="23"/>
      <c r="O20" s="22"/>
      <c r="P20" s="62"/>
      <c r="Q20" s="64"/>
      <c r="R20" s="64"/>
      <c r="S20" s="64"/>
      <c r="T20" s="64"/>
      <c r="U20" s="64"/>
      <c r="V20" s="64"/>
      <c r="W20" s="64"/>
      <c r="X20" s="64"/>
      <c r="Y20" s="64"/>
      <c r="Z20" s="64"/>
      <c r="AA20" s="64"/>
      <c r="AB20" s="64"/>
      <c r="AC20" s="64"/>
    </row>
    <row r="21" spans="1:29" ht="12" customHeight="1">
      <c r="F21" s="23"/>
      <c r="G21" s="23"/>
      <c r="H21" s="23"/>
      <c r="I21" s="23"/>
      <c r="J21" s="23"/>
      <c r="K21" s="23"/>
      <c r="L21" s="23"/>
      <c r="M21" s="23"/>
      <c r="N21" s="23"/>
      <c r="O21" s="22"/>
      <c r="P21" s="62"/>
      <c r="Q21" s="64"/>
      <c r="R21" s="64"/>
      <c r="S21" s="64"/>
      <c r="T21" s="64"/>
      <c r="U21" s="64"/>
      <c r="V21" s="64"/>
      <c r="W21" s="64"/>
      <c r="X21" s="64"/>
      <c r="Y21" s="64"/>
      <c r="Z21" s="64"/>
      <c r="AA21" s="64"/>
      <c r="AB21" s="64"/>
      <c r="AC21" s="64"/>
    </row>
    <row r="22" spans="1:29" ht="12" customHeight="1">
      <c r="A22" s="62"/>
      <c r="B22" s="23"/>
      <c r="C22" s="23"/>
      <c r="D22" s="23"/>
      <c r="E22" s="23"/>
      <c r="F22" s="23"/>
      <c r="G22" s="23"/>
      <c r="H22" s="23"/>
      <c r="I22" s="23"/>
      <c r="J22" s="23"/>
      <c r="K22" s="23"/>
      <c r="L22" s="23"/>
      <c r="M22" s="23"/>
      <c r="N22" s="23"/>
      <c r="O22" s="22"/>
      <c r="P22" s="62"/>
      <c r="Q22" s="64"/>
      <c r="R22" s="64"/>
      <c r="S22" s="64"/>
      <c r="T22" s="64"/>
      <c r="U22" s="64"/>
      <c r="V22" s="64"/>
      <c r="W22" s="64"/>
      <c r="X22" s="64"/>
      <c r="Y22" s="64"/>
      <c r="Z22" s="64"/>
      <c r="AA22" s="64"/>
      <c r="AB22" s="64"/>
      <c r="AC22" s="64"/>
    </row>
    <row r="23" spans="1:29" ht="12" customHeight="1">
      <c r="A23" s="62"/>
      <c r="B23" s="23"/>
      <c r="C23" s="23"/>
      <c r="D23" s="23"/>
      <c r="E23" s="23"/>
      <c r="F23" s="23"/>
      <c r="G23" s="23"/>
      <c r="H23" s="23"/>
      <c r="I23" s="23"/>
      <c r="J23" s="23"/>
      <c r="K23" s="23"/>
      <c r="L23" s="23"/>
      <c r="M23" s="23"/>
      <c r="N23" s="23"/>
      <c r="O23" s="22"/>
      <c r="P23" s="62"/>
      <c r="Q23" s="64"/>
      <c r="R23" s="64"/>
      <c r="S23" s="64"/>
      <c r="T23" s="64"/>
      <c r="U23" s="64"/>
      <c r="V23" s="64"/>
      <c r="W23" s="64"/>
      <c r="X23" s="64"/>
      <c r="Y23" s="64"/>
      <c r="Z23" s="64"/>
      <c r="AA23" s="64"/>
      <c r="AB23" s="64"/>
      <c r="AC23" s="64"/>
    </row>
    <row r="24" spans="1:29" ht="12" customHeight="1">
      <c r="A24" s="62"/>
      <c r="B24" s="23"/>
      <c r="C24" s="23"/>
      <c r="D24" s="23"/>
      <c r="E24" s="23"/>
      <c r="F24" s="23"/>
      <c r="G24" s="23"/>
      <c r="H24" s="23"/>
      <c r="I24" s="23"/>
      <c r="J24" s="23"/>
      <c r="K24" s="23"/>
      <c r="L24" s="23"/>
      <c r="M24" s="23"/>
      <c r="N24" s="23"/>
      <c r="O24" s="22"/>
      <c r="P24" s="62"/>
      <c r="Q24" s="64"/>
      <c r="R24" s="64"/>
      <c r="S24" s="64"/>
      <c r="T24" s="64"/>
      <c r="U24" s="64"/>
      <c r="V24" s="64"/>
      <c r="W24" s="64"/>
      <c r="X24" s="64"/>
      <c r="Y24" s="64"/>
      <c r="Z24" s="64"/>
      <c r="AA24" s="64"/>
      <c r="AB24" s="64"/>
      <c r="AC24" s="64"/>
    </row>
    <row r="25" spans="1:29" ht="12" customHeight="1">
      <c r="A25" s="62"/>
      <c r="B25" s="23"/>
      <c r="C25" s="23"/>
      <c r="D25" s="23"/>
      <c r="E25" s="23"/>
      <c r="F25" s="23"/>
      <c r="G25" s="23"/>
      <c r="H25" s="23"/>
      <c r="I25" s="23"/>
      <c r="J25" s="23"/>
      <c r="K25" s="23"/>
      <c r="L25" s="23"/>
      <c r="M25" s="23"/>
      <c r="N25" s="23"/>
      <c r="O25" s="22"/>
      <c r="P25" s="62"/>
      <c r="Q25" s="64"/>
      <c r="R25" s="64"/>
      <c r="S25" s="64"/>
      <c r="T25" s="64"/>
      <c r="U25" s="64"/>
      <c r="V25" s="64"/>
      <c r="W25" s="64"/>
      <c r="X25" s="64"/>
      <c r="Y25" s="64"/>
      <c r="Z25" s="64"/>
      <c r="AA25" s="64"/>
      <c r="AB25" s="64"/>
      <c r="AC25" s="64"/>
    </row>
    <row r="26" spans="1:29" ht="12" customHeight="1">
      <c r="A26" s="62"/>
      <c r="B26" s="23"/>
      <c r="C26" s="23"/>
      <c r="D26" s="23"/>
      <c r="E26" s="23"/>
      <c r="F26" s="23"/>
      <c r="G26" s="23"/>
      <c r="H26" s="23"/>
      <c r="I26" s="23"/>
      <c r="J26" s="23"/>
      <c r="K26" s="23"/>
      <c r="L26" s="23"/>
      <c r="M26" s="23"/>
      <c r="N26" s="23"/>
      <c r="O26" s="22"/>
      <c r="P26" s="62"/>
      <c r="Q26" s="64"/>
      <c r="R26" s="64"/>
      <c r="S26" s="64"/>
      <c r="T26" s="64"/>
      <c r="U26" s="64"/>
      <c r="V26" s="64"/>
      <c r="W26" s="64"/>
      <c r="X26" s="64"/>
      <c r="Y26" s="64"/>
      <c r="Z26" s="64"/>
      <c r="AA26" s="64"/>
      <c r="AB26" s="64"/>
      <c r="AC26" s="64"/>
    </row>
    <row r="27" spans="1:29" ht="12" customHeight="1">
      <c r="A27" s="62"/>
      <c r="B27" s="23"/>
      <c r="C27" s="23"/>
      <c r="D27" s="23"/>
      <c r="E27" s="23"/>
      <c r="F27" s="23"/>
      <c r="G27" s="23"/>
      <c r="H27" s="23"/>
      <c r="I27" s="23"/>
      <c r="J27" s="23"/>
      <c r="K27" s="23"/>
      <c r="L27" s="23"/>
      <c r="M27" s="23"/>
      <c r="N27" s="23"/>
      <c r="O27" s="22"/>
      <c r="P27" s="62"/>
      <c r="Q27" s="64"/>
      <c r="R27" s="64"/>
      <c r="S27" s="64"/>
      <c r="T27" s="64"/>
      <c r="U27" s="64"/>
      <c r="V27" s="64"/>
      <c r="W27" s="64"/>
      <c r="X27" s="64"/>
      <c r="Y27" s="64"/>
      <c r="Z27" s="64"/>
      <c r="AA27" s="64"/>
      <c r="AB27" s="64"/>
      <c r="AC27" s="64"/>
    </row>
    <row r="28" spans="1:29" ht="12" customHeight="1">
      <c r="A28" s="62"/>
      <c r="B28" s="23"/>
      <c r="C28" s="23"/>
      <c r="D28" s="23"/>
      <c r="E28" s="23"/>
      <c r="F28" s="23"/>
      <c r="G28" s="23"/>
      <c r="H28" s="23"/>
      <c r="I28" s="23"/>
      <c r="J28" s="23"/>
      <c r="K28" s="23"/>
      <c r="L28" s="23"/>
      <c r="M28" s="23"/>
      <c r="N28" s="23"/>
      <c r="O28" s="22"/>
      <c r="P28" s="62"/>
      <c r="Q28" s="64"/>
      <c r="R28" s="64"/>
      <c r="S28" s="64"/>
      <c r="T28" s="64"/>
      <c r="U28" s="64"/>
      <c r="V28" s="64"/>
      <c r="W28" s="64"/>
      <c r="X28" s="64"/>
      <c r="Y28" s="64"/>
      <c r="Z28" s="64"/>
      <c r="AA28" s="64"/>
      <c r="AB28" s="64"/>
      <c r="AC28" s="64"/>
    </row>
    <row r="29" spans="1:29" ht="12" customHeight="1">
      <c r="A29" s="62"/>
      <c r="B29" s="23"/>
      <c r="C29" s="23"/>
      <c r="D29" s="23"/>
      <c r="E29" s="23"/>
      <c r="F29" s="23"/>
      <c r="G29" s="23"/>
      <c r="H29" s="23"/>
      <c r="I29" s="23"/>
      <c r="J29" s="23"/>
      <c r="K29" s="23"/>
      <c r="L29" s="23"/>
      <c r="M29" s="23"/>
      <c r="N29" s="23"/>
      <c r="O29" s="22"/>
      <c r="P29" s="62"/>
      <c r="Q29" s="64"/>
      <c r="R29" s="64"/>
      <c r="S29" s="64"/>
      <c r="T29" s="64"/>
      <c r="U29" s="64"/>
      <c r="V29" s="64"/>
      <c r="W29" s="64"/>
      <c r="X29" s="64"/>
      <c r="Y29" s="64"/>
      <c r="Z29" s="64"/>
      <c r="AA29" s="64"/>
      <c r="AB29" s="64"/>
      <c r="AC29" s="64"/>
    </row>
    <row r="30" spans="1:29" ht="12" customHeight="1">
      <c r="A30" s="62"/>
      <c r="B30" s="23"/>
      <c r="C30" s="23"/>
      <c r="D30" s="23"/>
      <c r="E30" s="23"/>
      <c r="F30" s="23"/>
      <c r="G30" s="23"/>
      <c r="H30" s="23"/>
      <c r="I30" s="23"/>
      <c r="J30" s="23"/>
      <c r="K30" s="23"/>
      <c r="L30" s="23"/>
      <c r="M30" s="23"/>
      <c r="N30" s="23"/>
      <c r="O30" s="22"/>
      <c r="P30" s="62"/>
      <c r="Q30" s="64"/>
      <c r="R30" s="64"/>
      <c r="S30" s="64"/>
      <c r="T30" s="64"/>
      <c r="U30" s="64"/>
      <c r="V30" s="64"/>
      <c r="W30" s="64"/>
      <c r="X30" s="64"/>
      <c r="Y30" s="64"/>
      <c r="Z30" s="64"/>
      <c r="AA30" s="64"/>
      <c r="AB30" s="64"/>
      <c r="AC30" s="64"/>
    </row>
    <row r="31" spans="1:29" ht="12" customHeight="1">
      <c r="A31" s="62"/>
      <c r="B31" s="22"/>
      <c r="C31" s="22"/>
      <c r="D31" s="22"/>
      <c r="E31" s="22"/>
      <c r="F31" s="22"/>
      <c r="G31" s="22"/>
      <c r="H31" s="22"/>
      <c r="I31" s="22"/>
      <c r="J31" s="22"/>
      <c r="K31" s="22"/>
      <c r="L31" s="22"/>
      <c r="M31" s="22"/>
      <c r="N31" s="16"/>
      <c r="O31" s="22"/>
      <c r="P31" s="22"/>
      <c r="AC31" s="128"/>
    </row>
    <row r="32" spans="1:29" ht="12" customHeight="1">
      <c r="A32" s="22"/>
      <c r="B32" s="22"/>
      <c r="C32" s="22"/>
      <c r="D32" s="22"/>
      <c r="E32" s="22"/>
      <c r="F32" s="22"/>
      <c r="G32" s="22"/>
      <c r="H32" s="22"/>
      <c r="I32" s="22"/>
      <c r="J32" s="22"/>
      <c r="K32" s="22"/>
      <c r="L32" s="22"/>
      <c r="M32" s="22"/>
      <c r="N32" s="22"/>
      <c r="O32" s="22"/>
      <c r="P32" s="22"/>
    </row>
    <row r="33" spans="1:16" ht="12" customHeight="1">
      <c r="A33" s="22"/>
      <c r="B33" s="22"/>
      <c r="C33" s="22"/>
      <c r="D33" s="22"/>
      <c r="E33" s="22"/>
      <c r="F33" s="22"/>
      <c r="G33" s="22"/>
      <c r="H33" s="22"/>
      <c r="I33" s="22"/>
      <c r="J33" s="22"/>
      <c r="K33" s="22"/>
      <c r="L33" s="22"/>
      <c r="M33" s="22"/>
      <c r="N33" s="22"/>
      <c r="O33" s="22"/>
      <c r="P33" s="22"/>
    </row>
    <row r="34" spans="1:16" ht="12" customHeight="1">
      <c r="A34" s="616"/>
      <c r="B34" s="617"/>
      <c r="C34" s="617"/>
      <c r="D34" s="617"/>
      <c r="E34" s="134"/>
      <c r="F34" s="134"/>
      <c r="G34" s="616"/>
      <c r="H34" s="617"/>
      <c r="I34" s="617"/>
      <c r="J34" s="617"/>
      <c r="K34" s="134"/>
      <c r="L34" s="134"/>
      <c r="M34" s="22"/>
      <c r="N34" s="22"/>
      <c r="O34" s="22"/>
      <c r="P34" s="22"/>
    </row>
    <row r="35" spans="1:16" ht="12" customHeight="1">
      <c r="A35" s="618"/>
      <c r="B35" s="618"/>
      <c r="C35" s="618"/>
      <c r="D35" s="618"/>
      <c r="E35" s="64"/>
      <c r="F35" s="31"/>
      <c r="G35" s="618"/>
      <c r="H35" s="618"/>
      <c r="I35" s="618"/>
      <c r="J35" s="618"/>
      <c r="K35" s="64"/>
      <c r="L35" s="31"/>
    </row>
    <row r="36" spans="1:16" ht="12" customHeight="1">
      <c r="A36" s="618"/>
      <c r="B36" s="618"/>
      <c r="C36" s="618"/>
      <c r="D36" s="618"/>
      <c r="E36" s="64"/>
      <c r="F36" s="31"/>
      <c r="G36" s="618"/>
      <c r="H36" s="618"/>
      <c r="I36" s="618"/>
      <c r="J36" s="618"/>
      <c r="K36" s="64"/>
      <c r="L36" s="31"/>
    </row>
    <row r="37" spans="1:16" ht="12" customHeight="1">
      <c r="A37" s="618"/>
      <c r="B37" s="618"/>
      <c r="C37" s="618"/>
      <c r="D37" s="618"/>
      <c r="E37" s="64"/>
      <c r="F37" s="31"/>
      <c r="G37" s="618"/>
      <c r="H37" s="618"/>
      <c r="I37" s="618"/>
      <c r="J37" s="618"/>
      <c r="K37" s="64"/>
      <c r="L37" s="31"/>
    </row>
    <row r="38" spans="1:16" ht="12" customHeight="1">
      <c r="A38" s="618"/>
      <c r="B38" s="618"/>
      <c r="C38" s="618"/>
      <c r="D38" s="618"/>
      <c r="E38" s="64"/>
      <c r="F38" s="31"/>
      <c r="G38" s="618"/>
      <c r="H38" s="618"/>
      <c r="I38" s="618"/>
      <c r="J38" s="618"/>
      <c r="K38" s="64"/>
      <c r="L38" s="31"/>
    </row>
    <row r="39" spans="1:16" ht="12" customHeight="1">
      <c r="A39" s="618"/>
      <c r="B39" s="618"/>
      <c r="C39" s="618"/>
      <c r="D39" s="618"/>
      <c r="E39" s="64"/>
      <c r="F39" s="31"/>
      <c r="G39" s="618"/>
      <c r="H39" s="618"/>
      <c r="I39" s="618"/>
      <c r="J39" s="618"/>
      <c r="K39" s="64"/>
      <c r="L39" s="31"/>
    </row>
    <row r="40" spans="1:16" ht="12" customHeight="1">
      <c r="A40" s="618"/>
      <c r="B40" s="618"/>
      <c r="C40" s="618"/>
      <c r="D40" s="618"/>
      <c r="E40" s="64"/>
      <c r="F40" s="31"/>
      <c r="G40" s="618"/>
      <c r="H40" s="618"/>
      <c r="I40" s="618"/>
      <c r="J40" s="618"/>
      <c r="K40" s="64"/>
      <c r="L40" s="31"/>
    </row>
    <row r="41" spans="1:16" ht="12" customHeight="1">
      <c r="A41" s="618"/>
      <c r="B41" s="618"/>
      <c r="C41" s="618"/>
      <c r="D41" s="618"/>
      <c r="E41" s="64"/>
      <c r="F41" s="31"/>
      <c r="G41" s="618"/>
      <c r="H41" s="618"/>
      <c r="I41" s="618"/>
      <c r="J41" s="618"/>
      <c r="K41" s="64"/>
      <c r="L41" s="31"/>
    </row>
    <row r="42" spans="1:16" ht="12" customHeight="1">
      <c r="A42" s="618"/>
      <c r="B42" s="618"/>
      <c r="C42" s="618"/>
      <c r="D42" s="618"/>
      <c r="E42" s="64"/>
      <c r="F42" s="31"/>
      <c r="G42" s="618"/>
      <c r="H42" s="618"/>
      <c r="I42" s="618"/>
      <c r="J42" s="618"/>
      <c r="K42" s="64"/>
      <c r="L42" s="31"/>
    </row>
    <row r="43" spans="1:16" ht="12" customHeight="1">
      <c r="A43" s="618"/>
      <c r="B43" s="618"/>
      <c r="C43" s="618"/>
      <c r="D43" s="618"/>
      <c r="E43" s="64"/>
      <c r="F43" s="31"/>
      <c r="G43" s="618"/>
      <c r="H43" s="618"/>
      <c r="I43" s="618"/>
      <c r="J43" s="618"/>
      <c r="K43" s="64"/>
      <c r="L43" s="31"/>
    </row>
    <row r="44" spans="1:16" ht="12" customHeight="1">
      <c r="A44" s="618"/>
      <c r="B44" s="618"/>
      <c r="C44" s="618"/>
      <c r="D44" s="618"/>
      <c r="E44" s="64"/>
      <c r="F44" s="31"/>
      <c r="G44" s="618"/>
      <c r="H44" s="618"/>
      <c r="I44" s="618"/>
      <c r="J44" s="618"/>
      <c r="K44" s="64"/>
      <c r="L44" s="31"/>
    </row>
    <row r="45" spans="1:16" ht="12" customHeight="1">
      <c r="A45" s="618"/>
      <c r="B45" s="618"/>
      <c r="C45" s="618"/>
      <c r="D45" s="618"/>
      <c r="E45" s="64"/>
      <c r="F45" s="31"/>
      <c r="G45" s="618"/>
      <c r="H45" s="618"/>
      <c r="I45" s="618"/>
      <c r="J45" s="618"/>
      <c r="K45" s="64"/>
      <c r="L45" s="31"/>
    </row>
    <row r="46" spans="1:16" ht="12" customHeight="1">
      <c r="F46" s="128"/>
      <c r="L46" s="128"/>
    </row>
    <row r="47" spans="1:16" ht="12" customHeight="1"/>
    <row r="48" spans="1:16" ht="12" customHeight="1"/>
    <row r="49" ht="12" customHeight="1"/>
    <row r="50" ht="12" customHeight="1"/>
    <row r="51" ht="12" customHeight="1"/>
    <row r="52" ht="12" customHeight="1"/>
    <row r="53" ht="12" customHeight="1"/>
    <row r="54" ht="12" customHeight="1"/>
    <row r="55" ht="12" customHeight="1"/>
    <row r="56" ht="12" customHeight="1"/>
    <row r="57" ht="12" customHeight="1"/>
    <row r="58" ht="12" customHeight="1"/>
    <row r="59" ht="12" customHeight="1"/>
    <row r="60" ht="12" customHeight="1"/>
    <row r="61" ht="12" customHeight="1"/>
    <row r="115" spans="1:2">
      <c r="A115" s="127"/>
      <c r="B115" s="127"/>
    </row>
    <row r="116" spans="1:2">
      <c r="A116" s="127"/>
      <c r="B116" s="127"/>
    </row>
    <row r="137" spans="1:2">
      <c r="A137" s="127"/>
      <c r="B137" s="127"/>
    </row>
    <row r="138" spans="1:2" ht="12" customHeight="1">
      <c r="A138" s="135"/>
      <c r="B138" s="135"/>
    </row>
    <row r="139" spans="1:2">
      <c r="A139" s="135"/>
      <c r="B139" s="135"/>
    </row>
    <row r="140" spans="1:2" ht="12.75" customHeight="1">
      <c r="B140" s="135"/>
    </row>
    <row r="141" spans="1:2" ht="12.75" customHeight="1">
      <c r="B141" s="135"/>
    </row>
    <row r="142" spans="1:2">
      <c r="B142" s="135"/>
    </row>
    <row r="143" spans="1:2">
      <c r="B143" s="135"/>
    </row>
    <row r="144" spans="1:2">
      <c r="B144" s="135"/>
    </row>
    <row r="145" spans="1:2">
      <c r="B145" s="135"/>
    </row>
    <row r="146" spans="1:2">
      <c r="B146" s="135"/>
    </row>
    <row r="147" spans="1:2">
      <c r="B147" s="135"/>
    </row>
    <row r="148" spans="1:2">
      <c r="B148" s="135"/>
    </row>
    <row r="149" spans="1:2">
      <c r="B149" s="135"/>
    </row>
    <row r="150" spans="1:2">
      <c r="B150" s="135"/>
    </row>
    <row r="151" spans="1:2">
      <c r="B151" s="135"/>
    </row>
    <row r="152" spans="1:2">
      <c r="B152" s="135"/>
    </row>
    <row r="153" spans="1:2">
      <c r="B153" s="135"/>
    </row>
    <row r="154" spans="1:2">
      <c r="B154" s="135"/>
    </row>
    <row r="155" spans="1:2">
      <c r="B155" s="135"/>
    </row>
    <row r="156" spans="1:2">
      <c r="B156" s="135"/>
    </row>
    <row r="157" spans="1:2">
      <c r="B157" s="135"/>
    </row>
    <row r="158" spans="1:2">
      <c r="B158" s="127"/>
    </row>
    <row r="159" spans="1:2">
      <c r="B159" s="127"/>
    </row>
    <row r="160" spans="1:2" ht="12" customHeight="1">
      <c r="A160" s="135"/>
      <c r="B160" s="127"/>
    </row>
    <row r="161" spans="1:2">
      <c r="A161" s="135"/>
      <c r="B161" s="127"/>
    </row>
    <row r="162" spans="1:2">
      <c r="A162" s="135"/>
      <c r="B162" s="127"/>
    </row>
    <row r="163" spans="1:2" ht="90" customHeight="1">
      <c r="B163" s="127"/>
    </row>
    <row r="164" spans="1:2">
      <c r="B164" s="127"/>
    </row>
    <row r="165" spans="1:2">
      <c r="B165" s="127"/>
    </row>
    <row r="166" spans="1:2">
      <c r="B166" s="127"/>
    </row>
    <row r="167" spans="1:2">
      <c r="B167" s="127"/>
    </row>
    <row r="168" spans="1:2">
      <c r="B168" s="127"/>
    </row>
    <row r="169" spans="1:2">
      <c r="B169" s="127"/>
    </row>
    <row r="170" spans="1:2">
      <c r="B170" s="127"/>
    </row>
    <row r="171" spans="1:2">
      <c r="B171" s="127"/>
    </row>
    <row r="172" spans="1:2">
      <c r="B172" s="127"/>
    </row>
    <row r="173" spans="1:2">
      <c r="B173" s="127"/>
    </row>
    <row r="174" spans="1:2">
      <c r="B174" s="127"/>
    </row>
    <row r="175" spans="1:2">
      <c r="B175" s="127"/>
    </row>
    <row r="176" spans="1:2">
      <c r="A176" s="135"/>
      <c r="B176" s="127"/>
    </row>
    <row r="177" spans="1:2">
      <c r="A177" s="135"/>
      <c r="B177" s="127"/>
    </row>
    <row r="178" spans="1:2">
      <c r="A178" s="135"/>
      <c r="B178" s="127"/>
    </row>
    <row r="179" spans="1:2">
      <c r="A179" s="127"/>
      <c r="B179" s="127"/>
    </row>
    <row r="180" spans="1:2">
      <c r="A180" s="127"/>
      <c r="B180" s="127"/>
    </row>
    <row r="181" spans="1:2">
      <c r="A181" s="127"/>
      <c r="B181" s="127"/>
    </row>
    <row r="182" spans="1:2">
      <c r="B182" s="127"/>
    </row>
    <row r="183" spans="1:2">
      <c r="B183" s="127"/>
    </row>
    <row r="184" spans="1:2">
      <c r="B184" s="127"/>
    </row>
    <row r="185" spans="1:2">
      <c r="B185" s="127"/>
    </row>
    <row r="186" spans="1:2">
      <c r="B186" s="127"/>
    </row>
    <row r="187" spans="1:2">
      <c r="B187" s="127"/>
    </row>
    <row r="188" spans="1:2">
      <c r="B188" s="127"/>
    </row>
    <row r="189" spans="1:2">
      <c r="B189" s="127"/>
    </row>
    <row r="190" spans="1:2">
      <c r="B190" s="127"/>
    </row>
    <row r="191" spans="1:2">
      <c r="B191" s="127"/>
    </row>
    <row r="192" spans="1:2">
      <c r="B192" s="127"/>
    </row>
    <row r="193" spans="1:2">
      <c r="B193" s="127"/>
    </row>
    <row r="194" spans="1:2">
      <c r="B194" s="127"/>
    </row>
    <row r="195" spans="1:2">
      <c r="B195" s="127"/>
    </row>
    <row r="196" spans="1:2">
      <c r="B196" s="127"/>
    </row>
    <row r="197" spans="1:2">
      <c r="B197" s="127"/>
    </row>
    <row r="198" spans="1:2">
      <c r="B198" s="127"/>
    </row>
    <row r="199" spans="1:2">
      <c r="B199" s="127"/>
    </row>
    <row r="200" spans="1:2">
      <c r="B200" s="127"/>
    </row>
    <row r="201" spans="1:2">
      <c r="A201" s="127"/>
      <c r="B201" s="127"/>
    </row>
    <row r="202" spans="1:2">
      <c r="A202" s="127"/>
      <c r="B202" s="127"/>
    </row>
    <row r="203" spans="1:2" ht="12.75" customHeight="1">
      <c r="B203" s="127"/>
    </row>
    <row r="204" spans="1:2" ht="12" customHeight="1">
      <c r="B204" s="127"/>
    </row>
    <row r="205" spans="1:2">
      <c r="B205" s="127"/>
    </row>
    <row r="206" spans="1:2">
      <c r="B206" s="127"/>
    </row>
    <row r="207" spans="1:2">
      <c r="B207" s="127"/>
    </row>
    <row r="208" spans="1:2">
      <c r="B208" s="127"/>
    </row>
    <row r="209" spans="1:2">
      <c r="B209" s="127"/>
    </row>
    <row r="210" spans="1:2">
      <c r="B210" s="127"/>
    </row>
    <row r="211" spans="1:2">
      <c r="B211" s="127"/>
    </row>
    <row r="212" spans="1:2">
      <c r="B212" s="127"/>
    </row>
    <row r="213" spans="1:2">
      <c r="B213" s="127"/>
    </row>
    <row r="214" spans="1:2">
      <c r="B214" s="127"/>
    </row>
    <row r="215" spans="1:2">
      <c r="B215" s="127"/>
    </row>
    <row r="216" spans="1:2">
      <c r="B216" s="127"/>
    </row>
    <row r="217" spans="1:2">
      <c r="B217" s="127"/>
    </row>
    <row r="218" spans="1:2">
      <c r="B218" s="127"/>
    </row>
    <row r="219" spans="1:2">
      <c r="B219" s="127"/>
    </row>
    <row r="220" spans="1:2">
      <c r="B220" s="127"/>
    </row>
    <row r="221" spans="1:2">
      <c r="B221" s="127"/>
    </row>
    <row r="222" spans="1:2">
      <c r="A222" s="135"/>
      <c r="B222" s="127"/>
    </row>
    <row r="223" spans="1:2">
      <c r="A223" s="135"/>
      <c r="B223" s="127"/>
    </row>
    <row r="224" spans="1:2">
      <c r="A224" s="135"/>
      <c r="B224" s="127"/>
    </row>
    <row r="225" spans="1:2">
      <c r="A225" s="135"/>
      <c r="B225" s="127"/>
    </row>
    <row r="226" spans="1:2">
      <c r="A226" s="135"/>
      <c r="B226" s="127"/>
    </row>
    <row r="227" spans="1:2">
      <c r="A227" s="135"/>
      <c r="B227" s="127"/>
    </row>
    <row r="228" spans="1:2">
      <c r="A228" s="135"/>
      <c r="B228" s="127"/>
    </row>
    <row r="229" spans="1:2">
      <c r="A229" s="127"/>
      <c r="B229" s="127"/>
    </row>
  </sheetData>
  <mergeCells count="28">
    <mergeCell ref="G45:J45"/>
    <mergeCell ref="G36:J36"/>
    <mergeCell ref="G37:J37"/>
    <mergeCell ref="G38:J38"/>
    <mergeCell ref="G39:J39"/>
    <mergeCell ref="G40:J40"/>
    <mergeCell ref="G41:J41"/>
    <mergeCell ref="A42:D42"/>
    <mergeCell ref="A43:D43"/>
    <mergeCell ref="A44:D44"/>
    <mergeCell ref="A45:D45"/>
    <mergeCell ref="G34:J34"/>
    <mergeCell ref="G35:J35"/>
    <mergeCell ref="A36:D36"/>
    <mergeCell ref="A37:D37"/>
    <mergeCell ref="A38:D38"/>
    <mergeCell ref="A39:D39"/>
    <mergeCell ref="A40:D40"/>
    <mergeCell ref="A41:D41"/>
    <mergeCell ref="A35:D35"/>
    <mergeCell ref="G42:J42"/>
    <mergeCell ref="G43:J43"/>
    <mergeCell ref="G44:J44"/>
    <mergeCell ref="A5:A6"/>
    <mergeCell ref="P5:P6"/>
    <mergeCell ref="B6:M6"/>
    <mergeCell ref="Q6:AB6"/>
    <mergeCell ref="A34:D34"/>
  </mergeCells>
  <pageMargins left="0.31496062992125984" right="0.31496062992125984" top="0.35433070866141736" bottom="0.35433070866141736" header="0.31496062992125984" footer="0.19685039370078741"/>
  <pageSetup paperSize="9" orientation="landscape" r:id="rId1"/>
  <headerFooter differentFirst="1" scaleWithDoc="0">
    <oddFooter>&amp;C&amp;"Calibri,Obyčejné"&amp;9&amp;P</oddFooter>
  </headerFooter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9CA0AB-89D5-4E12-8A20-87358A4023EC}">
  <dimension ref="A25:F50"/>
  <sheetViews>
    <sheetView showGridLines="0" zoomScaleNormal="100" workbookViewId="0"/>
  </sheetViews>
  <sheetFormatPr defaultRowHeight="12.75"/>
  <cols>
    <col min="1" max="16384" width="9.140625" style="408"/>
  </cols>
  <sheetData>
    <row r="25" spans="6:6">
      <c r="F25" s="407"/>
    </row>
    <row r="26" spans="6:6">
      <c r="F26" s="407"/>
    </row>
    <row r="27" spans="6:6">
      <c r="F27" s="407"/>
    </row>
    <row r="28" spans="6:6">
      <c r="F28" s="407"/>
    </row>
    <row r="47" spans="1:3" ht="15">
      <c r="A47" s="409" t="s">
        <v>407</v>
      </c>
    </row>
    <row r="48" spans="1:3" ht="14.25">
      <c r="A48" s="410" t="s">
        <v>426</v>
      </c>
      <c r="B48" s="411"/>
      <c r="C48" s="411"/>
    </row>
    <row r="50" spans="1:2" ht="14.25">
      <c r="A50" s="438" t="s">
        <v>415</v>
      </c>
      <c r="B50" s="439">
        <f ca="1">TODAY()</f>
        <v>45790</v>
      </c>
    </row>
  </sheetData>
  <pageMargins left="0.7" right="0.7" top="0.78740157499999996" bottom="0.78740157499999996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List10"/>
  <dimension ref="A1:L62"/>
  <sheetViews>
    <sheetView showGridLines="0" zoomScaleNormal="100" zoomScaleSheetLayoutView="100" workbookViewId="0"/>
  </sheetViews>
  <sheetFormatPr defaultColWidth="9.140625" defaultRowHeight="12"/>
  <cols>
    <col min="1" max="1" width="15.5703125" style="9" customWidth="1"/>
    <col min="2" max="2" width="11.28515625" style="9" customWidth="1"/>
    <col min="3" max="8" width="9.140625" style="9" customWidth="1"/>
    <col min="9" max="9" width="7.7109375" style="9" customWidth="1"/>
    <col min="10" max="10" width="9.140625" style="9" customWidth="1"/>
    <col min="11" max="16384" width="9.140625" style="9"/>
  </cols>
  <sheetData>
    <row r="1" spans="1:12" s="40" customFormat="1" ht="20.25">
      <c r="A1" s="208" t="s">
        <v>372</v>
      </c>
    </row>
    <row r="2" spans="1:12" s="41" customFormat="1" ht="6" customHeight="1"/>
    <row r="3" spans="1:12" s="41" customFormat="1" ht="24.75" customHeight="1">
      <c r="A3" s="124" t="s">
        <v>172</v>
      </c>
      <c r="B3" s="49" t="s">
        <v>173</v>
      </c>
      <c r="D3" s="122"/>
      <c r="E3" s="122"/>
      <c r="F3" s="122"/>
      <c r="G3" s="123"/>
      <c r="H3" s="123"/>
      <c r="I3" s="123"/>
    </row>
    <row r="4" spans="1:12" s="41" customFormat="1" ht="24.75" customHeight="1">
      <c r="A4" s="124" t="s">
        <v>104</v>
      </c>
      <c r="B4" s="49" t="s">
        <v>105</v>
      </c>
      <c r="D4" s="123"/>
      <c r="E4" s="123"/>
      <c r="F4" s="123"/>
      <c r="G4" s="123"/>
      <c r="H4" s="123"/>
      <c r="I4" s="123"/>
      <c r="J4" s="42"/>
    </row>
    <row r="5" spans="1:12" s="41" customFormat="1" ht="24.75" customHeight="1">
      <c r="A5" s="124" t="s">
        <v>46</v>
      </c>
      <c r="B5" s="49" t="s">
        <v>116</v>
      </c>
      <c r="D5" s="123"/>
      <c r="E5" s="123"/>
      <c r="F5" s="123"/>
      <c r="G5" s="123"/>
      <c r="H5" s="123"/>
      <c r="I5" s="123"/>
      <c r="J5" s="42"/>
    </row>
    <row r="6" spans="1:12" s="41" customFormat="1" ht="24.75" customHeight="1">
      <c r="A6" s="124" t="s">
        <v>7</v>
      </c>
      <c r="B6" s="49" t="s">
        <v>113</v>
      </c>
      <c r="D6" s="123"/>
      <c r="E6" s="123"/>
      <c r="F6" s="123"/>
      <c r="G6" s="123"/>
      <c r="H6" s="123"/>
      <c r="I6" s="123"/>
      <c r="J6" s="42"/>
    </row>
    <row r="7" spans="1:12" s="41" customFormat="1" ht="24.75" customHeight="1">
      <c r="A7" s="124" t="s">
        <v>118</v>
      </c>
      <c r="B7" s="49" t="s">
        <v>119</v>
      </c>
      <c r="D7" s="123"/>
      <c r="E7" s="123"/>
      <c r="F7" s="123"/>
      <c r="G7" s="123"/>
      <c r="H7" s="123"/>
      <c r="I7" s="123"/>
      <c r="J7" s="42"/>
      <c r="K7" s="43"/>
    </row>
    <row r="8" spans="1:12" s="41" customFormat="1" ht="24.75" customHeight="1">
      <c r="A8" s="124" t="s">
        <v>126</v>
      </c>
      <c r="B8" s="49" t="s">
        <v>127</v>
      </c>
      <c r="D8" s="123"/>
      <c r="E8" s="123"/>
      <c r="F8" s="123"/>
      <c r="G8" s="123"/>
      <c r="H8" s="123"/>
      <c r="I8" s="123"/>
      <c r="J8" s="44"/>
    </row>
    <row r="9" spans="1:12" s="41" customFormat="1" ht="24.75" customHeight="1">
      <c r="A9" s="124" t="s">
        <v>130</v>
      </c>
      <c r="B9" s="49" t="s">
        <v>131</v>
      </c>
      <c r="D9" s="123"/>
      <c r="E9" s="123"/>
      <c r="F9" s="123"/>
      <c r="G9" s="123"/>
      <c r="H9" s="123"/>
      <c r="I9" s="123"/>
    </row>
    <row r="10" spans="1:12" s="41" customFormat="1" ht="24.75" customHeight="1">
      <c r="A10" s="124" t="s">
        <v>132</v>
      </c>
      <c r="B10" s="49" t="s">
        <v>133</v>
      </c>
      <c r="D10" s="123"/>
      <c r="E10" s="123"/>
      <c r="F10" s="123"/>
      <c r="G10" s="123"/>
      <c r="H10" s="123"/>
      <c r="I10" s="123"/>
    </row>
    <row r="11" spans="1:12" s="41" customFormat="1" ht="24.75" customHeight="1">
      <c r="A11" s="124" t="s">
        <v>162</v>
      </c>
      <c r="B11" s="49" t="s">
        <v>163</v>
      </c>
      <c r="D11" s="123"/>
      <c r="E11" s="123"/>
      <c r="F11" s="123"/>
      <c r="G11" s="123"/>
      <c r="H11" s="123"/>
      <c r="I11" s="123"/>
    </row>
    <row r="12" spans="1:12" s="41" customFormat="1" ht="24.75" customHeight="1">
      <c r="A12" s="124" t="s">
        <v>106</v>
      </c>
      <c r="B12" s="49" t="s">
        <v>107</v>
      </c>
      <c r="D12" s="123"/>
      <c r="E12" s="123"/>
      <c r="F12" s="123"/>
      <c r="G12" s="123"/>
      <c r="H12" s="123"/>
      <c r="I12" s="123"/>
    </row>
    <row r="13" spans="1:12" s="41" customFormat="1" ht="24.75" customHeight="1">
      <c r="A13" s="124" t="s">
        <v>108</v>
      </c>
      <c r="B13" s="49" t="s">
        <v>109</v>
      </c>
      <c r="D13" s="123"/>
      <c r="E13" s="123"/>
      <c r="F13" s="123"/>
      <c r="G13" s="123"/>
      <c r="H13" s="123"/>
      <c r="I13" s="123"/>
    </row>
    <row r="14" spans="1:12" s="41" customFormat="1" ht="24.75" customHeight="1">
      <c r="A14" s="124" t="s">
        <v>122</v>
      </c>
      <c r="B14" s="49" t="s">
        <v>123</v>
      </c>
      <c r="D14" s="123"/>
      <c r="E14" s="123"/>
      <c r="F14" s="123"/>
      <c r="G14" s="123"/>
      <c r="H14" s="123"/>
      <c r="I14" s="123"/>
    </row>
    <row r="15" spans="1:12" s="41" customFormat="1" ht="24.75" customHeight="1">
      <c r="A15" s="124" t="s">
        <v>120</v>
      </c>
      <c r="B15" s="49" t="s">
        <v>121</v>
      </c>
      <c r="D15" s="123"/>
      <c r="E15" s="123"/>
      <c r="F15" s="123"/>
      <c r="G15" s="123"/>
      <c r="H15" s="123"/>
      <c r="I15" s="123"/>
      <c r="K15" s="44"/>
      <c r="L15" s="44"/>
    </row>
    <row r="16" spans="1:12" s="41" customFormat="1" ht="24.75" customHeight="1">
      <c r="A16" s="124" t="s">
        <v>22</v>
      </c>
      <c r="B16" s="49" t="s">
        <v>110</v>
      </c>
      <c r="D16" s="123"/>
      <c r="E16" s="123"/>
      <c r="F16" s="123"/>
      <c r="G16" s="123"/>
      <c r="H16" s="123"/>
      <c r="I16" s="123"/>
      <c r="K16" s="44"/>
      <c r="L16" s="44"/>
    </row>
    <row r="17" spans="1:12" s="41" customFormat="1" ht="24.75" customHeight="1">
      <c r="A17" s="124" t="s">
        <v>44</v>
      </c>
      <c r="B17" s="49" t="s">
        <v>117</v>
      </c>
      <c r="D17" s="123"/>
      <c r="E17" s="123"/>
      <c r="F17" s="123"/>
      <c r="G17" s="123"/>
      <c r="H17" s="123"/>
      <c r="I17" s="123"/>
      <c r="K17" s="44"/>
      <c r="L17" s="44"/>
    </row>
    <row r="18" spans="1:12" s="41" customFormat="1" ht="24.75" customHeight="1">
      <c r="A18" s="124" t="s">
        <v>124</v>
      </c>
      <c r="B18" s="49" t="s">
        <v>125</v>
      </c>
      <c r="D18" s="123"/>
      <c r="E18" s="123"/>
      <c r="F18" s="123"/>
      <c r="G18" s="123"/>
      <c r="H18" s="123"/>
      <c r="I18" s="123"/>
      <c r="K18" s="44"/>
      <c r="L18" s="44"/>
    </row>
    <row r="19" spans="1:12" s="41" customFormat="1" ht="24.75" customHeight="1">
      <c r="A19" s="124" t="s">
        <v>111</v>
      </c>
      <c r="B19" s="49" t="s">
        <v>112</v>
      </c>
      <c r="D19" s="123"/>
      <c r="E19" s="123"/>
      <c r="F19" s="123"/>
      <c r="G19" s="123"/>
      <c r="H19" s="123"/>
      <c r="I19" s="123"/>
      <c r="K19" s="44"/>
      <c r="L19" s="44"/>
    </row>
    <row r="20" spans="1:12" s="41" customFormat="1" ht="24.75" customHeight="1">
      <c r="A20" s="124" t="s">
        <v>136</v>
      </c>
      <c r="B20" s="49" t="s">
        <v>134</v>
      </c>
      <c r="D20" s="123"/>
      <c r="E20" s="123"/>
      <c r="F20" s="123"/>
      <c r="G20" s="123"/>
      <c r="H20" s="123"/>
      <c r="I20" s="123"/>
      <c r="K20" s="44"/>
      <c r="L20" s="44"/>
    </row>
    <row r="21" spans="1:12" s="41" customFormat="1" ht="24.75" customHeight="1">
      <c r="A21" s="124" t="s">
        <v>128</v>
      </c>
      <c r="B21" s="49" t="s">
        <v>129</v>
      </c>
      <c r="D21" s="123"/>
      <c r="E21" s="123"/>
      <c r="F21" s="123"/>
      <c r="G21" s="123"/>
      <c r="H21" s="123"/>
      <c r="I21" s="123"/>
      <c r="K21" s="44"/>
      <c r="L21" s="44"/>
    </row>
    <row r="22" spans="1:12" s="41" customFormat="1" ht="24.75" customHeight="1">
      <c r="A22" s="124" t="s">
        <v>114</v>
      </c>
      <c r="B22" s="49" t="s">
        <v>115</v>
      </c>
      <c r="D22" s="123"/>
      <c r="E22" s="123"/>
      <c r="F22" s="123"/>
      <c r="G22" s="123"/>
      <c r="H22" s="123"/>
      <c r="I22" s="123"/>
    </row>
    <row r="23" spans="1:12" s="41" customFormat="1" ht="24.75" customHeight="1">
      <c r="A23" s="124" t="s">
        <v>137</v>
      </c>
      <c r="B23" s="49" t="s">
        <v>135</v>
      </c>
    </row>
    <row r="24" spans="1:12" s="41" customFormat="1" ht="24.75" customHeight="1">
      <c r="A24" s="124"/>
      <c r="B24" s="49"/>
    </row>
    <row r="25" spans="1:12" s="41" customFormat="1" ht="24.75" customHeight="1">
      <c r="A25" s="124"/>
      <c r="B25" s="49"/>
    </row>
    <row r="26" spans="1:12" s="41" customFormat="1" ht="24.75" customHeight="1">
      <c r="A26" s="124"/>
      <c r="B26" s="49"/>
    </row>
    <row r="27" spans="1:12" s="41" customFormat="1" ht="24.75" customHeight="1">
      <c r="A27" s="124"/>
      <c r="B27" s="49"/>
    </row>
    <row r="28" spans="1:12" s="41" customFormat="1" ht="24.75" customHeight="1">
      <c r="A28" s="124"/>
      <c r="B28" s="49"/>
    </row>
    <row r="29" spans="1:12" s="41" customFormat="1" ht="24.75" customHeight="1">
      <c r="A29" s="124"/>
      <c r="B29" s="49"/>
    </row>
    <row r="30" spans="1:12" s="41" customFormat="1" ht="24.75" customHeight="1">
      <c r="A30" s="124"/>
      <c r="B30" s="49"/>
    </row>
    <row r="31" spans="1:12" s="41" customFormat="1" ht="24.75" customHeight="1">
      <c r="A31" s="124"/>
      <c r="B31" s="49"/>
    </row>
    <row r="32" spans="1:12" s="41" customFormat="1" ht="24.75" customHeight="1">
      <c r="A32" s="124"/>
      <c r="B32" s="49"/>
    </row>
    <row r="33" spans="1:10" s="41" customFormat="1" ht="24.75" customHeight="1">
      <c r="A33" s="124"/>
      <c r="B33" s="49"/>
    </row>
    <row r="34" spans="1:10" s="41" customFormat="1" ht="22.5" customHeight="1">
      <c r="A34" s="124"/>
      <c r="B34" s="49"/>
    </row>
    <row r="35" spans="1:10" s="41" customFormat="1" ht="15">
      <c r="A35" s="42" t="s">
        <v>251</v>
      </c>
    </row>
    <row r="36" spans="1:10" s="49" customFormat="1" ht="24.75" customHeight="1">
      <c r="A36" s="125" t="s">
        <v>252</v>
      </c>
    </row>
    <row r="37" spans="1:10" s="41" customFormat="1" ht="15">
      <c r="A37" s="42" t="s">
        <v>176</v>
      </c>
    </row>
    <row r="38" spans="1:10" s="49" customFormat="1" ht="24.75" customHeight="1">
      <c r="A38" s="125" t="s">
        <v>177</v>
      </c>
    </row>
    <row r="39" spans="1:10" s="41" customFormat="1" ht="15">
      <c r="A39" s="42" t="s">
        <v>139</v>
      </c>
    </row>
    <row r="40" spans="1:10" s="49" customFormat="1" ht="39.75" customHeight="1">
      <c r="A40" s="476" t="s">
        <v>294</v>
      </c>
      <c r="B40" s="476"/>
      <c r="C40" s="476"/>
      <c r="D40" s="476"/>
      <c r="E40" s="476"/>
      <c r="F40" s="476"/>
      <c r="G40" s="476"/>
      <c r="H40" s="476"/>
      <c r="I40" s="476"/>
      <c r="J40" s="476"/>
    </row>
    <row r="41" spans="1:10" s="41" customFormat="1" ht="15">
      <c r="A41" s="42" t="s">
        <v>160</v>
      </c>
    </row>
    <row r="42" spans="1:10" s="49" customFormat="1" ht="39.75" customHeight="1">
      <c r="A42" s="477" t="s">
        <v>425</v>
      </c>
      <c r="B42" s="477"/>
      <c r="C42" s="477"/>
      <c r="D42" s="477"/>
      <c r="E42" s="477"/>
      <c r="F42" s="477"/>
      <c r="G42" s="477"/>
      <c r="H42" s="477"/>
      <c r="I42" s="477"/>
      <c r="J42" s="477"/>
    </row>
    <row r="43" spans="1:10" s="41" customFormat="1" ht="15">
      <c r="A43" s="42" t="s">
        <v>417</v>
      </c>
    </row>
    <row r="44" spans="1:10" s="49" customFormat="1" ht="54.75" customHeight="1">
      <c r="A44" s="475" t="s">
        <v>267</v>
      </c>
      <c r="B44" s="475"/>
      <c r="C44" s="475"/>
      <c r="D44" s="475"/>
      <c r="E44" s="475"/>
      <c r="F44" s="475"/>
      <c r="G44" s="475"/>
      <c r="H44" s="475"/>
      <c r="I44" s="475"/>
      <c r="J44" s="475"/>
    </row>
    <row r="45" spans="1:10" s="41" customFormat="1" ht="15">
      <c r="A45" s="42" t="s">
        <v>418</v>
      </c>
    </row>
    <row r="46" spans="1:10" s="49" customFormat="1" ht="24.75" customHeight="1">
      <c r="A46" s="125" t="s">
        <v>265</v>
      </c>
    </row>
    <row r="47" spans="1:10" s="41" customFormat="1" ht="16.5">
      <c r="A47" s="42" t="s">
        <v>260</v>
      </c>
    </row>
    <row r="48" spans="1:10" s="41" customFormat="1" ht="69.75" customHeight="1">
      <c r="A48" s="475" t="s">
        <v>422</v>
      </c>
      <c r="B48" s="475"/>
      <c r="C48" s="475"/>
      <c r="D48" s="475"/>
      <c r="E48" s="475"/>
      <c r="F48" s="475"/>
      <c r="G48" s="475"/>
      <c r="H48" s="475"/>
      <c r="I48" s="475"/>
      <c r="J48" s="475"/>
    </row>
    <row r="49" spans="1:10" s="41" customFormat="1" ht="16.5">
      <c r="A49" s="42" t="s">
        <v>261</v>
      </c>
    </row>
    <row r="50" spans="1:10" s="49" customFormat="1" ht="24.75" customHeight="1">
      <c r="A50" s="125" t="s">
        <v>262</v>
      </c>
    </row>
    <row r="51" spans="1:10" s="41" customFormat="1" ht="15">
      <c r="A51" s="42" t="s">
        <v>419</v>
      </c>
    </row>
    <row r="52" spans="1:10" s="49" customFormat="1" ht="24.75" customHeight="1">
      <c r="A52" s="125" t="s">
        <v>263</v>
      </c>
    </row>
    <row r="53" spans="1:10" s="41" customFormat="1" ht="15">
      <c r="A53" s="42" t="s">
        <v>420</v>
      </c>
    </row>
    <row r="54" spans="1:10" s="49" customFormat="1" ht="24.75" customHeight="1">
      <c r="A54" s="125" t="s">
        <v>264</v>
      </c>
    </row>
    <row r="55" spans="1:10" s="41" customFormat="1" ht="15">
      <c r="A55" s="42" t="s">
        <v>138</v>
      </c>
    </row>
    <row r="56" spans="1:10" s="49" customFormat="1" ht="24.75" customHeight="1">
      <c r="A56" s="125" t="s">
        <v>174</v>
      </c>
    </row>
    <row r="57" spans="1:10" s="41" customFormat="1" ht="15">
      <c r="A57" s="42" t="s">
        <v>421</v>
      </c>
    </row>
    <row r="58" spans="1:10" s="49" customFormat="1" ht="24.75" customHeight="1">
      <c r="A58" s="125" t="s">
        <v>266</v>
      </c>
    </row>
    <row r="59" spans="1:10" s="41" customFormat="1" ht="15">
      <c r="A59" s="42" t="s">
        <v>178</v>
      </c>
    </row>
    <row r="60" spans="1:10" s="41" customFormat="1" ht="39.75" customHeight="1">
      <c r="A60" s="475" t="s">
        <v>299</v>
      </c>
      <c r="B60" s="475"/>
      <c r="C60" s="475"/>
      <c r="D60" s="475"/>
      <c r="E60" s="475"/>
      <c r="F60" s="475"/>
      <c r="G60" s="475"/>
      <c r="H60" s="475"/>
      <c r="I60" s="475"/>
      <c r="J60" s="475"/>
    </row>
    <row r="61" spans="1:10" ht="18" customHeight="1">
      <c r="A61" s="42" t="s">
        <v>300</v>
      </c>
    </row>
    <row r="62" spans="1:10" ht="24.75" customHeight="1">
      <c r="A62" s="125" t="s">
        <v>301</v>
      </c>
    </row>
  </sheetData>
  <sortState ref="A3:B29">
    <sortCondition ref="A3"/>
  </sortState>
  <mergeCells count="5">
    <mergeCell ref="A48:J48"/>
    <mergeCell ref="A44:J44"/>
    <mergeCell ref="A60:J60"/>
    <mergeCell ref="A40:J40"/>
    <mergeCell ref="A42:J42"/>
  </mergeCells>
  <pageMargins left="0.31496062992125984" right="0.31496062992125984" top="0.35433070866141736" bottom="0.35433070866141736" header="0.31496062992125984" footer="0.19685039370078741"/>
  <pageSetup paperSize="9" orientation="portrait" r:id="rId1"/>
  <headerFooter differentFirst="1" scaleWithDoc="0">
    <oddFooter>&amp;C&amp;"Calibri,Obyčejné"&amp;9&amp;P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2D450C-8CF2-46DA-AC62-1F5ECF29BD18}">
  <dimension ref="A1:P53"/>
  <sheetViews>
    <sheetView showGridLines="0" zoomScaleNormal="100" workbookViewId="0"/>
  </sheetViews>
  <sheetFormatPr defaultRowHeight="14.25"/>
  <cols>
    <col min="1" max="2" width="11" style="148" customWidth="1"/>
    <col min="3" max="3" width="21" style="148" customWidth="1"/>
    <col min="4" max="4" width="14.7109375" style="148" customWidth="1"/>
    <col min="5" max="5" width="17.7109375" style="150" customWidth="1"/>
    <col min="6" max="7" width="12" style="150" customWidth="1"/>
    <col min="8" max="16384" width="9.140625" style="148"/>
  </cols>
  <sheetData>
    <row r="1" spans="1:16" ht="20.25">
      <c r="A1" s="208" t="str">
        <f>"2 STRUČNÝ PŘEHLED DAT ZA "&amp;UPPER('3.1'!N1)</f>
        <v>2 STRUČNÝ PŘEHLED DAT ZA I. ČTVRTLETÍ 2025</v>
      </c>
      <c r="B1" s="146"/>
      <c r="C1" s="146"/>
      <c r="D1" s="146"/>
      <c r="E1" s="147"/>
      <c r="F1" s="147"/>
      <c r="G1" s="209" t="str">
        <f>'3.1'!N1</f>
        <v>I. čtvrtletí 2025</v>
      </c>
      <c r="H1" s="116"/>
    </row>
    <row r="2" spans="1:16" ht="15">
      <c r="A2" s="146"/>
      <c r="B2" s="146"/>
      <c r="C2" s="146"/>
      <c r="D2" s="146"/>
      <c r="E2" s="147"/>
      <c r="F2" s="147"/>
      <c r="G2" s="147"/>
    </row>
    <row r="3" spans="1:16" ht="15">
      <c r="A3" s="151"/>
      <c r="B3" s="151"/>
      <c r="C3" s="151"/>
      <c r="D3" s="151"/>
      <c r="E3" s="152"/>
      <c r="F3" s="153" t="s">
        <v>303</v>
      </c>
      <c r="G3" s="153"/>
    </row>
    <row r="4" spans="1:16" ht="15">
      <c r="A4" s="481" t="s">
        <v>412</v>
      </c>
      <c r="B4" s="481"/>
      <c r="C4" s="481"/>
      <c r="D4" s="481"/>
      <c r="E4" s="154">
        <f>SUM(E5:E7)</f>
        <v>22163.308095783214</v>
      </c>
      <c r="F4" s="155">
        <f>SUM(F5:F7)</f>
        <v>1963.5048154689121</v>
      </c>
      <c r="G4" s="156">
        <v>9.7204155318801833E-2</v>
      </c>
    </row>
    <row r="5" spans="1:16">
      <c r="A5" s="478" t="str">
        <f>'4.1'!B6</f>
        <v>Leden</v>
      </c>
      <c r="B5" s="478"/>
      <c r="C5" s="478"/>
      <c r="D5" s="478"/>
      <c r="E5" s="157">
        <f>INDEX('3.1'!$B$7:$M$7,,MATCH('2'!$A5,'3.1'!$B$5:$M$5,0))</f>
        <v>7653.9960134553485</v>
      </c>
      <c r="F5" s="158">
        <v>215.95277091345724</v>
      </c>
      <c r="G5" s="159">
        <v>2.9033546037795975E-2</v>
      </c>
    </row>
    <row r="6" spans="1:16">
      <c r="A6" s="478" t="str">
        <f>'4.1'!C6</f>
        <v>Únor</v>
      </c>
      <c r="B6" s="478"/>
      <c r="C6" s="478"/>
      <c r="D6" s="478"/>
      <c r="E6" s="157">
        <f>INDEX('3.1'!$B$7:$M$7,,MATCH('2'!$A6,'3.1'!$B$5:$M$5,0))</f>
        <v>7221.2553152502487</v>
      </c>
      <c r="F6" s="158">
        <v>970.01803123364243</v>
      </c>
      <c r="G6" s="159">
        <v>0.15517216627079894</v>
      </c>
    </row>
    <row r="7" spans="1:16">
      <c r="A7" s="478" t="str">
        <f>'4.1'!D6</f>
        <v>Březen</v>
      </c>
      <c r="B7" s="478"/>
      <c r="C7" s="478"/>
      <c r="D7" s="478"/>
      <c r="E7" s="157">
        <f>INDEX('3.1'!$B$7:$M$7,,MATCH('2'!$A7,'3.1'!$B$5:$M$5,0))</f>
        <v>7288.0567670776154</v>
      </c>
      <c r="F7" s="158">
        <v>777.53401332181238</v>
      </c>
      <c r="G7" s="159">
        <v>0.11942727838148896</v>
      </c>
    </row>
    <row r="8" spans="1:16">
      <c r="A8" s="160"/>
      <c r="B8" s="160"/>
      <c r="C8" s="160"/>
      <c r="D8" s="160"/>
      <c r="E8" s="157"/>
      <c r="F8" s="158"/>
      <c r="G8" s="159"/>
    </row>
    <row r="9" spans="1:16">
      <c r="A9" s="483" t="s">
        <v>410</v>
      </c>
      <c r="B9" s="484"/>
      <c r="C9" s="484"/>
      <c r="D9" s="484"/>
      <c r="E9" s="157"/>
      <c r="F9" s="158"/>
      <c r="G9" s="161"/>
    </row>
    <row r="10" spans="1:16">
      <c r="A10" s="478" t="s">
        <v>304</v>
      </c>
      <c r="B10" s="478"/>
      <c r="C10" s="478"/>
      <c r="D10" s="478"/>
      <c r="E10" s="157">
        <f>'4.1'!B7</f>
        <v>7956.0880799999995</v>
      </c>
      <c r="F10" s="158">
        <v>-14.213150000000496</v>
      </c>
      <c r="G10" s="161">
        <v>-1.7832638428397888E-3</v>
      </c>
    </row>
    <row r="11" spans="1:16">
      <c r="A11" s="478" t="s">
        <v>305</v>
      </c>
      <c r="B11" s="478"/>
      <c r="C11" s="478"/>
      <c r="D11" s="478"/>
      <c r="E11" s="157">
        <f>'4.1'!B9</f>
        <v>10637.678809999999</v>
      </c>
      <c r="F11" s="158">
        <v>1957.2232509999976</v>
      </c>
      <c r="G11" s="161">
        <v>0.22547471589445842</v>
      </c>
    </row>
    <row r="12" spans="1:16">
      <c r="A12" s="478" t="s">
        <v>306</v>
      </c>
      <c r="B12" s="478"/>
      <c r="C12" s="478"/>
      <c r="D12" s="478"/>
      <c r="E12" s="157">
        <f>'4.2'!B6</f>
        <v>780.87032799999997</v>
      </c>
      <c r="F12" s="158">
        <v>274.90508899999998</v>
      </c>
      <c r="G12" s="161">
        <v>0.5433280150694304</v>
      </c>
    </row>
    <row r="13" spans="1:16">
      <c r="A13" s="478" t="s">
        <v>307</v>
      </c>
      <c r="B13" s="478"/>
      <c r="C13" s="478"/>
      <c r="D13" s="478"/>
      <c r="E13" s="157">
        <f>'4.2'!B20</f>
        <v>1100.9197329999997</v>
      </c>
      <c r="F13" s="158">
        <v>39.230527999998685</v>
      </c>
      <c r="G13" s="161">
        <v>3.6951047269995256E-2</v>
      </c>
    </row>
    <row r="14" spans="1:16">
      <c r="A14" s="478" t="s">
        <v>308</v>
      </c>
      <c r="B14" s="478"/>
      <c r="C14" s="478"/>
      <c r="D14" s="478"/>
      <c r="E14" s="157">
        <f>'4.3'!E6/1000</f>
        <v>518.04282760512888</v>
      </c>
      <c r="F14" s="158">
        <v>-411.87380238181584</v>
      </c>
      <c r="G14" s="161">
        <v>-0.44291476149598275</v>
      </c>
      <c r="P14" s="149"/>
    </row>
    <row r="15" spans="1:16">
      <c r="A15" s="478" t="s">
        <v>309</v>
      </c>
      <c r="B15" s="478"/>
      <c r="C15" s="478"/>
      <c r="D15" s="478"/>
      <c r="E15" s="157">
        <f>'4.3'!E16/1000</f>
        <v>263.97345999999999</v>
      </c>
      <c r="F15" s="158">
        <v>-11.590429000000029</v>
      </c>
      <c r="G15" s="161">
        <v>-4.2060768709792841E-2</v>
      </c>
    </row>
    <row r="16" spans="1:16">
      <c r="A16" s="478" t="s">
        <v>310</v>
      </c>
      <c r="B16" s="478"/>
      <c r="C16" s="478"/>
      <c r="D16" s="478"/>
      <c r="E16" s="157">
        <f>'4.4'!E30/1000</f>
        <v>181.2258462143854</v>
      </c>
      <c r="F16" s="158">
        <v>-57.763476845969336</v>
      </c>
      <c r="G16" s="161">
        <v>-0.24169898515249424</v>
      </c>
    </row>
    <row r="17" spans="1:7">
      <c r="A17" s="478" t="s">
        <v>311</v>
      </c>
      <c r="B17" s="478"/>
      <c r="C17" s="478"/>
      <c r="D17" s="478"/>
      <c r="E17" s="157">
        <f>'4.4'!E6/1000</f>
        <v>724.50901096370126</v>
      </c>
      <c r="F17" s="158">
        <v>187.58680569670412</v>
      </c>
      <c r="G17" s="161">
        <v>0.34937427406903854</v>
      </c>
    </row>
    <row r="18" spans="1:7">
      <c r="A18" s="160"/>
      <c r="B18" s="160"/>
      <c r="C18" s="160"/>
      <c r="D18" s="160"/>
      <c r="E18" s="157"/>
      <c r="F18" s="158"/>
      <c r="G18" s="161"/>
    </row>
    <row r="19" spans="1:7" ht="15">
      <c r="A19" s="481" t="s">
        <v>413</v>
      </c>
      <c r="B19" s="481"/>
      <c r="C19" s="481"/>
      <c r="D19" s="481"/>
      <c r="E19" s="162">
        <f>SUM(E20:E27)</f>
        <v>22878.0048453001</v>
      </c>
      <c r="F19" s="163">
        <v>588.96982530049718</v>
      </c>
      <c r="G19" s="164">
        <v>2.6424195788288148E-2</v>
      </c>
    </row>
    <row r="20" spans="1:7">
      <c r="A20" s="478" t="s">
        <v>304</v>
      </c>
      <c r="B20" s="478"/>
      <c r="C20" s="478"/>
      <c r="D20" s="478"/>
      <c r="E20" s="157">
        <f>'4.1'!N7</f>
        <v>4332</v>
      </c>
      <c r="F20" s="158">
        <v>42</v>
      </c>
      <c r="G20" s="161">
        <v>9.7902097902097911E-3</v>
      </c>
    </row>
    <row r="21" spans="1:7">
      <c r="A21" s="478" t="s">
        <v>305</v>
      </c>
      <c r="B21" s="478"/>
      <c r="C21" s="478"/>
      <c r="D21" s="478"/>
      <c r="E21" s="157">
        <f>'4.1'!N9</f>
        <v>9222.3215999999993</v>
      </c>
      <c r="F21" s="158">
        <v>-217.43800000000192</v>
      </c>
      <c r="G21" s="161">
        <v>-2.3034273033817713E-2</v>
      </c>
    </row>
    <row r="22" spans="1:7">
      <c r="A22" s="478" t="s">
        <v>306</v>
      </c>
      <c r="B22" s="478"/>
      <c r="C22" s="478"/>
      <c r="D22" s="478"/>
      <c r="E22" s="157">
        <f>'4.2'!N6</f>
        <v>1363.4</v>
      </c>
      <c r="F22" s="158">
        <v>0</v>
      </c>
      <c r="G22" s="161">
        <v>0</v>
      </c>
    </row>
    <row r="23" spans="1:7">
      <c r="A23" s="478" t="s">
        <v>307</v>
      </c>
      <c r="B23" s="478"/>
      <c r="C23" s="478"/>
      <c r="D23" s="478"/>
      <c r="E23" s="157">
        <f>'4.2'!N20</f>
        <v>1263.9578600000007</v>
      </c>
      <c r="F23" s="158">
        <v>161.14133500000003</v>
      </c>
      <c r="G23" s="161">
        <v>0.14611799093235381</v>
      </c>
    </row>
    <row r="24" spans="1:7">
      <c r="A24" s="478" t="s">
        <v>308</v>
      </c>
      <c r="B24" s="478"/>
      <c r="C24" s="478"/>
      <c r="D24" s="478"/>
      <c r="E24" s="157">
        <f>'4.3'!B6</f>
        <v>1114.8430400000007</v>
      </c>
      <c r="F24" s="158">
        <v>-3.1763999999996031</v>
      </c>
      <c r="G24" s="161">
        <v>-2.8410955000922095E-3</v>
      </c>
    </row>
    <row r="25" spans="1:7">
      <c r="A25" s="478" t="s">
        <v>309</v>
      </c>
      <c r="B25" s="478"/>
      <c r="C25" s="478"/>
      <c r="D25" s="478"/>
      <c r="E25" s="157">
        <f>'4.3'!B16</f>
        <v>1171.5</v>
      </c>
      <c r="F25" s="158">
        <v>0</v>
      </c>
      <c r="G25" s="161">
        <v>0</v>
      </c>
    </row>
    <row r="26" spans="1:7">
      <c r="A26" s="478" t="s">
        <v>310</v>
      </c>
      <c r="B26" s="478"/>
      <c r="C26" s="478"/>
      <c r="D26" s="478"/>
      <c r="E26" s="157">
        <f>'4.4'!B30</f>
        <v>363.002385</v>
      </c>
      <c r="F26" s="158">
        <v>18.225079999999934</v>
      </c>
      <c r="G26" s="161">
        <v>5.2860439871469878E-2</v>
      </c>
    </row>
    <row r="27" spans="1:7">
      <c r="A27" s="478" t="s">
        <v>311</v>
      </c>
      <c r="B27" s="478"/>
      <c r="C27" s="478"/>
      <c r="D27" s="478"/>
      <c r="E27" s="157">
        <f>'4.4'!B6</f>
        <v>4046.9799603001029</v>
      </c>
      <c r="F27" s="158">
        <v>588.21781030049806</v>
      </c>
      <c r="G27" s="161">
        <v>0.1700659903140371</v>
      </c>
    </row>
    <row r="28" spans="1:7">
      <c r="A28" s="160"/>
      <c r="B28" s="160"/>
      <c r="C28" s="160"/>
      <c r="D28" s="160"/>
      <c r="E28" s="157"/>
      <c r="F28" s="158"/>
      <c r="G28" s="161"/>
    </row>
    <row r="29" spans="1:7" ht="15">
      <c r="A29" s="481" t="s">
        <v>414</v>
      </c>
      <c r="B29" s="481"/>
      <c r="C29" s="481"/>
      <c r="D29" s="481"/>
      <c r="E29" s="154">
        <f>SUM(E30:E32)</f>
        <v>19101.734622943215</v>
      </c>
      <c r="F29" s="155">
        <f>SUM(F30:F32)</f>
        <v>621.00268009900083</v>
      </c>
      <c r="G29" s="156">
        <v>3.3602710218382639E-2</v>
      </c>
    </row>
    <row r="30" spans="1:7">
      <c r="A30" s="478" t="str">
        <f>'4.1'!B6</f>
        <v>Leden</v>
      </c>
      <c r="B30" s="478"/>
      <c r="C30" s="478"/>
      <c r="D30" s="478"/>
      <c r="E30" s="157">
        <f>INDEX('3.2'!$B$27:$M$27,,MATCH('2'!$A30,'3.2'!$B$4:$M$4,0))</f>
        <v>6748.7223458253493</v>
      </c>
      <c r="F30" s="158">
        <v>-29.977106499212823</v>
      </c>
      <c r="G30" s="161">
        <v>-4.4222504198697032E-3</v>
      </c>
    </row>
    <row r="31" spans="1:7">
      <c r="A31" s="478" t="str">
        <f>'4.1'!C6</f>
        <v>Únor</v>
      </c>
      <c r="B31" s="478"/>
      <c r="C31" s="478"/>
      <c r="D31" s="478"/>
      <c r="E31" s="157">
        <f>INDEX('3.2'!$B$27:$M$27,,MATCH('2'!$A31,'3.2'!$B$4:$M$4,0))</f>
        <v>6217.3574861202496</v>
      </c>
      <c r="F31" s="158">
        <v>396.02152895356085</v>
      </c>
      <c r="G31" s="161">
        <v>6.8029320394404638E-2</v>
      </c>
    </row>
    <row r="32" spans="1:7">
      <c r="A32" s="478" t="str">
        <f>'4.1'!D6</f>
        <v>Březen</v>
      </c>
      <c r="B32" s="478"/>
      <c r="C32" s="478"/>
      <c r="D32" s="478"/>
      <c r="E32" s="157">
        <f>INDEX('3.2'!$B$27:$M$27,,MATCH('2'!$A32,'3.2'!$B$4:$M$4,0))</f>
        <v>6135.6547909976152</v>
      </c>
      <c r="F32" s="158">
        <v>254.9582576446528</v>
      </c>
      <c r="G32" s="161">
        <v>4.3355112136569431E-2</v>
      </c>
    </row>
    <row r="33" spans="1:7">
      <c r="A33" s="431"/>
      <c r="B33" s="431"/>
      <c r="C33" s="431"/>
      <c r="D33" s="431"/>
      <c r="E33" s="157"/>
      <c r="F33" s="158"/>
      <c r="G33" s="161"/>
    </row>
    <row r="34" spans="1:7">
      <c r="A34" s="480" t="s">
        <v>411</v>
      </c>
      <c r="B34" s="480"/>
      <c r="C34" s="480"/>
      <c r="D34" s="480"/>
      <c r="E34" s="157"/>
      <c r="F34" s="158"/>
      <c r="G34" s="161"/>
    </row>
    <row r="35" spans="1:7">
      <c r="A35" s="480" t="s">
        <v>312</v>
      </c>
      <c r="B35" s="478"/>
      <c r="C35" s="478"/>
      <c r="D35" s="478"/>
      <c r="E35" s="157">
        <v>1822.1833220000001</v>
      </c>
      <c r="F35" s="158">
        <v>-30.440276999999654</v>
      </c>
      <c r="G35" s="161">
        <v>-1.6430902109003984E-2</v>
      </c>
    </row>
    <row r="36" spans="1:7">
      <c r="A36" s="480" t="s">
        <v>313</v>
      </c>
      <c r="B36" s="478"/>
      <c r="C36" s="478"/>
      <c r="D36" s="478"/>
      <c r="E36" s="157">
        <v>5758.8728000000001</v>
      </c>
      <c r="F36" s="158">
        <v>48.247689000000477</v>
      </c>
      <c r="G36" s="161">
        <v>8.4487578964103499E-3</v>
      </c>
    </row>
    <row r="37" spans="1:7">
      <c r="A37" s="480" t="s">
        <v>314</v>
      </c>
      <c r="B37" s="478"/>
      <c r="C37" s="478"/>
      <c r="D37" s="478"/>
      <c r="E37" s="157">
        <v>2233.541112512381</v>
      </c>
      <c r="F37" s="158">
        <v>50.211071644621086</v>
      </c>
      <c r="G37" s="161">
        <v>2.2997472074659315E-2</v>
      </c>
    </row>
    <row r="38" spans="1:7">
      <c r="A38" s="480" t="s">
        <v>315</v>
      </c>
      <c r="B38" s="478"/>
      <c r="C38" s="478"/>
      <c r="D38" s="478"/>
      <c r="E38" s="157">
        <v>5138.436453560832</v>
      </c>
      <c r="F38" s="158">
        <v>428.31430746429669</v>
      </c>
      <c r="G38" s="161">
        <v>9.0934862022475943E-2</v>
      </c>
    </row>
    <row r="39" spans="1:7">
      <c r="A39" s="160"/>
      <c r="B39" s="160"/>
      <c r="C39" s="160"/>
      <c r="D39" s="160"/>
      <c r="E39" s="157"/>
      <c r="F39" s="157"/>
      <c r="G39" s="161"/>
    </row>
    <row r="40" spans="1:7" ht="15">
      <c r="A40" s="479" t="s">
        <v>408</v>
      </c>
      <c r="B40" s="479"/>
      <c r="C40" s="479"/>
      <c r="D40" s="479"/>
      <c r="E40" s="165"/>
      <c r="F40" s="157"/>
      <c r="G40" s="159"/>
    </row>
    <row r="41" spans="1:7">
      <c r="A41" s="478" t="s">
        <v>42</v>
      </c>
      <c r="B41" s="478"/>
      <c r="C41" s="478"/>
      <c r="D41" s="478"/>
      <c r="E41" s="158">
        <v>-2945.6829487409132</v>
      </c>
      <c r="F41" s="158">
        <v>-1241.795239632881</v>
      </c>
      <c r="G41" s="159">
        <v>0.72880110173630408</v>
      </c>
    </row>
    <row r="42" spans="1:7">
      <c r="A42" s="478" t="s">
        <v>316</v>
      </c>
      <c r="B42" s="478"/>
      <c r="C42" s="478"/>
      <c r="D42" s="478"/>
      <c r="E42" s="158">
        <v>4703.5620559245235</v>
      </c>
      <c r="F42" s="158">
        <v>785.46935344029953</v>
      </c>
      <c r="G42" s="159">
        <v>0.20047237599617826</v>
      </c>
    </row>
    <row r="43" spans="1:7">
      <c r="A43" s="478" t="s">
        <v>317</v>
      </c>
      <c r="B43" s="478"/>
      <c r="C43" s="478"/>
      <c r="D43" s="478"/>
      <c r="E43" s="158">
        <v>-7649.2450046654376</v>
      </c>
      <c r="F43" s="158">
        <v>-2027.2645930731815</v>
      </c>
      <c r="G43" s="159">
        <v>0.36059616801457689</v>
      </c>
    </row>
    <row r="44" spans="1:7">
      <c r="A44" s="160"/>
      <c r="B44" s="160"/>
      <c r="C44" s="160"/>
      <c r="D44" s="160"/>
      <c r="E44" s="165"/>
      <c r="F44" s="165"/>
      <c r="G44" s="159"/>
    </row>
    <row r="45" spans="1:7" ht="30">
      <c r="A45" s="479" t="s">
        <v>409</v>
      </c>
      <c r="B45" s="479"/>
      <c r="C45" s="479"/>
      <c r="D45" s="479"/>
      <c r="E45" s="166" t="s">
        <v>318</v>
      </c>
      <c r="F45" s="166" t="s">
        <v>321</v>
      </c>
      <c r="G45" s="167" t="s">
        <v>257</v>
      </c>
    </row>
    <row r="46" spans="1:7">
      <c r="A46" s="478" t="s">
        <v>319</v>
      </c>
      <c r="B46" s="478"/>
      <c r="C46" s="478"/>
      <c r="D46" s="478"/>
      <c r="E46" s="168">
        <v>45707</v>
      </c>
      <c r="F46" s="169" t="s">
        <v>431</v>
      </c>
      <c r="G46" s="157">
        <v>11718.1719999999</v>
      </c>
    </row>
    <row r="47" spans="1:7">
      <c r="A47" s="478" t="s">
        <v>320</v>
      </c>
      <c r="B47" s="478"/>
      <c r="C47" s="478"/>
      <c r="D47" s="478"/>
      <c r="E47" s="168">
        <v>45739</v>
      </c>
      <c r="F47" s="169" t="s">
        <v>434</v>
      </c>
      <c r="G47" s="157">
        <v>5674.6769999999997</v>
      </c>
    </row>
    <row r="49" spans="1:7" ht="14.25" customHeight="1">
      <c r="A49" s="440"/>
    </row>
    <row r="50" spans="1:7">
      <c r="A50" s="482"/>
      <c r="B50" s="482"/>
      <c r="C50" s="482"/>
      <c r="D50" s="482"/>
      <c r="E50" s="482"/>
      <c r="F50" s="482"/>
      <c r="G50" s="482"/>
    </row>
    <row r="51" spans="1:7">
      <c r="A51" s="482"/>
      <c r="B51" s="482"/>
      <c r="C51" s="482"/>
      <c r="D51" s="482"/>
      <c r="E51" s="482"/>
      <c r="F51" s="482"/>
      <c r="G51" s="482"/>
    </row>
    <row r="52" spans="1:7">
      <c r="A52" s="482"/>
      <c r="B52" s="482"/>
      <c r="C52" s="482"/>
      <c r="D52" s="482"/>
      <c r="E52" s="482"/>
      <c r="F52" s="482"/>
      <c r="G52" s="482"/>
    </row>
    <row r="53" spans="1:7">
      <c r="A53" s="482"/>
      <c r="B53" s="482"/>
      <c r="C53" s="482"/>
      <c r="D53" s="482"/>
      <c r="E53" s="482"/>
      <c r="F53" s="482"/>
      <c r="G53" s="482"/>
    </row>
  </sheetData>
  <mergeCells count="39">
    <mergeCell ref="A50:G53"/>
    <mergeCell ref="A10:D10"/>
    <mergeCell ref="A4:D4"/>
    <mergeCell ref="A5:D5"/>
    <mergeCell ref="A6:D6"/>
    <mergeCell ref="A7:D7"/>
    <mergeCell ref="A9:D9"/>
    <mergeCell ref="A23:D23"/>
    <mergeCell ref="A11:D11"/>
    <mergeCell ref="A12:D12"/>
    <mergeCell ref="A13:D13"/>
    <mergeCell ref="A14:D14"/>
    <mergeCell ref="A15:D15"/>
    <mergeCell ref="A16:D16"/>
    <mergeCell ref="A17:D17"/>
    <mergeCell ref="A19:D19"/>
    <mergeCell ref="A20:D20"/>
    <mergeCell ref="A21:D21"/>
    <mergeCell ref="A22:D22"/>
    <mergeCell ref="A38:D38"/>
    <mergeCell ref="A24:D24"/>
    <mergeCell ref="A25:D25"/>
    <mergeCell ref="A26:D26"/>
    <mergeCell ref="A27:D27"/>
    <mergeCell ref="A29:D29"/>
    <mergeCell ref="A30:D30"/>
    <mergeCell ref="A31:D31"/>
    <mergeCell ref="A32:D32"/>
    <mergeCell ref="A35:D35"/>
    <mergeCell ref="A36:D36"/>
    <mergeCell ref="A37:D37"/>
    <mergeCell ref="A34:D34"/>
    <mergeCell ref="A47:D47"/>
    <mergeCell ref="A40:D40"/>
    <mergeCell ref="A41:D41"/>
    <mergeCell ref="A42:D42"/>
    <mergeCell ref="A43:D43"/>
    <mergeCell ref="A45:D45"/>
    <mergeCell ref="A46:D46"/>
  </mergeCells>
  <pageMargins left="0.31496062992125984" right="0.31496062992125984" top="0.35433070866141736" bottom="0.35433070866141736" header="0.31496062992125984" footer="0.19685039370078741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List24"/>
  <dimension ref="A1:Q46"/>
  <sheetViews>
    <sheetView showGridLines="0" zoomScaleNormal="100" zoomScaleSheetLayoutView="100" workbookViewId="0"/>
  </sheetViews>
  <sheetFormatPr defaultColWidth="9.140625" defaultRowHeight="12"/>
  <cols>
    <col min="1" max="1" width="26.7109375" style="1" customWidth="1"/>
    <col min="2" max="13" width="9" style="1" customWidth="1"/>
    <col min="14" max="14" width="9.28515625" style="1" customWidth="1"/>
    <col min="15" max="15" width="8.42578125" style="1" customWidth="1"/>
    <col min="16" max="16" width="11.42578125" style="1" bestFit="1" customWidth="1"/>
    <col min="17" max="16384" width="9.140625" style="1"/>
  </cols>
  <sheetData>
    <row r="1" spans="1:17" ht="20.25">
      <c r="A1" s="211" t="s">
        <v>373</v>
      </c>
      <c r="N1" s="209" t="str">
        <f>Titulní!A35</f>
        <v>I. čtvrtletí 2025</v>
      </c>
    </row>
    <row r="2" spans="1:17" s="46" customFormat="1" ht="18">
      <c r="A2" s="210" t="s">
        <v>377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</row>
    <row r="3" spans="1:17" ht="6" customHeight="1">
      <c r="A3" s="6"/>
      <c r="B3" s="6"/>
      <c r="C3" s="6"/>
      <c r="D3" s="6"/>
      <c r="E3" s="6"/>
      <c r="F3" s="6"/>
      <c r="G3" s="6"/>
      <c r="H3" s="51"/>
      <c r="I3" s="51"/>
      <c r="J3" s="51"/>
      <c r="K3" s="51"/>
      <c r="L3" s="51"/>
      <c r="M3" s="51"/>
      <c r="N3" s="6"/>
    </row>
    <row r="4" spans="1:17">
      <c r="A4" s="498" t="str">
        <f>RIGHT(N1,4)</f>
        <v>2025</v>
      </c>
      <c r="B4" s="495" t="s">
        <v>179</v>
      </c>
      <c r="C4" s="495"/>
      <c r="D4" s="496"/>
      <c r="E4" s="495" t="s">
        <v>181</v>
      </c>
      <c r="F4" s="495"/>
      <c r="G4" s="496"/>
      <c r="H4" s="495" t="s">
        <v>182</v>
      </c>
      <c r="I4" s="495"/>
      <c r="J4" s="496"/>
      <c r="K4" s="495" t="s">
        <v>183</v>
      </c>
      <c r="L4" s="495"/>
      <c r="M4" s="495"/>
      <c r="N4" s="492" t="s">
        <v>53</v>
      </c>
      <c r="O4" s="212"/>
      <c r="P4" s="212"/>
      <c r="Q4" s="212"/>
    </row>
    <row r="5" spans="1:17">
      <c r="A5" s="499"/>
      <c r="B5" s="412" t="s">
        <v>60</v>
      </c>
      <c r="C5" s="412" t="s">
        <v>61</v>
      </c>
      <c r="D5" s="413" t="s">
        <v>62</v>
      </c>
      <c r="E5" s="412" t="s">
        <v>63</v>
      </c>
      <c r="F5" s="412" t="s">
        <v>64</v>
      </c>
      <c r="G5" s="413" t="s">
        <v>65</v>
      </c>
      <c r="H5" s="412" t="s">
        <v>66</v>
      </c>
      <c r="I5" s="412" t="s">
        <v>67</v>
      </c>
      <c r="J5" s="413" t="s">
        <v>68</v>
      </c>
      <c r="K5" s="412" t="s">
        <v>69</v>
      </c>
      <c r="L5" s="412" t="s">
        <v>70</v>
      </c>
      <c r="M5" s="412" t="s">
        <v>71</v>
      </c>
      <c r="N5" s="493"/>
      <c r="O5" s="212"/>
      <c r="P5" s="212"/>
      <c r="Q5" s="212"/>
    </row>
    <row r="6" spans="1:17" s="32" customFormat="1" ht="14.25" customHeight="1">
      <c r="A6" s="497" t="s">
        <v>19</v>
      </c>
      <c r="B6" s="487">
        <f>SUM(B7:D7)</f>
        <v>22163.308095783214</v>
      </c>
      <c r="C6" s="488"/>
      <c r="D6" s="489"/>
      <c r="E6" s="487">
        <f>SUM(E7:G7)</f>
        <v>0</v>
      </c>
      <c r="F6" s="488"/>
      <c r="G6" s="489"/>
      <c r="H6" s="487">
        <f>SUM(H7:J7)</f>
        <v>0</v>
      </c>
      <c r="I6" s="488"/>
      <c r="J6" s="489"/>
      <c r="K6" s="488">
        <f>SUM(K7:M7)</f>
        <v>0</v>
      </c>
      <c r="L6" s="488"/>
      <c r="M6" s="489"/>
      <c r="N6" s="494">
        <f>SUM(N8:N15)</f>
        <v>22163.308095783214</v>
      </c>
      <c r="O6" s="213"/>
      <c r="P6" s="213"/>
      <c r="Q6" s="213"/>
    </row>
    <row r="7" spans="1:17" s="32" customFormat="1" ht="14.25" customHeight="1">
      <c r="A7" s="486"/>
      <c r="B7" s="220">
        <f t="shared" ref="B7:M7" si="0">SUM(B8:B15)</f>
        <v>7653.9960134553485</v>
      </c>
      <c r="C7" s="216">
        <f t="shared" si="0"/>
        <v>7221.2553152502487</v>
      </c>
      <c r="D7" s="219">
        <f t="shared" si="0"/>
        <v>7288.0567670776154</v>
      </c>
      <c r="E7" s="220">
        <f t="shared" si="0"/>
        <v>0</v>
      </c>
      <c r="F7" s="216">
        <f t="shared" si="0"/>
        <v>0</v>
      </c>
      <c r="G7" s="219">
        <f t="shared" si="0"/>
        <v>0</v>
      </c>
      <c r="H7" s="220">
        <f t="shared" si="0"/>
        <v>0</v>
      </c>
      <c r="I7" s="216">
        <f t="shared" si="0"/>
        <v>0</v>
      </c>
      <c r="J7" s="219">
        <f t="shared" si="0"/>
        <v>0</v>
      </c>
      <c r="K7" s="216">
        <f t="shared" si="0"/>
        <v>0</v>
      </c>
      <c r="L7" s="216">
        <f t="shared" si="0"/>
        <v>0</v>
      </c>
      <c r="M7" s="219">
        <f t="shared" si="0"/>
        <v>0</v>
      </c>
      <c r="N7" s="491"/>
      <c r="O7" s="213"/>
      <c r="P7" s="213"/>
      <c r="Q7" s="213"/>
    </row>
    <row r="8" spans="1:17">
      <c r="A8" s="221" t="s">
        <v>0</v>
      </c>
      <c r="B8" s="222">
        <v>2701.6986499999998</v>
      </c>
      <c r="C8" s="223">
        <v>2500.2061899999999</v>
      </c>
      <c r="D8" s="224">
        <v>2754.1832400000003</v>
      </c>
      <c r="E8" s="223">
        <v>0</v>
      </c>
      <c r="F8" s="223">
        <v>0</v>
      </c>
      <c r="G8" s="224">
        <v>0</v>
      </c>
      <c r="H8" s="223">
        <v>0</v>
      </c>
      <c r="I8" s="223">
        <v>0</v>
      </c>
      <c r="J8" s="224">
        <v>0</v>
      </c>
      <c r="K8" s="223">
        <v>0</v>
      </c>
      <c r="L8" s="223">
        <v>0</v>
      </c>
      <c r="M8" s="224">
        <v>0</v>
      </c>
      <c r="N8" s="225">
        <f t="shared" ref="N8:N15" si="1">SUM(B8:M8)</f>
        <v>7956.0880799999995</v>
      </c>
      <c r="O8" s="212"/>
      <c r="P8" s="212"/>
      <c r="Q8" s="212"/>
    </row>
    <row r="9" spans="1:17" ht="12.75" customHeight="1">
      <c r="A9" s="221" t="s">
        <v>15</v>
      </c>
      <c r="B9" s="222">
        <v>3814.7268249999997</v>
      </c>
      <c r="C9" s="223">
        <v>3585.2841569999991</v>
      </c>
      <c r="D9" s="224">
        <v>3237.6678280000001</v>
      </c>
      <c r="E9" s="223">
        <v>0</v>
      </c>
      <c r="F9" s="223">
        <v>0</v>
      </c>
      <c r="G9" s="224">
        <v>0</v>
      </c>
      <c r="H9" s="223">
        <v>0</v>
      </c>
      <c r="I9" s="223">
        <v>0</v>
      </c>
      <c r="J9" s="224">
        <v>0</v>
      </c>
      <c r="K9" s="223">
        <v>0</v>
      </c>
      <c r="L9" s="223">
        <v>0</v>
      </c>
      <c r="M9" s="224">
        <v>0</v>
      </c>
      <c r="N9" s="225">
        <f t="shared" si="1"/>
        <v>10637.678809999999</v>
      </c>
      <c r="O9" s="212"/>
      <c r="P9" s="212"/>
      <c r="Q9" s="212"/>
    </row>
    <row r="10" spans="1:17">
      <c r="A10" s="221" t="s">
        <v>16</v>
      </c>
      <c r="B10" s="222">
        <v>278.28093000000001</v>
      </c>
      <c r="C10" s="223">
        <v>267.50252999999998</v>
      </c>
      <c r="D10" s="224">
        <v>235.08686800000001</v>
      </c>
      <c r="E10" s="223">
        <v>0</v>
      </c>
      <c r="F10" s="223">
        <v>0</v>
      </c>
      <c r="G10" s="224">
        <v>0</v>
      </c>
      <c r="H10" s="223">
        <v>0</v>
      </c>
      <c r="I10" s="223">
        <v>0</v>
      </c>
      <c r="J10" s="224">
        <v>0</v>
      </c>
      <c r="K10" s="223">
        <v>0</v>
      </c>
      <c r="L10" s="223">
        <v>0</v>
      </c>
      <c r="M10" s="224">
        <v>0</v>
      </c>
      <c r="N10" s="225">
        <f t="shared" si="1"/>
        <v>780.87032799999997</v>
      </c>
      <c r="O10" s="212"/>
      <c r="P10" s="212"/>
      <c r="Q10" s="212"/>
    </row>
    <row r="11" spans="1:17" ht="12.75" customHeight="1">
      <c r="A11" s="221" t="s">
        <v>17</v>
      </c>
      <c r="B11" s="222">
        <v>386.91532799999987</v>
      </c>
      <c r="C11" s="223">
        <v>353.44256999999919</v>
      </c>
      <c r="D11" s="224">
        <v>360.56183499999963</v>
      </c>
      <c r="E11" s="223">
        <v>0</v>
      </c>
      <c r="F11" s="223">
        <v>0</v>
      </c>
      <c r="G11" s="224">
        <v>0</v>
      </c>
      <c r="H11" s="223">
        <v>0</v>
      </c>
      <c r="I11" s="223">
        <v>0</v>
      </c>
      <c r="J11" s="224">
        <v>0</v>
      </c>
      <c r="K11" s="223">
        <v>0</v>
      </c>
      <c r="L11" s="223">
        <v>0</v>
      </c>
      <c r="M11" s="224">
        <v>0</v>
      </c>
      <c r="N11" s="225">
        <f t="shared" si="1"/>
        <v>1100.9197329999988</v>
      </c>
      <c r="O11" s="212"/>
      <c r="P11" s="212"/>
      <c r="Q11" s="212"/>
    </row>
    <row r="12" spans="1:17" ht="12.75" customHeight="1">
      <c r="A12" s="221" t="s">
        <v>3</v>
      </c>
      <c r="B12" s="222">
        <v>202.62818585142702</v>
      </c>
      <c r="C12" s="223">
        <v>157.25453518111851</v>
      </c>
      <c r="D12" s="224">
        <v>158.16010657258377</v>
      </c>
      <c r="E12" s="223">
        <v>0</v>
      </c>
      <c r="F12" s="223">
        <v>0</v>
      </c>
      <c r="G12" s="224">
        <v>0</v>
      </c>
      <c r="H12" s="223">
        <v>0</v>
      </c>
      <c r="I12" s="223">
        <v>0</v>
      </c>
      <c r="J12" s="224">
        <v>0</v>
      </c>
      <c r="K12" s="223">
        <v>0</v>
      </c>
      <c r="L12" s="223">
        <v>0</v>
      </c>
      <c r="M12" s="224">
        <v>0</v>
      </c>
      <c r="N12" s="225">
        <f t="shared" si="1"/>
        <v>518.04282760512933</v>
      </c>
      <c r="O12" s="212"/>
      <c r="P12" s="212"/>
      <c r="Q12" s="212"/>
    </row>
    <row r="13" spans="1:17" ht="12.75" customHeight="1">
      <c r="A13" s="221" t="s">
        <v>18</v>
      </c>
      <c r="B13" s="222">
        <v>83.849710000000002</v>
      </c>
      <c r="C13" s="223">
        <v>88.240169999999992</v>
      </c>
      <c r="D13" s="224">
        <v>91.883579999999981</v>
      </c>
      <c r="E13" s="223">
        <v>0</v>
      </c>
      <c r="F13" s="223">
        <v>0</v>
      </c>
      <c r="G13" s="224">
        <v>0</v>
      </c>
      <c r="H13" s="223">
        <v>0</v>
      </c>
      <c r="I13" s="223">
        <v>0</v>
      </c>
      <c r="J13" s="224">
        <v>0</v>
      </c>
      <c r="K13" s="223">
        <v>0</v>
      </c>
      <c r="L13" s="223">
        <v>0</v>
      </c>
      <c r="M13" s="224">
        <v>0</v>
      </c>
      <c r="N13" s="225">
        <f t="shared" si="1"/>
        <v>263.97345999999999</v>
      </c>
      <c r="O13" s="212"/>
      <c r="P13" s="212"/>
      <c r="Q13" s="212"/>
    </row>
    <row r="14" spans="1:17" ht="12.75" customHeight="1">
      <c r="A14" s="221" t="s">
        <v>1</v>
      </c>
      <c r="B14" s="222">
        <v>89.338439546235563</v>
      </c>
      <c r="C14" s="223">
        <v>43.146964738476221</v>
      </c>
      <c r="D14" s="224">
        <v>48.740441929673629</v>
      </c>
      <c r="E14" s="223">
        <v>0</v>
      </c>
      <c r="F14" s="223">
        <v>0</v>
      </c>
      <c r="G14" s="224">
        <v>0</v>
      </c>
      <c r="H14" s="223">
        <v>0</v>
      </c>
      <c r="I14" s="223">
        <v>0</v>
      </c>
      <c r="J14" s="224">
        <v>0</v>
      </c>
      <c r="K14" s="223">
        <v>0</v>
      </c>
      <c r="L14" s="223">
        <v>0</v>
      </c>
      <c r="M14" s="224">
        <v>0</v>
      </c>
      <c r="N14" s="225">
        <f t="shared" si="1"/>
        <v>181.22584621438543</v>
      </c>
      <c r="O14" s="212"/>
      <c r="P14" s="212"/>
      <c r="Q14" s="212"/>
    </row>
    <row r="15" spans="1:17" ht="12.75" customHeight="1">
      <c r="A15" s="221" t="s">
        <v>2</v>
      </c>
      <c r="B15" s="222">
        <v>96.55794505768651</v>
      </c>
      <c r="C15" s="223">
        <v>226.17819833065514</v>
      </c>
      <c r="D15" s="224">
        <v>401.77286757535876</v>
      </c>
      <c r="E15" s="223">
        <v>0</v>
      </c>
      <c r="F15" s="223">
        <v>0</v>
      </c>
      <c r="G15" s="224">
        <v>0</v>
      </c>
      <c r="H15" s="223">
        <v>0</v>
      </c>
      <c r="I15" s="223">
        <v>0</v>
      </c>
      <c r="J15" s="224">
        <v>0</v>
      </c>
      <c r="K15" s="223">
        <v>0</v>
      </c>
      <c r="L15" s="223">
        <v>0</v>
      </c>
      <c r="M15" s="224">
        <v>0</v>
      </c>
      <c r="N15" s="225">
        <f t="shared" si="1"/>
        <v>724.50901096370035</v>
      </c>
      <c r="O15" s="212"/>
      <c r="P15" s="212"/>
      <c r="Q15" s="212"/>
    </row>
    <row r="16" spans="1:17" ht="18" customHeight="1">
      <c r="A16" s="485" t="s">
        <v>195</v>
      </c>
      <c r="B16" s="487">
        <f>SUM(B17:D17)</f>
        <v>1458.1379681699998</v>
      </c>
      <c r="C16" s="488"/>
      <c r="D16" s="489"/>
      <c r="E16" s="488">
        <f>SUM(E17:G17)</f>
        <v>0</v>
      </c>
      <c r="F16" s="488"/>
      <c r="G16" s="489"/>
      <c r="H16" s="488">
        <f>SUM(H17:J17)</f>
        <v>0</v>
      </c>
      <c r="I16" s="488"/>
      <c r="J16" s="489"/>
      <c r="K16" s="488">
        <f>SUM(K17:M17)</f>
        <v>0</v>
      </c>
      <c r="L16" s="488"/>
      <c r="M16" s="489"/>
      <c r="N16" s="490">
        <f>SUM(N18:N25)</f>
        <v>1458.1379681699998</v>
      </c>
      <c r="O16" s="212"/>
      <c r="P16" s="212"/>
      <c r="Q16" s="212"/>
    </row>
    <row r="17" spans="1:17" s="32" customFormat="1" ht="18" customHeight="1">
      <c r="A17" s="486"/>
      <c r="B17" s="220">
        <f t="shared" ref="B17:M17" si="2">SUM(B18:B25)</f>
        <v>507.40968821999991</v>
      </c>
      <c r="C17" s="216">
        <f t="shared" si="2"/>
        <v>473.31087633999994</v>
      </c>
      <c r="D17" s="219">
        <f t="shared" si="2"/>
        <v>477.41740360999989</v>
      </c>
      <c r="E17" s="216">
        <f t="shared" si="2"/>
        <v>0</v>
      </c>
      <c r="F17" s="216">
        <f t="shared" si="2"/>
        <v>0</v>
      </c>
      <c r="G17" s="219">
        <f t="shared" si="2"/>
        <v>0</v>
      </c>
      <c r="H17" s="216">
        <f t="shared" si="2"/>
        <v>0</v>
      </c>
      <c r="I17" s="216">
        <f t="shared" si="2"/>
        <v>0</v>
      </c>
      <c r="J17" s="219">
        <f t="shared" si="2"/>
        <v>0</v>
      </c>
      <c r="K17" s="216">
        <f t="shared" si="2"/>
        <v>0</v>
      </c>
      <c r="L17" s="216">
        <f t="shared" si="2"/>
        <v>0</v>
      </c>
      <c r="M17" s="219">
        <f t="shared" si="2"/>
        <v>0</v>
      </c>
      <c r="N17" s="491"/>
      <c r="O17" s="213"/>
      <c r="P17" s="213"/>
      <c r="Q17" s="213"/>
    </row>
    <row r="18" spans="1:17" ht="12.75" customHeight="1">
      <c r="A18" s="221" t="s">
        <v>0</v>
      </c>
      <c r="B18" s="222">
        <v>147.30242999999999</v>
      </c>
      <c r="C18" s="223">
        <v>132.81461999999999</v>
      </c>
      <c r="D18" s="224">
        <v>148.50862000000001</v>
      </c>
      <c r="E18" s="223">
        <v>0</v>
      </c>
      <c r="F18" s="223">
        <v>0</v>
      </c>
      <c r="G18" s="224">
        <v>0</v>
      </c>
      <c r="H18" s="223">
        <v>0</v>
      </c>
      <c r="I18" s="223">
        <v>0</v>
      </c>
      <c r="J18" s="224">
        <v>0</v>
      </c>
      <c r="K18" s="223">
        <v>0</v>
      </c>
      <c r="L18" s="223">
        <v>0</v>
      </c>
      <c r="M18" s="224">
        <v>0</v>
      </c>
      <c r="N18" s="225">
        <f t="shared" ref="N18:N25" si="3">SUM(B18:M18)</f>
        <v>428.62566999999996</v>
      </c>
      <c r="O18" s="212"/>
      <c r="P18" s="212"/>
      <c r="Q18" s="212"/>
    </row>
    <row r="19" spans="1:17" ht="12.75" customHeight="1">
      <c r="A19" s="221" t="s">
        <v>15</v>
      </c>
      <c r="B19" s="222">
        <v>332.56638899999996</v>
      </c>
      <c r="C19" s="223">
        <v>314.24591599999991</v>
      </c>
      <c r="D19" s="224">
        <v>300.34214999999995</v>
      </c>
      <c r="E19" s="223">
        <v>0</v>
      </c>
      <c r="F19" s="223">
        <v>0</v>
      </c>
      <c r="G19" s="224">
        <v>0</v>
      </c>
      <c r="H19" s="223">
        <v>0</v>
      </c>
      <c r="I19" s="223">
        <v>0</v>
      </c>
      <c r="J19" s="224">
        <v>0</v>
      </c>
      <c r="K19" s="223">
        <v>0</v>
      </c>
      <c r="L19" s="223">
        <v>0</v>
      </c>
      <c r="M19" s="224">
        <v>0</v>
      </c>
      <c r="N19" s="225">
        <f t="shared" si="3"/>
        <v>947.15445499999987</v>
      </c>
      <c r="O19" s="212"/>
      <c r="P19" s="212"/>
      <c r="Q19" s="212"/>
    </row>
    <row r="20" spans="1:17" ht="12.75" customHeight="1">
      <c r="A20" s="221" t="s">
        <v>16</v>
      </c>
      <c r="B20" s="222">
        <v>3.6570399999999998</v>
      </c>
      <c r="C20" s="223">
        <v>3.9917280000000002</v>
      </c>
      <c r="D20" s="224">
        <v>3.6537030000000001</v>
      </c>
      <c r="E20" s="223">
        <v>0</v>
      </c>
      <c r="F20" s="223">
        <v>0</v>
      </c>
      <c r="G20" s="224">
        <v>0</v>
      </c>
      <c r="H20" s="223">
        <v>0</v>
      </c>
      <c r="I20" s="223">
        <v>0</v>
      </c>
      <c r="J20" s="224">
        <v>0</v>
      </c>
      <c r="K20" s="223">
        <v>0</v>
      </c>
      <c r="L20" s="223">
        <v>0</v>
      </c>
      <c r="M20" s="224">
        <v>0</v>
      </c>
      <c r="N20" s="225">
        <f t="shared" si="3"/>
        <v>11.302471000000001</v>
      </c>
      <c r="O20" s="212"/>
      <c r="P20" s="212"/>
      <c r="Q20" s="212"/>
    </row>
    <row r="21" spans="1:17" ht="12.75" customHeight="1">
      <c r="A21" s="221" t="s">
        <v>17</v>
      </c>
      <c r="B21" s="222">
        <v>19.193998999999998</v>
      </c>
      <c r="C21" s="223">
        <v>17.253156000000004</v>
      </c>
      <c r="D21" s="224">
        <v>18.968788999999983</v>
      </c>
      <c r="E21" s="223">
        <v>0</v>
      </c>
      <c r="F21" s="223">
        <v>0</v>
      </c>
      <c r="G21" s="224">
        <v>0</v>
      </c>
      <c r="H21" s="223">
        <v>0</v>
      </c>
      <c r="I21" s="223">
        <v>0</v>
      </c>
      <c r="J21" s="224">
        <v>0</v>
      </c>
      <c r="K21" s="223">
        <v>0</v>
      </c>
      <c r="L21" s="223">
        <v>0</v>
      </c>
      <c r="M21" s="224">
        <v>0</v>
      </c>
      <c r="N21" s="225">
        <f t="shared" si="3"/>
        <v>55.415943999999982</v>
      </c>
      <c r="O21" s="212"/>
      <c r="P21" s="212"/>
      <c r="Q21" s="212"/>
    </row>
    <row r="22" spans="1:17" ht="12.75" customHeight="1">
      <c r="A22" s="221" t="s">
        <v>3</v>
      </c>
      <c r="B22" s="222">
        <v>1.7128203199999978</v>
      </c>
      <c r="C22" s="223">
        <v>1.3544465899999967</v>
      </c>
      <c r="D22" s="224">
        <v>1.3687668299999975</v>
      </c>
      <c r="E22" s="223">
        <v>0</v>
      </c>
      <c r="F22" s="223">
        <v>0</v>
      </c>
      <c r="G22" s="224">
        <v>0</v>
      </c>
      <c r="H22" s="223">
        <v>0</v>
      </c>
      <c r="I22" s="223">
        <v>0</v>
      </c>
      <c r="J22" s="224">
        <v>0</v>
      </c>
      <c r="K22" s="223">
        <v>0</v>
      </c>
      <c r="L22" s="223">
        <v>0</v>
      </c>
      <c r="M22" s="224">
        <v>0</v>
      </c>
      <c r="N22" s="225">
        <f t="shared" si="3"/>
        <v>4.4360337399999921</v>
      </c>
      <c r="O22" s="212"/>
      <c r="P22" s="212"/>
      <c r="Q22" s="212"/>
    </row>
    <row r="23" spans="1:17" ht="12.75" customHeight="1">
      <c r="A23" s="221" t="s">
        <v>18</v>
      </c>
      <c r="B23" s="222">
        <v>0.37670999999999999</v>
      </c>
      <c r="C23" s="223">
        <v>1.1643600000000001</v>
      </c>
      <c r="D23" s="224">
        <v>1.1417200000000001</v>
      </c>
      <c r="E23" s="223">
        <v>0</v>
      </c>
      <c r="F23" s="223">
        <v>0</v>
      </c>
      <c r="G23" s="224">
        <v>0</v>
      </c>
      <c r="H23" s="223">
        <v>0</v>
      </c>
      <c r="I23" s="223">
        <v>0</v>
      </c>
      <c r="J23" s="224">
        <v>0</v>
      </c>
      <c r="K23" s="223">
        <v>0</v>
      </c>
      <c r="L23" s="223">
        <v>0</v>
      </c>
      <c r="M23" s="224">
        <v>0</v>
      </c>
      <c r="N23" s="225">
        <f t="shared" si="3"/>
        <v>2.6827899999999998</v>
      </c>
      <c r="O23" s="212"/>
      <c r="P23" s="212"/>
      <c r="Q23" s="212"/>
    </row>
    <row r="24" spans="1:17" ht="12.75" customHeight="1">
      <c r="A24" s="221" t="s">
        <v>1</v>
      </c>
      <c r="B24" s="222">
        <v>1.0447383999999995</v>
      </c>
      <c r="C24" s="223">
        <v>0.5375349599999999</v>
      </c>
      <c r="D24" s="224">
        <v>0.72698957000000053</v>
      </c>
      <c r="E24" s="223">
        <v>0</v>
      </c>
      <c r="F24" s="223">
        <v>0</v>
      </c>
      <c r="G24" s="224">
        <v>0</v>
      </c>
      <c r="H24" s="223">
        <v>0</v>
      </c>
      <c r="I24" s="223">
        <v>0</v>
      </c>
      <c r="J24" s="224">
        <v>0</v>
      </c>
      <c r="K24" s="223">
        <v>0</v>
      </c>
      <c r="L24" s="223">
        <v>0</v>
      </c>
      <c r="M24" s="224">
        <v>0</v>
      </c>
      <c r="N24" s="225">
        <f t="shared" si="3"/>
        <v>2.30926293</v>
      </c>
      <c r="O24" s="212"/>
      <c r="P24" s="212"/>
      <c r="Q24" s="212"/>
    </row>
    <row r="25" spans="1:17" ht="12.75" customHeight="1">
      <c r="A25" s="221" t="s">
        <v>2</v>
      </c>
      <c r="B25" s="222">
        <v>1.5555614999999969</v>
      </c>
      <c r="C25" s="223">
        <v>1.9491147899999968</v>
      </c>
      <c r="D25" s="224">
        <v>2.7066652100000002</v>
      </c>
      <c r="E25" s="223">
        <v>0</v>
      </c>
      <c r="F25" s="223">
        <v>0</v>
      </c>
      <c r="G25" s="224">
        <v>0</v>
      </c>
      <c r="H25" s="223">
        <v>0</v>
      </c>
      <c r="I25" s="223">
        <v>0</v>
      </c>
      <c r="J25" s="224">
        <v>0</v>
      </c>
      <c r="K25" s="223">
        <v>0</v>
      </c>
      <c r="L25" s="223">
        <v>0</v>
      </c>
      <c r="M25" s="224">
        <v>0</v>
      </c>
      <c r="N25" s="225">
        <f t="shared" si="3"/>
        <v>6.2113414999999943</v>
      </c>
      <c r="O25" s="212"/>
      <c r="P25" s="212"/>
      <c r="Q25" s="212"/>
    </row>
    <row r="26" spans="1:17" ht="12.75" customHeight="1">
      <c r="A26" s="485" t="s">
        <v>196</v>
      </c>
      <c r="B26" s="487">
        <f>SUM(B27:D27)</f>
        <v>298.43114800000001</v>
      </c>
      <c r="C26" s="488"/>
      <c r="D26" s="489"/>
      <c r="E26" s="487">
        <f>SUM(E27:G27)</f>
        <v>0</v>
      </c>
      <c r="F26" s="488"/>
      <c r="G26" s="489"/>
      <c r="H26" s="488">
        <f>SUM(H27:J27)</f>
        <v>0</v>
      </c>
      <c r="I26" s="488"/>
      <c r="J26" s="489"/>
      <c r="K26" s="488">
        <f>SUM(K27:M27)</f>
        <v>0</v>
      </c>
      <c r="L26" s="488"/>
      <c r="M26" s="489"/>
      <c r="N26" s="490">
        <f>SUM(N28:N31)</f>
        <v>298.43114799999995</v>
      </c>
      <c r="O26" s="212"/>
      <c r="P26" s="212"/>
      <c r="Q26" s="212"/>
    </row>
    <row r="27" spans="1:17" s="32" customFormat="1" ht="13.5" customHeight="1">
      <c r="A27" s="486"/>
      <c r="B27" s="220">
        <f t="shared" ref="B27:M27" si="4">SUM(B28:B31)</f>
        <v>112.81529800000001</v>
      </c>
      <c r="C27" s="216">
        <f t="shared" si="4"/>
        <v>98.59932400000001</v>
      </c>
      <c r="D27" s="219">
        <f t="shared" si="4"/>
        <v>87.016525999999999</v>
      </c>
      <c r="E27" s="220">
        <f t="shared" si="4"/>
        <v>0</v>
      </c>
      <c r="F27" s="216">
        <f t="shared" si="4"/>
        <v>0</v>
      </c>
      <c r="G27" s="219">
        <f t="shared" si="4"/>
        <v>0</v>
      </c>
      <c r="H27" s="216">
        <f t="shared" si="4"/>
        <v>0</v>
      </c>
      <c r="I27" s="216">
        <f t="shared" si="4"/>
        <v>0</v>
      </c>
      <c r="J27" s="219">
        <f t="shared" si="4"/>
        <v>0</v>
      </c>
      <c r="K27" s="216">
        <f t="shared" si="4"/>
        <v>0</v>
      </c>
      <c r="L27" s="216">
        <f t="shared" si="4"/>
        <v>0</v>
      </c>
      <c r="M27" s="219">
        <f t="shared" si="4"/>
        <v>0</v>
      </c>
      <c r="N27" s="491"/>
      <c r="O27" s="213"/>
      <c r="P27" s="213"/>
      <c r="Q27" s="213"/>
    </row>
    <row r="28" spans="1:17" ht="12" customHeight="1">
      <c r="A28" s="221" t="s">
        <v>0</v>
      </c>
      <c r="B28" s="222">
        <v>0.97311999999999999</v>
      </c>
      <c r="C28" s="223">
        <v>0.82223999999999997</v>
      </c>
      <c r="D28" s="224">
        <v>0.52082000000000006</v>
      </c>
      <c r="E28" s="223">
        <v>0</v>
      </c>
      <c r="F28" s="223">
        <v>0</v>
      </c>
      <c r="G28" s="224">
        <v>0</v>
      </c>
      <c r="H28" s="223">
        <v>0</v>
      </c>
      <c r="I28" s="223">
        <v>0</v>
      </c>
      <c r="J28" s="224">
        <v>0</v>
      </c>
      <c r="K28" s="223">
        <v>0</v>
      </c>
      <c r="L28" s="223">
        <v>0</v>
      </c>
      <c r="M28" s="224">
        <v>0</v>
      </c>
      <c r="N28" s="225">
        <f>SUM(B28:M28)</f>
        <v>2.3161800000000001</v>
      </c>
      <c r="O28" s="212"/>
      <c r="P28" s="212"/>
      <c r="Q28" s="212"/>
    </row>
    <row r="29" spans="1:17" ht="12.75" customHeight="1">
      <c r="A29" s="221" t="s">
        <v>15</v>
      </c>
      <c r="B29" s="222">
        <v>106.89883800000001</v>
      </c>
      <c r="C29" s="223">
        <v>93.563439000000031</v>
      </c>
      <c r="D29" s="224">
        <v>82.143133000000006</v>
      </c>
      <c r="E29" s="223">
        <v>0</v>
      </c>
      <c r="F29" s="223">
        <v>0</v>
      </c>
      <c r="G29" s="224">
        <v>0</v>
      </c>
      <c r="H29" s="223">
        <v>0</v>
      </c>
      <c r="I29" s="223">
        <v>0</v>
      </c>
      <c r="J29" s="224">
        <v>0</v>
      </c>
      <c r="K29" s="223">
        <v>0</v>
      </c>
      <c r="L29" s="223">
        <v>0</v>
      </c>
      <c r="M29" s="224">
        <v>0</v>
      </c>
      <c r="N29" s="225">
        <f>SUM(B29:M29)</f>
        <v>282.60541000000001</v>
      </c>
      <c r="O29" s="212"/>
      <c r="P29" s="212"/>
      <c r="Q29" s="212"/>
    </row>
    <row r="30" spans="1:17" ht="12.75" customHeight="1">
      <c r="A30" s="221" t="s">
        <v>16</v>
      </c>
      <c r="B30" s="222">
        <v>0.90051899999999996</v>
      </c>
      <c r="C30" s="223">
        <v>0.82651799999999997</v>
      </c>
      <c r="D30" s="224">
        <v>0.83472299999999999</v>
      </c>
      <c r="E30" s="223">
        <v>0</v>
      </c>
      <c r="F30" s="223">
        <v>0</v>
      </c>
      <c r="G30" s="224">
        <v>0</v>
      </c>
      <c r="H30" s="223">
        <v>0</v>
      </c>
      <c r="I30" s="223">
        <v>0</v>
      </c>
      <c r="J30" s="224">
        <v>0</v>
      </c>
      <c r="K30" s="223">
        <v>0</v>
      </c>
      <c r="L30" s="223">
        <v>0</v>
      </c>
      <c r="M30" s="224">
        <v>0</v>
      </c>
      <c r="N30" s="225">
        <f>SUM(B30:M30)</f>
        <v>2.56176</v>
      </c>
      <c r="O30" s="212"/>
      <c r="P30" s="212"/>
      <c r="Q30" s="212"/>
    </row>
    <row r="31" spans="1:17" ht="12" customHeight="1">
      <c r="A31" s="221" t="s">
        <v>17</v>
      </c>
      <c r="B31" s="222">
        <v>4.042821</v>
      </c>
      <c r="C31" s="223">
        <v>3.3871269999999982</v>
      </c>
      <c r="D31" s="224">
        <v>3.5178499999999988</v>
      </c>
      <c r="E31" s="223">
        <v>0</v>
      </c>
      <c r="F31" s="223">
        <v>0</v>
      </c>
      <c r="G31" s="224">
        <v>0</v>
      </c>
      <c r="H31" s="223">
        <v>0</v>
      </c>
      <c r="I31" s="223">
        <v>0</v>
      </c>
      <c r="J31" s="224">
        <v>0</v>
      </c>
      <c r="K31" s="223">
        <v>0</v>
      </c>
      <c r="L31" s="223">
        <v>0</v>
      </c>
      <c r="M31" s="224">
        <v>0</v>
      </c>
      <c r="N31" s="225">
        <f>SUM(B31:M31)</f>
        <v>10.947797999999997</v>
      </c>
      <c r="O31" s="212"/>
      <c r="P31" s="212"/>
      <c r="Q31" s="212"/>
    </row>
    <row r="32" spans="1:17" ht="12" customHeight="1">
      <c r="A32" s="485" t="s">
        <v>6</v>
      </c>
      <c r="B32" s="487">
        <f>SUM(B33:D33)</f>
        <v>20705.170127613212</v>
      </c>
      <c r="C32" s="488"/>
      <c r="D32" s="489"/>
      <c r="E32" s="487">
        <f>SUM(E33:G33)</f>
        <v>0</v>
      </c>
      <c r="F32" s="488"/>
      <c r="G32" s="489"/>
      <c r="H32" s="488">
        <f>SUM(H33:J33)</f>
        <v>0</v>
      </c>
      <c r="I32" s="488"/>
      <c r="J32" s="489"/>
      <c r="K32" s="488">
        <f>SUM(K33:M33)</f>
        <v>0</v>
      </c>
      <c r="L32" s="488"/>
      <c r="M32" s="489"/>
      <c r="N32" s="490">
        <f>SUM(N34:N41)</f>
        <v>20705.170127613208</v>
      </c>
      <c r="O32" s="212"/>
      <c r="P32" s="212"/>
      <c r="Q32" s="212"/>
    </row>
    <row r="33" spans="1:17" s="32" customFormat="1">
      <c r="A33" s="486"/>
      <c r="B33" s="220">
        <f t="shared" ref="B33:M33" si="5">SUM(B34:B41)</f>
        <v>7146.5863252353474</v>
      </c>
      <c r="C33" s="216">
        <f t="shared" si="5"/>
        <v>6747.9444389102482</v>
      </c>
      <c r="D33" s="219">
        <f t="shared" si="5"/>
        <v>6810.6393634676169</v>
      </c>
      <c r="E33" s="220">
        <f t="shared" si="5"/>
        <v>0</v>
      </c>
      <c r="F33" s="216">
        <f t="shared" si="5"/>
        <v>0</v>
      </c>
      <c r="G33" s="219">
        <f t="shared" si="5"/>
        <v>0</v>
      </c>
      <c r="H33" s="216">
        <f t="shared" si="5"/>
        <v>0</v>
      </c>
      <c r="I33" s="216">
        <f t="shared" si="5"/>
        <v>0</v>
      </c>
      <c r="J33" s="219">
        <f t="shared" si="5"/>
        <v>0</v>
      </c>
      <c r="K33" s="216">
        <f t="shared" si="5"/>
        <v>0</v>
      </c>
      <c r="L33" s="216">
        <f t="shared" si="5"/>
        <v>0</v>
      </c>
      <c r="M33" s="219">
        <f t="shared" si="5"/>
        <v>0</v>
      </c>
      <c r="N33" s="491"/>
      <c r="O33" s="213"/>
      <c r="P33" s="213"/>
      <c r="Q33" s="213"/>
    </row>
    <row r="34" spans="1:17" ht="12" customHeight="1">
      <c r="A34" s="221" t="s">
        <v>0</v>
      </c>
      <c r="B34" s="222">
        <f t="shared" ref="B34:M34" si="6">B8-B18</f>
        <v>2554.3962199999996</v>
      </c>
      <c r="C34" s="223">
        <f t="shared" si="6"/>
        <v>2367.3915699999998</v>
      </c>
      <c r="D34" s="224">
        <f t="shared" si="6"/>
        <v>2605.6746200000002</v>
      </c>
      <c r="E34" s="223">
        <f t="shared" si="6"/>
        <v>0</v>
      </c>
      <c r="F34" s="223">
        <f t="shared" si="6"/>
        <v>0</v>
      </c>
      <c r="G34" s="224">
        <f t="shared" si="6"/>
        <v>0</v>
      </c>
      <c r="H34" s="223">
        <f t="shared" si="6"/>
        <v>0</v>
      </c>
      <c r="I34" s="223">
        <f t="shared" si="6"/>
        <v>0</v>
      </c>
      <c r="J34" s="224">
        <f t="shared" si="6"/>
        <v>0</v>
      </c>
      <c r="K34" s="223">
        <f t="shared" si="6"/>
        <v>0</v>
      </c>
      <c r="L34" s="223">
        <f t="shared" si="6"/>
        <v>0</v>
      </c>
      <c r="M34" s="224">
        <f t="shared" si="6"/>
        <v>0</v>
      </c>
      <c r="N34" s="225">
        <f>SUM(B34:M34)</f>
        <v>7527.4624100000001</v>
      </c>
      <c r="O34" s="212"/>
      <c r="P34" s="212"/>
      <c r="Q34" s="212"/>
    </row>
    <row r="35" spans="1:17" ht="12" customHeight="1">
      <c r="A35" s="221" t="s">
        <v>15</v>
      </c>
      <c r="B35" s="222">
        <f t="shared" ref="B35:M35" si="7">B9-B19</f>
        <v>3482.1604359999997</v>
      </c>
      <c r="C35" s="223">
        <f t="shared" si="7"/>
        <v>3271.0382409999993</v>
      </c>
      <c r="D35" s="224">
        <f t="shared" si="7"/>
        <v>2937.3256780000002</v>
      </c>
      <c r="E35" s="223">
        <f t="shared" si="7"/>
        <v>0</v>
      </c>
      <c r="F35" s="223">
        <f t="shared" si="7"/>
        <v>0</v>
      </c>
      <c r="G35" s="224">
        <f t="shared" si="7"/>
        <v>0</v>
      </c>
      <c r="H35" s="223">
        <f t="shared" si="7"/>
        <v>0</v>
      </c>
      <c r="I35" s="223">
        <f t="shared" si="7"/>
        <v>0</v>
      </c>
      <c r="J35" s="224">
        <f t="shared" si="7"/>
        <v>0</v>
      </c>
      <c r="K35" s="223">
        <f t="shared" si="7"/>
        <v>0</v>
      </c>
      <c r="L35" s="223">
        <f t="shared" si="7"/>
        <v>0</v>
      </c>
      <c r="M35" s="224">
        <f t="shared" si="7"/>
        <v>0</v>
      </c>
      <c r="N35" s="225">
        <f>SUM(B35:M35)</f>
        <v>9690.5243549999977</v>
      </c>
      <c r="O35" s="212"/>
      <c r="P35" s="212"/>
      <c r="Q35" s="212"/>
    </row>
    <row r="36" spans="1:17" ht="12.75" customHeight="1">
      <c r="A36" s="221" t="s">
        <v>16</v>
      </c>
      <c r="B36" s="222">
        <f t="shared" ref="B36:M36" si="8">B10-B20</f>
        <v>274.62389000000002</v>
      </c>
      <c r="C36" s="223">
        <f t="shared" si="8"/>
        <v>263.51080199999996</v>
      </c>
      <c r="D36" s="224">
        <f t="shared" si="8"/>
        <v>231.433165</v>
      </c>
      <c r="E36" s="223">
        <f t="shared" si="8"/>
        <v>0</v>
      </c>
      <c r="F36" s="223">
        <f t="shared" si="8"/>
        <v>0</v>
      </c>
      <c r="G36" s="224">
        <f t="shared" si="8"/>
        <v>0</v>
      </c>
      <c r="H36" s="223">
        <f t="shared" si="8"/>
        <v>0</v>
      </c>
      <c r="I36" s="223">
        <f t="shared" si="8"/>
        <v>0</v>
      </c>
      <c r="J36" s="224">
        <f t="shared" si="8"/>
        <v>0</v>
      </c>
      <c r="K36" s="223">
        <f t="shared" si="8"/>
        <v>0</v>
      </c>
      <c r="L36" s="223">
        <f t="shared" si="8"/>
        <v>0</v>
      </c>
      <c r="M36" s="224">
        <f t="shared" si="8"/>
        <v>0</v>
      </c>
      <c r="N36" s="225">
        <f t="shared" ref="N36:N41" si="9">SUM(B36:M36)</f>
        <v>769.567857</v>
      </c>
      <c r="O36" s="212"/>
      <c r="P36" s="212"/>
      <c r="Q36" s="212"/>
    </row>
    <row r="37" spans="1:17" ht="12.75" customHeight="1">
      <c r="A37" s="221" t="s">
        <v>17</v>
      </c>
      <c r="B37" s="222">
        <f t="shared" ref="B37:M37" si="10">B11-B21</f>
        <v>367.72132899999986</v>
      </c>
      <c r="C37" s="223">
        <f t="shared" si="10"/>
        <v>336.1894139999992</v>
      </c>
      <c r="D37" s="224">
        <f t="shared" si="10"/>
        <v>341.59304599999967</v>
      </c>
      <c r="E37" s="223">
        <f t="shared" si="10"/>
        <v>0</v>
      </c>
      <c r="F37" s="223">
        <f t="shared" si="10"/>
        <v>0</v>
      </c>
      <c r="G37" s="224">
        <f t="shared" si="10"/>
        <v>0</v>
      </c>
      <c r="H37" s="223">
        <f t="shared" si="10"/>
        <v>0</v>
      </c>
      <c r="I37" s="223">
        <f t="shared" si="10"/>
        <v>0</v>
      </c>
      <c r="J37" s="224">
        <f t="shared" si="10"/>
        <v>0</v>
      </c>
      <c r="K37" s="223">
        <f t="shared" si="10"/>
        <v>0</v>
      </c>
      <c r="L37" s="223">
        <f t="shared" si="10"/>
        <v>0</v>
      </c>
      <c r="M37" s="224">
        <f t="shared" si="10"/>
        <v>0</v>
      </c>
      <c r="N37" s="225">
        <f t="shared" si="9"/>
        <v>1045.5037889999987</v>
      </c>
      <c r="O37" s="212"/>
      <c r="P37" s="212"/>
      <c r="Q37" s="212"/>
    </row>
    <row r="38" spans="1:17" ht="12.75" customHeight="1">
      <c r="A38" s="221" t="s">
        <v>3</v>
      </c>
      <c r="B38" s="222">
        <f t="shared" ref="B38:M38" si="11">B12-B22</f>
        <v>200.91536553142703</v>
      </c>
      <c r="C38" s="223">
        <f t="shared" si="11"/>
        <v>155.9000885911185</v>
      </c>
      <c r="D38" s="224">
        <f t="shared" si="11"/>
        <v>156.79133974258377</v>
      </c>
      <c r="E38" s="223">
        <f t="shared" si="11"/>
        <v>0</v>
      </c>
      <c r="F38" s="223">
        <f t="shared" si="11"/>
        <v>0</v>
      </c>
      <c r="G38" s="224">
        <f t="shared" si="11"/>
        <v>0</v>
      </c>
      <c r="H38" s="223">
        <f t="shared" si="11"/>
        <v>0</v>
      </c>
      <c r="I38" s="223">
        <f t="shared" si="11"/>
        <v>0</v>
      </c>
      <c r="J38" s="224">
        <f t="shared" si="11"/>
        <v>0</v>
      </c>
      <c r="K38" s="223">
        <f t="shared" si="11"/>
        <v>0</v>
      </c>
      <c r="L38" s="223">
        <f t="shared" si="11"/>
        <v>0</v>
      </c>
      <c r="M38" s="224">
        <f t="shared" si="11"/>
        <v>0</v>
      </c>
      <c r="N38" s="225">
        <f t="shared" si="9"/>
        <v>513.60679386512925</v>
      </c>
      <c r="O38" s="212"/>
      <c r="P38" s="212"/>
      <c r="Q38" s="212"/>
    </row>
    <row r="39" spans="1:17" ht="12.75" customHeight="1">
      <c r="A39" s="221" t="s">
        <v>18</v>
      </c>
      <c r="B39" s="222">
        <f t="shared" ref="B39:M39" si="12">B13-B23</f>
        <v>83.472999999999999</v>
      </c>
      <c r="C39" s="223">
        <f t="shared" si="12"/>
        <v>87.07580999999999</v>
      </c>
      <c r="D39" s="224">
        <f t="shared" si="12"/>
        <v>90.741859999999974</v>
      </c>
      <c r="E39" s="223">
        <f t="shared" si="12"/>
        <v>0</v>
      </c>
      <c r="F39" s="223">
        <f t="shared" si="12"/>
        <v>0</v>
      </c>
      <c r="G39" s="224">
        <f t="shared" si="12"/>
        <v>0</v>
      </c>
      <c r="H39" s="223">
        <f t="shared" si="12"/>
        <v>0</v>
      </c>
      <c r="I39" s="223">
        <f t="shared" si="12"/>
        <v>0</v>
      </c>
      <c r="J39" s="224">
        <f t="shared" si="12"/>
        <v>0</v>
      </c>
      <c r="K39" s="223">
        <f t="shared" si="12"/>
        <v>0</v>
      </c>
      <c r="L39" s="223">
        <f t="shared" si="12"/>
        <v>0</v>
      </c>
      <c r="M39" s="224">
        <f t="shared" si="12"/>
        <v>0</v>
      </c>
      <c r="N39" s="225">
        <f t="shared" si="9"/>
        <v>261.29066999999998</v>
      </c>
      <c r="O39" s="212"/>
      <c r="P39" s="212"/>
      <c r="Q39" s="212"/>
    </row>
    <row r="40" spans="1:17" ht="12.75" customHeight="1">
      <c r="A40" s="221" t="s">
        <v>1</v>
      </c>
      <c r="B40" s="222">
        <f t="shared" ref="B40:M40" si="13">B14-B24</f>
        <v>88.293701146235563</v>
      </c>
      <c r="C40" s="223">
        <f t="shared" si="13"/>
        <v>42.609429778476219</v>
      </c>
      <c r="D40" s="224">
        <f t="shared" si="13"/>
        <v>48.013452359673629</v>
      </c>
      <c r="E40" s="223">
        <f t="shared" si="13"/>
        <v>0</v>
      </c>
      <c r="F40" s="223">
        <f t="shared" si="13"/>
        <v>0</v>
      </c>
      <c r="G40" s="224">
        <f t="shared" si="13"/>
        <v>0</v>
      </c>
      <c r="H40" s="223">
        <f t="shared" si="13"/>
        <v>0</v>
      </c>
      <c r="I40" s="223">
        <f t="shared" si="13"/>
        <v>0</v>
      </c>
      <c r="J40" s="224">
        <f t="shared" si="13"/>
        <v>0</v>
      </c>
      <c r="K40" s="223">
        <f t="shared" si="13"/>
        <v>0</v>
      </c>
      <c r="L40" s="223">
        <f t="shared" si="13"/>
        <v>0</v>
      </c>
      <c r="M40" s="224">
        <f t="shared" si="13"/>
        <v>0</v>
      </c>
      <c r="N40" s="225">
        <f t="shared" si="9"/>
        <v>178.91658328438541</v>
      </c>
      <c r="O40" s="212"/>
      <c r="P40" s="212"/>
      <c r="Q40" s="212"/>
    </row>
    <row r="41" spans="1:17">
      <c r="A41" s="226" t="s">
        <v>2</v>
      </c>
      <c r="B41" s="227">
        <f t="shared" ref="B41:M41" si="14">B15-B25</f>
        <v>95.002383557686514</v>
      </c>
      <c r="C41" s="228">
        <f t="shared" si="14"/>
        <v>224.22908354065513</v>
      </c>
      <c r="D41" s="229">
        <f t="shared" si="14"/>
        <v>399.06620236535878</v>
      </c>
      <c r="E41" s="228">
        <f t="shared" si="14"/>
        <v>0</v>
      </c>
      <c r="F41" s="228">
        <f t="shared" si="14"/>
        <v>0</v>
      </c>
      <c r="G41" s="229">
        <f t="shared" si="14"/>
        <v>0</v>
      </c>
      <c r="H41" s="228">
        <f t="shared" si="14"/>
        <v>0</v>
      </c>
      <c r="I41" s="228">
        <f t="shared" si="14"/>
        <v>0</v>
      </c>
      <c r="J41" s="229">
        <f t="shared" si="14"/>
        <v>0</v>
      </c>
      <c r="K41" s="228">
        <f t="shared" si="14"/>
        <v>0</v>
      </c>
      <c r="L41" s="228">
        <f t="shared" si="14"/>
        <v>0</v>
      </c>
      <c r="M41" s="229">
        <f t="shared" si="14"/>
        <v>0</v>
      </c>
      <c r="N41" s="230">
        <f t="shared" si="9"/>
        <v>718.29766946370046</v>
      </c>
      <c r="O41" s="212"/>
      <c r="P41" s="212"/>
      <c r="Q41" s="212"/>
    </row>
    <row r="42" spans="1:17" s="38" customFormat="1" ht="11.25">
      <c r="A42" s="114"/>
      <c r="B42" s="15"/>
      <c r="C42" s="15"/>
      <c r="D42" s="15"/>
      <c r="E42" s="15"/>
      <c r="F42" s="15"/>
      <c r="G42" s="15"/>
      <c r="H42" s="15"/>
      <c r="I42" s="15"/>
      <c r="J42" s="15"/>
      <c r="K42" s="15"/>
      <c r="L42" s="15"/>
      <c r="M42" s="15"/>
      <c r="N42" s="14"/>
      <c r="O42" s="215"/>
      <c r="P42" s="215"/>
      <c r="Q42" s="215"/>
    </row>
    <row r="43" spans="1:17">
      <c r="A43" s="6"/>
      <c r="B43" s="6"/>
      <c r="C43" s="6"/>
      <c r="D43" s="6"/>
      <c r="E43" s="6"/>
      <c r="F43" s="6"/>
      <c r="G43" s="6"/>
      <c r="H43" s="51"/>
      <c r="I43" s="51"/>
      <c r="J43" s="51"/>
      <c r="K43" s="51"/>
      <c r="L43" s="51"/>
      <c r="M43" s="51"/>
    </row>
    <row r="45" spans="1:17">
      <c r="A45" s="9"/>
      <c r="B45" s="39"/>
      <c r="C45" s="39"/>
      <c r="D45" s="39"/>
      <c r="E45" s="39"/>
      <c r="F45" s="39"/>
      <c r="G45" s="39"/>
      <c r="H45" s="39"/>
      <c r="I45" s="39"/>
      <c r="J45" s="39"/>
      <c r="K45" s="39"/>
      <c r="L45" s="39"/>
      <c r="M45" s="39"/>
      <c r="N45" s="39"/>
    </row>
    <row r="46" spans="1:17">
      <c r="A46" s="9"/>
      <c r="B46" s="39"/>
      <c r="C46" s="39"/>
      <c r="D46" s="39"/>
      <c r="E46" s="39"/>
      <c r="F46" s="39"/>
      <c r="G46" s="39"/>
      <c r="H46" s="39"/>
      <c r="I46" s="39"/>
      <c r="J46" s="39"/>
      <c r="K46" s="39"/>
      <c r="L46" s="39"/>
      <c r="M46" s="39"/>
      <c r="N46" s="39"/>
    </row>
  </sheetData>
  <mergeCells count="30">
    <mergeCell ref="A6:A7"/>
    <mergeCell ref="B6:D6"/>
    <mergeCell ref="A4:A5"/>
    <mergeCell ref="B4:D4"/>
    <mergeCell ref="E4:G4"/>
    <mergeCell ref="K6:M6"/>
    <mergeCell ref="N4:N5"/>
    <mergeCell ref="E6:G6"/>
    <mergeCell ref="H6:J6"/>
    <mergeCell ref="N6:N7"/>
    <mergeCell ref="H4:J4"/>
    <mergeCell ref="K4:M4"/>
    <mergeCell ref="A26:A27"/>
    <mergeCell ref="N26:N27"/>
    <mergeCell ref="A16:A17"/>
    <mergeCell ref="B16:D16"/>
    <mergeCell ref="E16:G16"/>
    <mergeCell ref="H16:J16"/>
    <mergeCell ref="K16:M16"/>
    <mergeCell ref="N16:N17"/>
    <mergeCell ref="N32:N33"/>
    <mergeCell ref="B26:D26"/>
    <mergeCell ref="E26:G26"/>
    <mergeCell ref="H26:J26"/>
    <mergeCell ref="K26:M26"/>
    <mergeCell ref="A32:A33"/>
    <mergeCell ref="B32:D32"/>
    <mergeCell ref="E32:G32"/>
    <mergeCell ref="H32:J32"/>
    <mergeCell ref="K32:M32"/>
  </mergeCells>
  <phoneticPr fontId="9" type="noConversion"/>
  <conditionalFormatting sqref="B6:D41">
    <cfRule type="expression" dxfId="35" priority="4">
      <formula>SEARCH($B$4,$N$1)</formula>
    </cfRule>
  </conditionalFormatting>
  <conditionalFormatting sqref="B6:G41">
    <cfRule type="expression" dxfId="34" priority="3">
      <formula>SEARCH($E$4,$N$1)</formula>
    </cfRule>
  </conditionalFormatting>
  <conditionalFormatting sqref="B6:J41">
    <cfRule type="expression" dxfId="33" priority="2">
      <formula>SEARCH($H$4,$N$1)</formula>
    </cfRule>
  </conditionalFormatting>
  <conditionalFormatting sqref="B6:M41">
    <cfRule type="expression" dxfId="32" priority="1">
      <formula>SEARCH($K$4,$N$1)</formula>
    </cfRule>
  </conditionalFormatting>
  <pageMargins left="0.31496062992125984" right="0.31496062992125984" top="0.35433070866141736" bottom="0.35433070866141736" header="0.31496062992125984" footer="0.19685039370078741"/>
  <pageSetup paperSize="9" orientation="landscape" r:id="rId1"/>
  <headerFooter differentFirst="1" scaleWithDoc="0">
    <oddFooter>&amp;C&amp;"Calibri,Obyčejné"&amp;9&amp;P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List11"/>
  <dimension ref="A1:Q54"/>
  <sheetViews>
    <sheetView showGridLines="0" zoomScaleNormal="100" zoomScaleSheetLayoutView="100" workbookViewId="0"/>
  </sheetViews>
  <sheetFormatPr defaultColWidth="9.140625" defaultRowHeight="12.75"/>
  <cols>
    <col min="1" max="1" width="27" style="3" customWidth="1"/>
    <col min="2" max="14" width="9" style="3" customWidth="1"/>
    <col min="15" max="15" width="8.42578125" style="3" customWidth="1"/>
    <col min="16" max="16" width="11.42578125" style="3" bestFit="1" customWidth="1"/>
    <col min="17" max="16384" width="9.140625" style="3"/>
  </cols>
  <sheetData>
    <row r="1" spans="1:15" s="1" customFormat="1" ht="18">
      <c r="A1" s="231" t="s">
        <v>374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209" t="str">
        <f>'3.1'!N1</f>
        <v>I. čtvrtletí 2025</v>
      </c>
    </row>
    <row r="2" spans="1:15" s="6" customFormat="1" ht="6" customHeight="1"/>
    <row r="3" spans="1:15" s="6" customFormat="1" ht="12">
      <c r="A3" s="500" t="str">
        <f>'3.1'!A4</f>
        <v>2025</v>
      </c>
      <c r="B3" s="492" t="s">
        <v>179</v>
      </c>
      <c r="C3" s="495"/>
      <c r="D3" s="496"/>
      <c r="E3" s="492" t="s">
        <v>181</v>
      </c>
      <c r="F3" s="495"/>
      <c r="G3" s="496"/>
      <c r="H3" s="492" t="s">
        <v>182</v>
      </c>
      <c r="I3" s="495"/>
      <c r="J3" s="496"/>
      <c r="K3" s="492" t="s">
        <v>183</v>
      </c>
      <c r="L3" s="495"/>
      <c r="M3" s="496"/>
      <c r="N3" s="495" t="s">
        <v>53</v>
      </c>
    </row>
    <row r="4" spans="1:15" s="6" customFormat="1" ht="12" customHeight="1">
      <c r="A4" s="501"/>
      <c r="B4" s="414" t="s">
        <v>60</v>
      </c>
      <c r="C4" s="415" t="s">
        <v>61</v>
      </c>
      <c r="D4" s="416" t="s">
        <v>62</v>
      </c>
      <c r="E4" s="414" t="s">
        <v>63</v>
      </c>
      <c r="F4" s="415" t="s">
        <v>64</v>
      </c>
      <c r="G4" s="416" t="s">
        <v>65</v>
      </c>
      <c r="H4" s="414" t="s">
        <v>66</v>
      </c>
      <c r="I4" s="415" t="s">
        <v>67</v>
      </c>
      <c r="J4" s="416" t="s">
        <v>68</v>
      </c>
      <c r="K4" s="414" t="s">
        <v>69</v>
      </c>
      <c r="L4" s="415" t="s">
        <v>70</v>
      </c>
      <c r="M4" s="416" t="s">
        <v>71</v>
      </c>
      <c r="N4" s="502"/>
    </row>
    <row r="5" spans="1:15" s="6" customFormat="1" ht="12" customHeight="1">
      <c r="A5" s="485" t="s">
        <v>282</v>
      </c>
      <c r="B5" s="503">
        <f>SUM(B6:D6)</f>
        <v>-2945.6829487409132</v>
      </c>
      <c r="C5" s="504"/>
      <c r="D5" s="505"/>
      <c r="E5" s="487">
        <f>SUM(E6:G6)</f>
        <v>0</v>
      </c>
      <c r="F5" s="488"/>
      <c r="G5" s="489"/>
      <c r="H5" s="487">
        <f>SUM(H6:J6)</f>
        <v>0</v>
      </c>
      <c r="I5" s="488"/>
      <c r="J5" s="489"/>
      <c r="K5" s="487">
        <f>SUM(K6:M6)</f>
        <v>0</v>
      </c>
      <c r="L5" s="488"/>
      <c r="M5" s="489"/>
      <c r="N5" s="490">
        <f>SUM(B6:M6)</f>
        <v>-2945.6829487409132</v>
      </c>
    </row>
    <row r="6" spans="1:15" s="36" customFormat="1" ht="12" customHeight="1">
      <c r="A6" s="486"/>
      <c r="B6" s="220">
        <f t="shared" ref="B6:M6" si="0">B7+B8+B9+B10</f>
        <v>-879.72407309120194</v>
      </c>
      <c r="C6" s="216">
        <f t="shared" si="0"/>
        <v>-951.27025500206844</v>
      </c>
      <c r="D6" s="219">
        <f t="shared" si="0"/>
        <v>-1114.6886206476429</v>
      </c>
      <c r="E6" s="220">
        <f t="shared" si="0"/>
        <v>0</v>
      </c>
      <c r="F6" s="216">
        <f t="shared" si="0"/>
        <v>0</v>
      </c>
      <c r="G6" s="219">
        <f t="shared" si="0"/>
        <v>0</v>
      </c>
      <c r="H6" s="220">
        <f t="shared" si="0"/>
        <v>0</v>
      </c>
      <c r="I6" s="216">
        <f t="shared" si="0"/>
        <v>0</v>
      </c>
      <c r="J6" s="219">
        <f t="shared" si="0"/>
        <v>0</v>
      </c>
      <c r="K6" s="220">
        <f t="shared" si="0"/>
        <v>0</v>
      </c>
      <c r="L6" s="216">
        <f t="shared" si="0"/>
        <v>0</v>
      </c>
      <c r="M6" s="219">
        <f t="shared" si="0"/>
        <v>0</v>
      </c>
      <c r="N6" s="491"/>
    </row>
    <row r="7" spans="1:15" s="6" customFormat="1" ht="12" customHeight="1">
      <c r="A7" s="221" t="s">
        <v>49</v>
      </c>
      <c r="B7" s="238">
        <v>1893.8420670748328</v>
      </c>
      <c r="C7" s="233">
        <v>1423.5297449255893</v>
      </c>
      <c r="D7" s="224">
        <v>1266.6138559241017</v>
      </c>
      <c r="E7" s="238">
        <v>0</v>
      </c>
      <c r="F7" s="233">
        <v>0</v>
      </c>
      <c r="G7" s="224">
        <v>0</v>
      </c>
      <c r="H7" s="238">
        <v>0</v>
      </c>
      <c r="I7" s="233">
        <v>0</v>
      </c>
      <c r="J7" s="224">
        <v>0</v>
      </c>
      <c r="K7" s="238">
        <v>0</v>
      </c>
      <c r="L7" s="233">
        <v>0</v>
      </c>
      <c r="M7" s="224">
        <v>0</v>
      </c>
      <c r="N7" s="234">
        <f>SUM(B7:M7)</f>
        <v>4583.985667924524</v>
      </c>
    </row>
    <row r="8" spans="1:15" s="6" customFormat="1" ht="12" customHeight="1">
      <c r="A8" s="221" t="s">
        <v>50</v>
      </c>
      <c r="B8" s="238">
        <v>46.272648000000004</v>
      </c>
      <c r="C8" s="233">
        <v>60.675967000000007</v>
      </c>
      <c r="D8" s="224">
        <v>12.627772999999999</v>
      </c>
      <c r="E8" s="238">
        <v>0</v>
      </c>
      <c r="F8" s="233">
        <v>0</v>
      </c>
      <c r="G8" s="224">
        <v>0</v>
      </c>
      <c r="H8" s="238">
        <v>0</v>
      </c>
      <c r="I8" s="233">
        <v>0</v>
      </c>
      <c r="J8" s="224">
        <v>0</v>
      </c>
      <c r="K8" s="238">
        <v>0</v>
      </c>
      <c r="L8" s="233">
        <v>0</v>
      </c>
      <c r="M8" s="224">
        <v>0</v>
      </c>
      <c r="N8" s="234">
        <f>SUM(B8:M8)</f>
        <v>119.57638800000002</v>
      </c>
    </row>
    <row r="9" spans="1:15" s="6" customFormat="1" ht="12" customHeight="1">
      <c r="A9" s="221" t="s">
        <v>51</v>
      </c>
      <c r="B9" s="238">
        <v>-2818.1643241660349</v>
      </c>
      <c r="C9" s="233">
        <v>-2434.9232779276576</v>
      </c>
      <c r="D9" s="224">
        <v>-2386.7784515717444</v>
      </c>
      <c r="E9" s="238">
        <v>0</v>
      </c>
      <c r="F9" s="233">
        <v>0</v>
      </c>
      <c r="G9" s="224">
        <v>0</v>
      </c>
      <c r="H9" s="238">
        <v>0</v>
      </c>
      <c r="I9" s="233">
        <v>0</v>
      </c>
      <c r="J9" s="224">
        <v>0</v>
      </c>
      <c r="K9" s="238">
        <v>0</v>
      </c>
      <c r="L9" s="233">
        <v>0</v>
      </c>
      <c r="M9" s="224">
        <v>0</v>
      </c>
      <c r="N9" s="234">
        <f>SUM(B9:M9)</f>
        <v>-7639.866053665437</v>
      </c>
    </row>
    <row r="10" spans="1:15" s="6" customFormat="1" ht="12" customHeight="1">
      <c r="A10" s="221" t="s">
        <v>52</v>
      </c>
      <c r="B10" s="238">
        <v>-1.674464</v>
      </c>
      <c r="C10" s="233">
        <v>-0.55268899999999999</v>
      </c>
      <c r="D10" s="224">
        <v>-7.1517979999999994</v>
      </c>
      <c r="E10" s="238">
        <v>0</v>
      </c>
      <c r="F10" s="233">
        <v>0</v>
      </c>
      <c r="G10" s="224">
        <v>0</v>
      </c>
      <c r="H10" s="238">
        <v>0</v>
      </c>
      <c r="I10" s="233">
        <v>0</v>
      </c>
      <c r="J10" s="224">
        <v>0</v>
      </c>
      <c r="K10" s="238">
        <v>0</v>
      </c>
      <c r="L10" s="233">
        <v>0</v>
      </c>
      <c r="M10" s="224">
        <v>0</v>
      </c>
      <c r="N10" s="234">
        <f>SUM(B10:M10)</f>
        <v>-9.3789509999999989</v>
      </c>
      <c r="O10" s="37"/>
    </row>
    <row r="11" spans="1:15" s="6" customFormat="1" ht="12" customHeight="1">
      <c r="A11" s="485" t="s">
        <v>227</v>
      </c>
      <c r="B11" s="487">
        <f>SUM(B12:D12)</f>
        <v>892.83931550000011</v>
      </c>
      <c r="C11" s="488"/>
      <c r="D11" s="489"/>
      <c r="E11" s="487">
        <f>SUM(E12:G12)</f>
        <v>0</v>
      </c>
      <c r="F11" s="488"/>
      <c r="G11" s="489"/>
      <c r="H11" s="487">
        <f>SUM(H12:J12)</f>
        <v>0</v>
      </c>
      <c r="I11" s="488"/>
      <c r="J11" s="489"/>
      <c r="K11" s="487">
        <f>SUM(K12:M12)</f>
        <v>0</v>
      </c>
      <c r="L11" s="488"/>
      <c r="M11" s="489"/>
      <c r="N11" s="490">
        <f>N13+N14</f>
        <v>892.83931550000011</v>
      </c>
      <c r="O11" s="37"/>
    </row>
    <row r="12" spans="1:15" s="36" customFormat="1" ht="12" customHeight="1">
      <c r="A12" s="486"/>
      <c r="B12" s="220">
        <f>SUM(B13:B14)</f>
        <v>324.06829700000003</v>
      </c>
      <c r="C12" s="216">
        <f t="shared" ref="C12:M12" si="1">SUM(C13:C14)</f>
        <v>292.57396150000011</v>
      </c>
      <c r="D12" s="219">
        <f t="shared" si="1"/>
        <v>276.19705700000003</v>
      </c>
      <c r="E12" s="220">
        <f t="shared" si="1"/>
        <v>0</v>
      </c>
      <c r="F12" s="216">
        <f t="shared" si="1"/>
        <v>0</v>
      </c>
      <c r="G12" s="219">
        <f t="shared" si="1"/>
        <v>0</v>
      </c>
      <c r="H12" s="220">
        <f t="shared" si="1"/>
        <v>0</v>
      </c>
      <c r="I12" s="216">
        <f t="shared" si="1"/>
        <v>0</v>
      </c>
      <c r="J12" s="219">
        <f t="shared" si="1"/>
        <v>0</v>
      </c>
      <c r="K12" s="220">
        <f t="shared" si="1"/>
        <v>0</v>
      </c>
      <c r="L12" s="216">
        <f t="shared" si="1"/>
        <v>0</v>
      </c>
      <c r="M12" s="219">
        <f t="shared" si="1"/>
        <v>0</v>
      </c>
      <c r="N12" s="491"/>
      <c r="O12" s="37"/>
    </row>
    <row r="13" spans="1:15" s="6" customFormat="1" ht="12" customHeight="1">
      <c r="A13" s="221" t="s">
        <v>58</v>
      </c>
      <c r="B13" s="238">
        <v>102.369632</v>
      </c>
      <c r="C13" s="233">
        <v>92.570464500000099</v>
      </c>
      <c r="D13" s="240">
        <v>84.026356000000007</v>
      </c>
      <c r="E13" s="238">
        <v>0</v>
      </c>
      <c r="F13" s="233">
        <v>0</v>
      </c>
      <c r="G13" s="240">
        <v>0</v>
      </c>
      <c r="H13" s="238">
        <v>0</v>
      </c>
      <c r="I13" s="233">
        <v>0</v>
      </c>
      <c r="J13" s="240">
        <v>0</v>
      </c>
      <c r="K13" s="238">
        <v>0</v>
      </c>
      <c r="L13" s="233">
        <v>0</v>
      </c>
      <c r="M13" s="240">
        <v>0</v>
      </c>
      <c r="N13" s="234">
        <f>SUM(B13:M13)</f>
        <v>278.96645250000012</v>
      </c>
    </row>
    <row r="14" spans="1:15" s="6" customFormat="1" ht="12" customHeight="1">
      <c r="A14" s="221" t="s">
        <v>59</v>
      </c>
      <c r="B14" s="238">
        <v>221.69866500000001</v>
      </c>
      <c r="C14" s="233">
        <v>200.00349699999998</v>
      </c>
      <c r="D14" s="240">
        <v>192.17070100000001</v>
      </c>
      <c r="E14" s="238">
        <v>0</v>
      </c>
      <c r="F14" s="233">
        <v>0</v>
      </c>
      <c r="G14" s="240">
        <v>0</v>
      </c>
      <c r="H14" s="238">
        <v>0</v>
      </c>
      <c r="I14" s="233">
        <v>0</v>
      </c>
      <c r="J14" s="240">
        <v>0</v>
      </c>
      <c r="K14" s="238">
        <v>0</v>
      </c>
      <c r="L14" s="233">
        <v>0</v>
      </c>
      <c r="M14" s="240">
        <v>0</v>
      </c>
      <c r="N14" s="234">
        <f>SUM(B14:M14)</f>
        <v>613.87286300000005</v>
      </c>
    </row>
    <row r="15" spans="1:15" s="51" customFormat="1" ht="0.75" customHeight="1">
      <c r="A15" s="221"/>
      <c r="B15" s="238"/>
      <c r="C15" s="233"/>
      <c r="D15" s="240"/>
      <c r="E15" s="238"/>
      <c r="F15" s="233"/>
      <c r="G15" s="240"/>
      <c r="H15" s="238"/>
      <c r="I15" s="233"/>
      <c r="J15" s="240"/>
      <c r="K15" s="238"/>
      <c r="L15" s="233"/>
      <c r="M15" s="240"/>
      <c r="N15" s="234"/>
    </row>
    <row r="16" spans="1:15" s="6" customFormat="1" ht="12" customHeight="1">
      <c r="A16" s="485" t="s">
        <v>228</v>
      </c>
      <c r="B16" s="487">
        <f>SUM(B17:D17)</f>
        <v>16106.164100273212</v>
      </c>
      <c r="C16" s="488"/>
      <c r="D16" s="489"/>
      <c r="E16" s="487">
        <f>SUM(E17:G17)</f>
        <v>0</v>
      </c>
      <c r="F16" s="488"/>
      <c r="G16" s="489"/>
      <c r="H16" s="487">
        <f>SUM(H17:J17)</f>
        <v>0</v>
      </c>
      <c r="I16" s="488"/>
      <c r="J16" s="489"/>
      <c r="K16" s="487">
        <f>SUM(K17:M17)</f>
        <v>0</v>
      </c>
      <c r="L16" s="488"/>
      <c r="M16" s="489"/>
      <c r="N16" s="490">
        <f>SUM(B17:M17)</f>
        <v>16106.164100273212</v>
      </c>
    </row>
    <row r="17" spans="1:15" s="36" customFormat="1" ht="12" customHeight="1">
      <c r="A17" s="486"/>
      <c r="B17" s="220">
        <f>B28-B25</f>
        <v>5691.3440296053486</v>
      </c>
      <c r="C17" s="216">
        <f t="shared" ref="C17:M17" si="2">C28-C25</f>
        <v>5239.5128242802502</v>
      </c>
      <c r="D17" s="219">
        <f t="shared" si="2"/>
        <v>5175.3072463876142</v>
      </c>
      <c r="E17" s="220">
        <f t="shared" si="2"/>
        <v>0</v>
      </c>
      <c r="F17" s="216">
        <f t="shared" si="2"/>
        <v>0</v>
      </c>
      <c r="G17" s="219">
        <f t="shared" si="2"/>
        <v>0</v>
      </c>
      <c r="H17" s="220">
        <f t="shared" si="2"/>
        <v>0</v>
      </c>
      <c r="I17" s="216">
        <f t="shared" si="2"/>
        <v>0</v>
      </c>
      <c r="J17" s="219">
        <f t="shared" si="2"/>
        <v>0</v>
      </c>
      <c r="K17" s="220">
        <f t="shared" si="2"/>
        <v>0</v>
      </c>
      <c r="L17" s="216">
        <f t="shared" si="2"/>
        <v>0</v>
      </c>
      <c r="M17" s="219">
        <f t="shared" si="2"/>
        <v>0</v>
      </c>
      <c r="N17" s="491"/>
    </row>
    <row r="18" spans="1:15" s="6" customFormat="1" ht="12" customHeight="1">
      <c r="A18" s="221" t="s">
        <v>151</v>
      </c>
      <c r="B18" s="222">
        <v>624.2814810000001</v>
      </c>
      <c r="C18" s="223">
        <v>544.62265000000002</v>
      </c>
      <c r="D18" s="224">
        <v>653.27919100000008</v>
      </c>
      <c r="E18" s="222">
        <v>0</v>
      </c>
      <c r="F18" s="223">
        <v>0</v>
      </c>
      <c r="G18" s="224">
        <v>0</v>
      </c>
      <c r="H18" s="222">
        <v>0</v>
      </c>
      <c r="I18" s="223">
        <v>0</v>
      </c>
      <c r="J18" s="224">
        <v>0</v>
      </c>
      <c r="K18" s="222">
        <v>0</v>
      </c>
      <c r="L18" s="223">
        <v>0</v>
      </c>
      <c r="M18" s="224">
        <v>0</v>
      </c>
      <c r="N18" s="225">
        <f t="shared" ref="N18:N26" si="3">SUM(B18:M18)</f>
        <v>1822.1833220000003</v>
      </c>
    </row>
    <row r="19" spans="1:15" s="6" customFormat="1" ht="12" customHeight="1">
      <c r="A19" s="221" t="s">
        <v>152</v>
      </c>
      <c r="B19" s="222">
        <v>1977.1593359999999</v>
      </c>
      <c r="C19" s="223">
        <v>1859.7551120000003</v>
      </c>
      <c r="D19" s="224">
        <v>1921.9583520000001</v>
      </c>
      <c r="E19" s="222">
        <v>0</v>
      </c>
      <c r="F19" s="223">
        <v>0</v>
      </c>
      <c r="G19" s="224">
        <v>0</v>
      </c>
      <c r="H19" s="222">
        <v>0</v>
      </c>
      <c r="I19" s="223">
        <v>0</v>
      </c>
      <c r="J19" s="224">
        <v>0</v>
      </c>
      <c r="K19" s="222">
        <v>0</v>
      </c>
      <c r="L19" s="223">
        <v>0</v>
      </c>
      <c r="M19" s="224">
        <v>0</v>
      </c>
      <c r="N19" s="225">
        <f t="shared" si="3"/>
        <v>5758.872800000001</v>
      </c>
    </row>
    <row r="20" spans="1:15" s="6" customFormat="1" ht="12" customHeight="1">
      <c r="A20" s="221" t="s">
        <v>153</v>
      </c>
      <c r="B20" s="222">
        <v>805.74377906010125</v>
      </c>
      <c r="C20" s="223">
        <v>730.82530948604358</v>
      </c>
      <c r="D20" s="224">
        <v>696.97202396623607</v>
      </c>
      <c r="E20" s="222">
        <v>0</v>
      </c>
      <c r="F20" s="223">
        <v>0</v>
      </c>
      <c r="G20" s="224">
        <v>0</v>
      </c>
      <c r="H20" s="222">
        <v>0</v>
      </c>
      <c r="I20" s="223">
        <v>0</v>
      </c>
      <c r="J20" s="224">
        <v>0</v>
      </c>
      <c r="K20" s="222">
        <v>0</v>
      </c>
      <c r="L20" s="223">
        <v>0</v>
      </c>
      <c r="M20" s="224">
        <v>0</v>
      </c>
      <c r="N20" s="225">
        <f t="shared" si="3"/>
        <v>2233.541112512381</v>
      </c>
    </row>
    <row r="21" spans="1:15" s="6" customFormat="1" ht="12" customHeight="1">
      <c r="A21" s="221" t="s">
        <v>193</v>
      </c>
      <c r="B21" s="222">
        <v>1894.1691358152473</v>
      </c>
      <c r="C21" s="223">
        <v>1719.2061832142044</v>
      </c>
      <c r="D21" s="224">
        <v>1525.06113453138</v>
      </c>
      <c r="E21" s="222">
        <v>0</v>
      </c>
      <c r="F21" s="223">
        <v>0</v>
      </c>
      <c r="G21" s="224">
        <v>0</v>
      </c>
      <c r="H21" s="222">
        <v>0</v>
      </c>
      <c r="I21" s="223">
        <v>0</v>
      </c>
      <c r="J21" s="224">
        <v>0</v>
      </c>
      <c r="K21" s="222">
        <v>0</v>
      </c>
      <c r="L21" s="223">
        <v>0</v>
      </c>
      <c r="M21" s="224">
        <v>0</v>
      </c>
      <c r="N21" s="225">
        <f t="shared" si="3"/>
        <v>5138.436453560832</v>
      </c>
    </row>
    <row r="22" spans="1:15" s="6" customFormat="1" ht="12" customHeight="1">
      <c r="A22" s="221" t="s">
        <v>155</v>
      </c>
      <c r="B22" s="222">
        <v>23.635671000000002</v>
      </c>
      <c r="C22" s="223">
        <v>16.964365000000001</v>
      </c>
      <c r="D22" s="224">
        <v>26.183640000000004</v>
      </c>
      <c r="E22" s="222">
        <v>0</v>
      </c>
      <c r="F22" s="223">
        <v>0</v>
      </c>
      <c r="G22" s="224">
        <v>0</v>
      </c>
      <c r="H22" s="222">
        <v>0</v>
      </c>
      <c r="I22" s="223">
        <v>0</v>
      </c>
      <c r="J22" s="224">
        <v>0</v>
      </c>
      <c r="K22" s="222">
        <v>0</v>
      </c>
      <c r="L22" s="223">
        <v>0</v>
      </c>
      <c r="M22" s="224">
        <v>0</v>
      </c>
      <c r="N22" s="225">
        <f t="shared" si="3"/>
        <v>66.783676000000014</v>
      </c>
    </row>
    <row r="23" spans="1:15" s="6" customFormat="1" ht="12" customHeight="1">
      <c r="A23" s="221" t="s">
        <v>159</v>
      </c>
      <c r="B23" s="222">
        <v>366.35462673000012</v>
      </c>
      <c r="C23" s="223">
        <v>368.13920458000223</v>
      </c>
      <c r="D23" s="224">
        <v>351.85290488999726</v>
      </c>
      <c r="E23" s="222">
        <v>0</v>
      </c>
      <c r="F23" s="223">
        <v>0</v>
      </c>
      <c r="G23" s="224">
        <v>0</v>
      </c>
      <c r="H23" s="222">
        <v>0</v>
      </c>
      <c r="I23" s="223">
        <v>0</v>
      </c>
      <c r="J23" s="224">
        <v>0</v>
      </c>
      <c r="K23" s="222">
        <v>0</v>
      </c>
      <c r="L23" s="223">
        <v>0</v>
      </c>
      <c r="M23" s="224">
        <v>0</v>
      </c>
      <c r="N23" s="225">
        <f t="shared" si="3"/>
        <v>1086.3467361999997</v>
      </c>
    </row>
    <row r="24" spans="1:15" s="6" customFormat="1" ht="12" customHeight="1">
      <c r="A24" s="221" t="s">
        <v>184</v>
      </c>
      <c r="B24" s="222">
        <f>'3.1'!B17</f>
        <v>507.40968821999991</v>
      </c>
      <c r="C24" s="223">
        <f>'3.1'!C17</f>
        <v>473.31087633999994</v>
      </c>
      <c r="D24" s="224">
        <f>'3.1'!D17</f>
        <v>477.41740360999989</v>
      </c>
      <c r="E24" s="222">
        <f>'3.1'!E17</f>
        <v>0</v>
      </c>
      <c r="F24" s="223">
        <f>'3.1'!F17</f>
        <v>0</v>
      </c>
      <c r="G24" s="224">
        <f>'3.1'!G17</f>
        <v>0</v>
      </c>
      <c r="H24" s="222">
        <f>'3.1'!H17</f>
        <v>0</v>
      </c>
      <c r="I24" s="223">
        <f>'3.1'!I17</f>
        <v>0</v>
      </c>
      <c r="J24" s="224">
        <f>'3.1'!J17</f>
        <v>0</v>
      </c>
      <c r="K24" s="222">
        <f>'3.1'!K17</f>
        <v>0</v>
      </c>
      <c r="L24" s="223">
        <f>'3.1'!L17</f>
        <v>0</v>
      </c>
      <c r="M24" s="224">
        <f>'3.1'!M17</f>
        <v>0</v>
      </c>
      <c r="N24" s="225">
        <f t="shared" si="3"/>
        <v>1458.1379681699998</v>
      </c>
    </row>
    <row r="25" spans="1:15" s="6" customFormat="1" ht="12" customHeight="1">
      <c r="A25" s="221" t="s">
        <v>185</v>
      </c>
      <c r="B25" s="222">
        <f>'3.1'!B27</f>
        <v>112.81529800000001</v>
      </c>
      <c r="C25" s="223">
        <f>'3.1'!C27</f>
        <v>98.59932400000001</v>
      </c>
      <c r="D25" s="224">
        <f>'3.1'!D27</f>
        <v>87.016525999999999</v>
      </c>
      <c r="E25" s="222">
        <f>'3.1'!E27</f>
        <v>0</v>
      </c>
      <c r="F25" s="223">
        <f>'3.1'!F27</f>
        <v>0</v>
      </c>
      <c r="G25" s="224">
        <f>'3.1'!G27</f>
        <v>0</v>
      </c>
      <c r="H25" s="222">
        <f>'3.1'!H27</f>
        <v>0</v>
      </c>
      <c r="I25" s="223">
        <f>'3.1'!I27</f>
        <v>0</v>
      </c>
      <c r="J25" s="224">
        <f>'3.1'!J27</f>
        <v>0</v>
      </c>
      <c r="K25" s="222">
        <f>'3.1'!K27</f>
        <v>0</v>
      </c>
      <c r="L25" s="223">
        <f>'3.1'!L27</f>
        <v>0</v>
      </c>
      <c r="M25" s="224">
        <f>'3.1'!M27</f>
        <v>0</v>
      </c>
      <c r="N25" s="225">
        <f t="shared" si="3"/>
        <v>298.43114800000001</v>
      </c>
    </row>
    <row r="26" spans="1:15" s="6" customFormat="1" ht="12" customHeight="1">
      <c r="A26" s="221" t="s">
        <v>156</v>
      </c>
      <c r="B26" s="222">
        <v>113.085033</v>
      </c>
      <c r="C26" s="223">
        <v>113.3605</v>
      </c>
      <c r="D26" s="224">
        <v>119.71655799999999</v>
      </c>
      <c r="E26" s="222">
        <v>0</v>
      </c>
      <c r="F26" s="223">
        <v>0</v>
      </c>
      <c r="G26" s="224">
        <v>0</v>
      </c>
      <c r="H26" s="222">
        <v>0</v>
      </c>
      <c r="I26" s="223">
        <v>0</v>
      </c>
      <c r="J26" s="224">
        <v>0</v>
      </c>
      <c r="K26" s="222">
        <v>0</v>
      </c>
      <c r="L26" s="223">
        <v>0</v>
      </c>
      <c r="M26" s="224">
        <v>0</v>
      </c>
      <c r="N26" s="225">
        <f t="shared" si="3"/>
        <v>346.16209100000003</v>
      </c>
    </row>
    <row r="27" spans="1:15" s="6" customFormat="1" ht="12" customHeight="1">
      <c r="A27" s="221" t="s">
        <v>157</v>
      </c>
      <c r="B27" s="222">
        <f t="shared" ref="B27:M27" si="4">B28+B12+B24+B26</f>
        <v>6748.7223458253493</v>
      </c>
      <c r="C27" s="223">
        <f t="shared" si="4"/>
        <v>6217.3574861202496</v>
      </c>
      <c r="D27" s="224">
        <f t="shared" si="4"/>
        <v>6135.6547909976152</v>
      </c>
      <c r="E27" s="222">
        <f t="shared" si="4"/>
        <v>0</v>
      </c>
      <c r="F27" s="223">
        <f t="shared" si="4"/>
        <v>0</v>
      </c>
      <c r="G27" s="224">
        <f t="shared" si="4"/>
        <v>0</v>
      </c>
      <c r="H27" s="222">
        <f t="shared" si="4"/>
        <v>0</v>
      </c>
      <c r="I27" s="223">
        <f t="shared" si="4"/>
        <v>0</v>
      </c>
      <c r="J27" s="224">
        <f t="shared" si="4"/>
        <v>0</v>
      </c>
      <c r="K27" s="222">
        <f t="shared" si="4"/>
        <v>0</v>
      </c>
      <c r="L27" s="223">
        <f t="shared" si="4"/>
        <v>0</v>
      </c>
      <c r="M27" s="224">
        <f t="shared" si="4"/>
        <v>0</v>
      </c>
      <c r="N27" s="225">
        <f>SUM(B27:M27)</f>
        <v>19101.734622943215</v>
      </c>
    </row>
    <row r="28" spans="1:15" s="6" customFormat="1" ht="12" customHeight="1">
      <c r="A28" s="221" t="s">
        <v>158</v>
      </c>
      <c r="B28" s="222">
        <f>B18+B19+B20+B21+B22+B23+B25</f>
        <v>5804.1593276053491</v>
      </c>
      <c r="C28" s="223">
        <f t="shared" ref="C28:M28" si="5">C18+C19+C20+C21+C22+C23+C25</f>
        <v>5338.11214828025</v>
      </c>
      <c r="D28" s="224">
        <f t="shared" si="5"/>
        <v>5262.3237723876146</v>
      </c>
      <c r="E28" s="222">
        <f t="shared" si="5"/>
        <v>0</v>
      </c>
      <c r="F28" s="223">
        <f t="shared" si="5"/>
        <v>0</v>
      </c>
      <c r="G28" s="224">
        <f t="shared" si="5"/>
        <v>0</v>
      </c>
      <c r="H28" s="222">
        <f t="shared" si="5"/>
        <v>0</v>
      </c>
      <c r="I28" s="223">
        <f t="shared" si="5"/>
        <v>0</v>
      </c>
      <c r="J28" s="224">
        <f t="shared" si="5"/>
        <v>0</v>
      </c>
      <c r="K28" s="222">
        <f>K18+K19+K20+K21+K22+K23+K25</f>
        <v>0</v>
      </c>
      <c r="L28" s="223">
        <f t="shared" si="5"/>
        <v>0</v>
      </c>
      <c r="M28" s="224">
        <f t="shared" si="5"/>
        <v>0</v>
      </c>
      <c r="N28" s="225">
        <f>SUM(B28:M28)</f>
        <v>16404.595248273214</v>
      </c>
    </row>
    <row r="29" spans="1:15" s="115" customFormat="1" ht="12">
      <c r="A29" s="235" t="s">
        <v>253</v>
      </c>
      <c r="B29" s="239">
        <f>'3.1'!B7+'3.2'!B6-'3.2'!B27</f>
        <v>25.549594538797464</v>
      </c>
      <c r="C29" s="236">
        <f>'3.1'!C7+'3.2'!C6-'3.2'!C27</f>
        <v>52.627574127930529</v>
      </c>
      <c r="D29" s="241">
        <f>'3.1'!D7+'3.2'!D6-'3.2'!D27</f>
        <v>37.713355432357275</v>
      </c>
      <c r="E29" s="239">
        <f>'3.1'!E7+'3.2'!E6-'3.2'!E27</f>
        <v>0</v>
      </c>
      <c r="F29" s="236">
        <f>'3.1'!F7+'3.2'!F6-'3.2'!F27</f>
        <v>0</v>
      </c>
      <c r="G29" s="241">
        <f>'3.1'!G7+'3.2'!G6-'3.2'!G27</f>
        <v>0</v>
      </c>
      <c r="H29" s="239">
        <f>'3.1'!H7+'3.2'!H6-'3.2'!H27</f>
        <v>0</v>
      </c>
      <c r="I29" s="236">
        <f>'3.1'!I7+'3.2'!I6-'3.2'!I27</f>
        <v>0</v>
      </c>
      <c r="J29" s="241">
        <f>'3.1'!J7+'3.2'!J6-'3.2'!J27</f>
        <v>0</v>
      </c>
      <c r="K29" s="239">
        <f>'3.1'!K7+'3.2'!K6-'3.2'!K27</f>
        <v>0</v>
      </c>
      <c r="L29" s="236">
        <f>'3.1'!L7+'3.2'!L6-'3.2'!L27</f>
        <v>0</v>
      </c>
      <c r="M29" s="241">
        <f>'3.1'!M7+'3.2'!M6-'3.2'!M27</f>
        <v>0</v>
      </c>
      <c r="N29" s="237">
        <f>SUM(B29:M29)</f>
        <v>115.89052409908527</v>
      </c>
    </row>
    <row r="30" spans="1:15" s="4" customFormat="1" ht="11.25">
      <c r="A30" s="232" t="s">
        <v>281</v>
      </c>
      <c r="N30" s="8"/>
    </row>
    <row r="31" spans="1:15" s="6" customFormat="1">
      <c r="A31" s="34" t="s">
        <v>209</v>
      </c>
      <c r="B31" s="35">
        <f>-'3.2'!B24</f>
        <v>-507.40968821999991</v>
      </c>
      <c r="C31" s="35">
        <f>-'3.2'!C24</f>
        <v>-473.31087633999994</v>
      </c>
      <c r="D31" s="35">
        <f>-'3.2'!D24</f>
        <v>-477.41740360999989</v>
      </c>
      <c r="E31" s="35">
        <f>-'3.2'!E24</f>
        <v>0</v>
      </c>
      <c r="F31" s="35">
        <f>-'3.2'!F24</f>
        <v>0</v>
      </c>
      <c r="G31" s="35">
        <f>-'3.2'!G24</f>
        <v>0</v>
      </c>
      <c r="H31" s="35">
        <f>-'3.2'!H24</f>
        <v>0</v>
      </c>
      <c r="I31" s="35">
        <f>-'3.2'!I24</f>
        <v>0</v>
      </c>
      <c r="J31" s="35">
        <f>-'3.2'!J24</f>
        <v>0</v>
      </c>
      <c r="K31" s="35">
        <f>-'3.2'!K24</f>
        <v>0</v>
      </c>
      <c r="L31" s="35">
        <f>-'3.2'!L24</f>
        <v>0</v>
      </c>
      <c r="M31" s="35">
        <f>-'3.2'!M24</f>
        <v>0</v>
      </c>
      <c r="N31" s="35">
        <f>-'3.1'!N17</f>
        <v>0</v>
      </c>
    </row>
    <row r="32" spans="1:15" s="6" customFormat="1">
      <c r="A32" s="34" t="s">
        <v>49</v>
      </c>
      <c r="B32" s="35">
        <f t="shared" ref="B32:N32" si="6">-B7</f>
        <v>-1893.8420670748328</v>
      </c>
      <c r="C32" s="35">
        <f t="shared" si="6"/>
        <v>-1423.5297449255893</v>
      </c>
      <c r="D32" s="35">
        <f t="shared" si="6"/>
        <v>-1266.6138559241017</v>
      </c>
      <c r="E32" s="35">
        <f t="shared" si="6"/>
        <v>0</v>
      </c>
      <c r="F32" s="35">
        <f t="shared" si="6"/>
        <v>0</v>
      </c>
      <c r="G32" s="35">
        <f t="shared" si="6"/>
        <v>0</v>
      </c>
      <c r="H32" s="35">
        <f t="shared" si="6"/>
        <v>0</v>
      </c>
      <c r="I32" s="35">
        <f t="shared" si="6"/>
        <v>0</v>
      </c>
      <c r="J32" s="35">
        <f t="shared" si="6"/>
        <v>0</v>
      </c>
      <c r="K32" s="35">
        <f t="shared" si="6"/>
        <v>0</v>
      </c>
      <c r="L32" s="35">
        <f t="shared" si="6"/>
        <v>0</v>
      </c>
      <c r="M32" s="35">
        <f t="shared" si="6"/>
        <v>0</v>
      </c>
      <c r="N32" s="35">
        <f t="shared" si="6"/>
        <v>-4583.985667924524</v>
      </c>
      <c r="O32" s="37"/>
    </row>
    <row r="33" spans="1:17" s="6" customFormat="1">
      <c r="A33" s="34" t="s">
        <v>50</v>
      </c>
      <c r="B33" s="35">
        <f t="shared" ref="B33:N33" si="7">-B8</f>
        <v>-46.272648000000004</v>
      </c>
      <c r="C33" s="35">
        <f t="shared" si="7"/>
        <v>-60.675967000000007</v>
      </c>
      <c r="D33" s="35">
        <f t="shared" si="7"/>
        <v>-12.627772999999999</v>
      </c>
      <c r="E33" s="35">
        <f t="shared" si="7"/>
        <v>0</v>
      </c>
      <c r="F33" s="35">
        <f t="shared" si="7"/>
        <v>0</v>
      </c>
      <c r="G33" s="35">
        <f t="shared" si="7"/>
        <v>0</v>
      </c>
      <c r="H33" s="35">
        <f t="shared" si="7"/>
        <v>0</v>
      </c>
      <c r="I33" s="35">
        <f t="shared" si="7"/>
        <v>0</v>
      </c>
      <c r="J33" s="35">
        <f t="shared" si="7"/>
        <v>0</v>
      </c>
      <c r="K33" s="35">
        <f t="shared" si="7"/>
        <v>0</v>
      </c>
      <c r="L33" s="35">
        <f t="shared" si="7"/>
        <v>0</v>
      </c>
      <c r="M33" s="35">
        <f t="shared" si="7"/>
        <v>0</v>
      </c>
      <c r="N33" s="35">
        <f t="shared" si="7"/>
        <v>-119.57638800000002</v>
      </c>
      <c r="O33" s="37"/>
    </row>
    <row r="34" spans="1:17" s="6" customFormat="1">
      <c r="A34" s="34" t="s">
        <v>51</v>
      </c>
      <c r="B34" s="35">
        <f t="shared" ref="B34:N34" si="8">-B9</f>
        <v>2818.1643241660349</v>
      </c>
      <c r="C34" s="35">
        <f t="shared" si="8"/>
        <v>2434.9232779276576</v>
      </c>
      <c r="D34" s="35">
        <f t="shared" si="8"/>
        <v>2386.7784515717444</v>
      </c>
      <c r="E34" s="35">
        <f t="shared" si="8"/>
        <v>0</v>
      </c>
      <c r="F34" s="35">
        <f t="shared" si="8"/>
        <v>0</v>
      </c>
      <c r="G34" s="35">
        <f t="shared" si="8"/>
        <v>0</v>
      </c>
      <c r="H34" s="35">
        <f t="shared" si="8"/>
        <v>0</v>
      </c>
      <c r="I34" s="35">
        <f t="shared" si="8"/>
        <v>0</v>
      </c>
      <c r="J34" s="35">
        <f t="shared" si="8"/>
        <v>0</v>
      </c>
      <c r="K34" s="35">
        <f t="shared" si="8"/>
        <v>0</v>
      </c>
      <c r="L34" s="35">
        <f t="shared" si="8"/>
        <v>0</v>
      </c>
      <c r="M34" s="35">
        <f t="shared" si="8"/>
        <v>0</v>
      </c>
      <c r="N34" s="35">
        <f t="shared" si="8"/>
        <v>7639.866053665437</v>
      </c>
      <c r="Q34" s="7"/>
    </row>
    <row r="35" spans="1:17" s="6" customFormat="1">
      <c r="A35" s="34" t="s">
        <v>52</v>
      </c>
      <c r="B35" s="35">
        <f t="shared" ref="B35:N35" si="9">-B10</f>
        <v>1.674464</v>
      </c>
      <c r="C35" s="35">
        <f t="shared" si="9"/>
        <v>0.55268899999999999</v>
      </c>
      <c r="D35" s="35">
        <f t="shared" si="9"/>
        <v>7.1517979999999994</v>
      </c>
      <c r="E35" s="35">
        <f t="shared" si="9"/>
        <v>0</v>
      </c>
      <c r="F35" s="35">
        <f t="shared" si="9"/>
        <v>0</v>
      </c>
      <c r="G35" s="35">
        <f t="shared" si="9"/>
        <v>0</v>
      </c>
      <c r="H35" s="35">
        <f t="shared" si="9"/>
        <v>0</v>
      </c>
      <c r="I35" s="35">
        <f t="shared" si="9"/>
        <v>0</v>
      </c>
      <c r="J35" s="35">
        <f t="shared" si="9"/>
        <v>0</v>
      </c>
      <c r="K35" s="35">
        <f t="shared" si="9"/>
        <v>0</v>
      </c>
      <c r="L35" s="35">
        <f t="shared" si="9"/>
        <v>0</v>
      </c>
      <c r="M35" s="35">
        <f t="shared" si="9"/>
        <v>0</v>
      </c>
      <c r="N35" s="35">
        <f t="shared" si="9"/>
        <v>9.3789509999999989</v>
      </c>
    </row>
    <row r="36" spans="1:17" s="6" customFormat="1">
      <c r="A36" s="34" t="s">
        <v>227</v>
      </c>
      <c r="B36" s="35">
        <f t="shared" ref="B36:M36" si="10">-B12</f>
        <v>-324.06829700000003</v>
      </c>
      <c r="C36" s="35">
        <f t="shared" si="10"/>
        <v>-292.57396150000011</v>
      </c>
      <c r="D36" s="35">
        <f t="shared" si="10"/>
        <v>-276.19705700000003</v>
      </c>
      <c r="E36" s="35">
        <f t="shared" si="10"/>
        <v>0</v>
      </c>
      <c r="F36" s="35">
        <f t="shared" si="10"/>
        <v>0</v>
      </c>
      <c r="G36" s="35">
        <f t="shared" si="10"/>
        <v>0</v>
      </c>
      <c r="H36" s="35">
        <f t="shared" si="10"/>
        <v>0</v>
      </c>
      <c r="I36" s="35">
        <f t="shared" si="10"/>
        <v>0</v>
      </c>
      <c r="J36" s="35">
        <f t="shared" si="10"/>
        <v>0</v>
      </c>
      <c r="K36" s="35">
        <f t="shared" si="10"/>
        <v>0</v>
      </c>
      <c r="L36" s="35">
        <f t="shared" si="10"/>
        <v>0</v>
      </c>
      <c r="M36" s="35">
        <f t="shared" si="10"/>
        <v>0</v>
      </c>
      <c r="N36" s="35">
        <f>-N11</f>
        <v>-892.83931550000011</v>
      </c>
    </row>
    <row r="37" spans="1:17" s="6" customFormat="1">
      <c r="A37" s="34" t="s">
        <v>58</v>
      </c>
      <c r="B37" s="35">
        <f t="shared" ref="B37:M37" si="11">-B13</f>
        <v>-102.369632</v>
      </c>
      <c r="C37" s="35">
        <f t="shared" si="11"/>
        <v>-92.570464500000099</v>
      </c>
      <c r="D37" s="35">
        <f t="shared" si="11"/>
        <v>-84.026356000000007</v>
      </c>
      <c r="E37" s="35">
        <f t="shared" si="11"/>
        <v>0</v>
      </c>
      <c r="F37" s="35">
        <f t="shared" si="11"/>
        <v>0</v>
      </c>
      <c r="G37" s="35">
        <f t="shared" si="11"/>
        <v>0</v>
      </c>
      <c r="H37" s="35">
        <f t="shared" si="11"/>
        <v>0</v>
      </c>
      <c r="I37" s="35">
        <f t="shared" si="11"/>
        <v>0</v>
      </c>
      <c r="J37" s="35">
        <f t="shared" si="11"/>
        <v>0</v>
      </c>
      <c r="K37" s="35">
        <f t="shared" si="11"/>
        <v>0</v>
      </c>
      <c r="L37" s="35">
        <f t="shared" si="11"/>
        <v>0</v>
      </c>
      <c r="M37" s="35">
        <f t="shared" si="11"/>
        <v>0</v>
      </c>
      <c r="N37" s="35">
        <f>-N13</f>
        <v>-278.96645250000012</v>
      </c>
    </row>
    <row r="38" spans="1:17" s="6" customFormat="1">
      <c r="A38" s="34" t="s">
        <v>59</v>
      </c>
      <c r="B38" s="35">
        <f t="shared" ref="B38:M38" si="12">-B14</f>
        <v>-221.69866500000001</v>
      </c>
      <c r="C38" s="35">
        <f t="shared" si="12"/>
        <v>-200.00349699999998</v>
      </c>
      <c r="D38" s="35">
        <f t="shared" si="12"/>
        <v>-192.17070100000001</v>
      </c>
      <c r="E38" s="35">
        <f t="shared" si="12"/>
        <v>0</v>
      </c>
      <c r="F38" s="35">
        <f t="shared" si="12"/>
        <v>0</v>
      </c>
      <c r="G38" s="35">
        <f t="shared" si="12"/>
        <v>0</v>
      </c>
      <c r="H38" s="35">
        <f t="shared" si="12"/>
        <v>0</v>
      </c>
      <c r="I38" s="35">
        <f t="shared" si="12"/>
        <v>0</v>
      </c>
      <c r="J38" s="35">
        <f t="shared" si="12"/>
        <v>0</v>
      </c>
      <c r="K38" s="35">
        <f t="shared" si="12"/>
        <v>0</v>
      </c>
      <c r="L38" s="35">
        <f t="shared" si="12"/>
        <v>0</v>
      </c>
      <c r="M38" s="35">
        <f t="shared" si="12"/>
        <v>0</v>
      </c>
      <c r="N38" s="35">
        <f>-N14</f>
        <v>-613.87286300000005</v>
      </c>
    </row>
    <row r="39" spans="1:17" s="6" customFormat="1">
      <c r="A39" s="34"/>
      <c r="B39" s="35" t="e">
        <f>-#REF!</f>
        <v>#REF!</v>
      </c>
      <c r="C39" s="35" t="e">
        <f>-#REF!</f>
        <v>#REF!</v>
      </c>
      <c r="D39" s="35" t="e">
        <f>-#REF!</f>
        <v>#REF!</v>
      </c>
      <c r="E39" s="35" t="e">
        <f>-#REF!</f>
        <v>#REF!</v>
      </c>
      <c r="F39" s="35" t="e">
        <f>-#REF!</f>
        <v>#REF!</v>
      </c>
      <c r="G39" s="35" t="e">
        <f>-#REF!</f>
        <v>#REF!</v>
      </c>
      <c r="H39" s="35" t="e">
        <f>-#REF!</f>
        <v>#REF!</v>
      </c>
      <c r="I39" s="35" t="e">
        <f>-#REF!</f>
        <v>#REF!</v>
      </c>
      <c r="J39" s="35" t="e">
        <f>-#REF!</f>
        <v>#REF!</v>
      </c>
      <c r="K39" s="35" t="e">
        <f>-#REF!</f>
        <v>#REF!</v>
      </c>
      <c r="L39" s="35" t="e">
        <f>-#REF!</f>
        <v>#REF!</v>
      </c>
      <c r="M39" s="35" t="e">
        <f>-#REF!</f>
        <v>#REF!</v>
      </c>
      <c r="N39" s="35" t="e">
        <f>-#REF!</f>
        <v>#REF!</v>
      </c>
    </row>
    <row r="40" spans="1:17" s="6" customFormat="1">
      <c r="A40" s="34" t="s">
        <v>165</v>
      </c>
      <c r="B40" s="35">
        <f t="shared" ref="B40:M40" si="13">-B17</f>
        <v>-5691.3440296053486</v>
      </c>
      <c r="C40" s="35">
        <f t="shared" si="13"/>
        <v>-5239.5128242802502</v>
      </c>
      <c r="D40" s="35">
        <f t="shared" si="13"/>
        <v>-5175.3072463876142</v>
      </c>
      <c r="E40" s="35">
        <f t="shared" si="13"/>
        <v>0</v>
      </c>
      <c r="F40" s="35">
        <f t="shared" si="13"/>
        <v>0</v>
      </c>
      <c r="G40" s="35">
        <f t="shared" si="13"/>
        <v>0</v>
      </c>
      <c r="H40" s="35">
        <f t="shared" si="13"/>
        <v>0</v>
      </c>
      <c r="I40" s="35">
        <f t="shared" si="13"/>
        <v>0</v>
      </c>
      <c r="J40" s="35">
        <f t="shared" si="13"/>
        <v>0</v>
      </c>
      <c r="K40" s="35">
        <f t="shared" si="13"/>
        <v>0</v>
      </c>
      <c r="L40" s="35">
        <f t="shared" si="13"/>
        <v>0</v>
      </c>
      <c r="M40" s="35">
        <f t="shared" si="13"/>
        <v>0</v>
      </c>
      <c r="N40" s="35">
        <f>-N16</f>
        <v>-16106.164100273212</v>
      </c>
    </row>
    <row r="41" spans="1:17" s="6" customFormat="1">
      <c r="A41" s="34" t="s">
        <v>151</v>
      </c>
      <c r="B41" s="35">
        <f t="shared" ref="B41:N41" si="14">-B18</f>
        <v>-624.2814810000001</v>
      </c>
      <c r="C41" s="35">
        <f t="shared" si="14"/>
        <v>-544.62265000000002</v>
      </c>
      <c r="D41" s="35">
        <f t="shared" si="14"/>
        <v>-653.27919100000008</v>
      </c>
      <c r="E41" s="35">
        <f t="shared" si="14"/>
        <v>0</v>
      </c>
      <c r="F41" s="35">
        <f t="shared" si="14"/>
        <v>0</v>
      </c>
      <c r="G41" s="35">
        <f t="shared" si="14"/>
        <v>0</v>
      </c>
      <c r="H41" s="35">
        <f t="shared" si="14"/>
        <v>0</v>
      </c>
      <c r="I41" s="35">
        <f t="shared" si="14"/>
        <v>0</v>
      </c>
      <c r="J41" s="35">
        <f t="shared" si="14"/>
        <v>0</v>
      </c>
      <c r="K41" s="35">
        <f t="shared" si="14"/>
        <v>0</v>
      </c>
      <c r="L41" s="35">
        <f t="shared" si="14"/>
        <v>0</v>
      </c>
      <c r="M41" s="35">
        <f t="shared" si="14"/>
        <v>0</v>
      </c>
      <c r="N41" s="35">
        <f t="shared" si="14"/>
        <v>-1822.1833220000003</v>
      </c>
    </row>
    <row r="42" spans="1:17" s="6" customFormat="1">
      <c r="A42" s="34" t="s">
        <v>152</v>
      </c>
      <c r="B42" s="35">
        <f t="shared" ref="B42:N42" si="15">-B19</f>
        <v>-1977.1593359999999</v>
      </c>
      <c r="C42" s="35">
        <f t="shared" si="15"/>
        <v>-1859.7551120000003</v>
      </c>
      <c r="D42" s="35">
        <f t="shared" si="15"/>
        <v>-1921.9583520000001</v>
      </c>
      <c r="E42" s="35">
        <f t="shared" si="15"/>
        <v>0</v>
      </c>
      <c r="F42" s="35">
        <f t="shared" si="15"/>
        <v>0</v>
      </c>
      <c r="G42" s="35">
        <f t="shared" si="15"/>
        <v>0</v>
      </c>
      <c r="H42" s="35">
        <f t="shared" si="15"/>
        <v>0</v>
      </c>
      <c r="I42" s="35">
        <f t="shared" si="15"/>
        <v>0</v>
      </c>
      <c r="J42" s="35">
        <f t="shared" si="15"/>
        <v>0</v>
      </c>
      <c r="K42" s="35">
        <f t="shared" si="15"/>
        <v>0</v>
      </c>
      <c r="L42" s="35">
        <f t="shared" si="15"/>
        <v>0</v>
      </c>
      <c r="M42" s="35">
        <f t="shared" si="15"/>
        <v>0</v>
      </c>
      <c r="N42" s="35">
        <f t="shared" si="15"/>
        <v>-5758.872800000001</v>
      </c>
    </row>
    <row r="43" spans="1:17" s="6" customFormat="1">
      <c r="A43" s="34" t="s">
        <v>153</v>
      </c>
      <c r="B43" s="35">
        <f t="shared" ref="B43:N43" si="16">-B20</f>
        <v>-805.74377906010125</v>
      </c>
      <c r="C43" s="35">
        <f t="shared" si="16"/>
        <v>-730.82530948604358</v>
      </c>
      <c r="D43" s="35">
        <f t="shared" si="16"/>
        <v>-696.97202396623607</v>
      </c>
      <c r="E43" s="35">
        <f t="shared" si="16"/>
        <v>0</v>
      </c>
      <c r="F43" s="35">
        <f t="shared" si="16"/>
        <v>0</v>
      </c>
      <c r="G43" s="35">
        <f t="shared" si="16"/>
        <v>0</v>
      </c>
      <c r="H43" s="35">
        <f t="shared" si="16"/>
        <v>0</v>
      </c>
      <c r="I43" s="35">
        <f t="shared" si="16"/>
        <v>0</v>
      </c>
      <c r="J43" s="35">
        <f t="shared" si="16"/>
        <v>0</v>
      </c>
      <c r="K43" s="35">
        <f t="shared" si="16"/>
        <v>0</v>
      </c>
      <c r="L43" s="35">
        <f t="shared" si="16"/>
        <v>0</v>
      </c>
      <c r="M43" s="35">
        <f t="shared" si="16"/>
        <v>0</v>
      </c>
      <c r="N43" s="35">
        <f t="shared" si="16"/>
        <v>-2233.541112512381</v>
      </c>
    </row>
    <row r="44" spans="1:17" s="6" customFormat="1">
      <c r="A44" s="34" t="s">
        <v>154</v>
      </c>
      <c r="B44" s="35">
        <f t="shared" ref="B44:N44" si="17">-B21</f>
        <v>-1894.1691358152473</v>
      </c>
      <c r="C44" s="35">
        <f t="shared" si="17"/>
        <v>-1719.2061832142044</v>
      </c>
      <c r="D44" s="35">
        <f t="shared" si="17"/>
        <v>-1525.06113453138</v>
      </c>
      <c r="E44" s="35">
        <f t="shared" si="17"/>
        <v>0</v>
      </c>
      <c r="F44" s="35">
        <f t="shared" si="17"/>
        <v>0</v>
      </c>
      <c r="G44" s="35">
        <f t="shared" si="17"/>
        <v>0</v>
      </c>
      <c r="H44" s="35">
        <f t="shared" si="17"/>
        <v>0</v>
      </c>
      <c r="I44" s="35">
        <f t="shared" si="17"/>
        <v>0</v>
      </c>
      <c r="J44" s="35">
        <f t="shared" si="17"/>
        <v>0</v>
      </c>
      <c r="K44" s="35">
        <f t="shared" si="17"/>
        <v>0</v>
      </c>
      <c r="L44" s="35">
        <f t="shared" si="17"/>
        <v>0</v>
      </c>
      <c r="M44" s="35">
        <f t="shared" si="17"/>
        <v>0</v>
      </c>
      <c r="N44" s="35">
        <f t="shared" si="17"/>
        <v>-5138.436453560832</v>
      </c>
    </row>
    <row r="45" spans="1:17" s="6" customFormat="1">
      <c r="A45" s="34" t="s">
        <v>155</v>
      </c>
      <c r="B45" s="35">
        <f t="shared" ref="B45:N45" si="18">-B22</f>
        <v>-23.635671000000002</v>
      </c>
      <c r="C45" s="35">
        <f t="shared" si="18"/>
        <v>-16.964365000000001</v>
      </c>
      <c r="D45" s="35">
        <f t="shared" si="18"/>
        <v>-26.183640000000004</v>
      </c>
      <c r="E45" s="35">
        <f t="shared" si="18"/>
        <v>0</v>
      </c>
      <c r="F45" s="35">
        <f t="shared" si="18"/>
        <v>0</v>
      </c>
      <c r="G45" s="35">
        <f t="shared" si="18"/>
        <v>0</v>
      </c>
      <c r="H45" s="35">
        <f t="shared" si="18"/>
        <v>0</v>
      </c>
      <c r="I45" s="35">
        <f t="shared" si="18"/>
        <v>0</v>
      </c>
      <c r="J45" s="35">
        <f t="shared" si="18"/>
        <v>0</v>
      </c>
      <c r="K45" s="35">
        <f t="shared" si="18"/>
        <v>0</v>
      </c>
      <c r="L45" s="35">
        <f t="shared" si="18"/>
        <v>0</v>
      </c>
      <c r="M45" s="35">
        <f t="shared" si="18"/>
        <v>0</v>
      </c>
      <c r="N45" s="35">
        <f t="shared" si="18"/>
        <v>-66.783676000000014</v>
      </c>
    </row>
    <row r="46" spans="1:17" s="6" customFormat="1">
      <c r="A46" s="34" t="s">
        <v>159</v>
      </c>
      <c r="B46" s="35">
        <f t="shared" ref="B46:N46" si="19">-B23</f>
        <v>-366.35462673000012</v>
      </c>
      <c r="C46" s="35">
        <f t="shared" si="19"/>
        <v>-368.13920458000223</v>
      </c>
      <c r="D46" s="35">
        <f t="shared" si="19"/>
        <v>-351.85290488999726</v>
      </c>
      <c r="E46" s="35">
        <f t="shared" si="19"/>
        <v>0</v>
      </c>
      <c r="F46" s="35">
        <f t="shared" si="19"/>
        <v>0</v>
      </c>
      <c r="G46" s="35">
        <f t="shared" si="19"/>
        <v>0</v>
      </c>
      <c r="H46" s="35">
        <f t="shared" si="19"/>
        <v>0</v>
      </c>
      <c r="I46" s="35">
        <f t="shared" si="19"/>
        <v>0</v>
      </c>
      <c r="J46" s="35">
        <f t="shared" si="19"/>
        <v>0</v>
      </c>
      <c r="K46" s="35">
        <f t="shared" si="19"/>
        <v>0</v>
      </c>
      <c r="L46" s="35">
        <f t="shared" si="19"/>
        <v>0</v>
      </c>
      <c r="M46" s="35">
        <f t="shared" si="19"/>
        <v>0</v>
      </c>
      <c r="N46" s="35">
        <f t="shared" si="19"/>
        <v>-1086.3467361999997</v>
      </c>
    </row>
    <row r="47" spans="1:17" s="6" customFormat="1">
      <c r="A47" s="34" t="s">
        <v>156</v>
      </c>
      <c r="B47" s="35">
        <f t="shared" ref="B47:N47" si="20">-B26</f>
        <v>-113.085033</v>
      </c>
      <c r="C47" s="35">
        <f t="shared" si="20"/>
        <v>-113.3605</v>
      </c>
      <c r="D47" s="35">
        <f t="shared" si="20"/>
        <v>-119.71655799999999</v>
      </c>
      <c r="E47" s="35">
        <f t="shared" si="20"/>
        <v>0</v>
      </c>
      <c r="F47" s="35">
        <f t="shared" si="20"/>
        <v>0</v>
      </c>
      <c r="G47" s="35">
        <f t="shared" si="20"/>
        <v>0</v>
      </c>
      <c r="H47" s="35">
        <f t="shared" si="20"/>
        <v>0</v>
      </c>
      <c r="I47" s="35">
        <f t="shared" si="20"/>
        <v>0</v>
      </c>
      <c r="J47" s="35">
        <f t="shared" si="20"/>
        <v>0</v>
      </c>
      <c r="K47" s="35">
        <f t="shared" si="20"/>
        <v>0</v>
      </c>
      <c r="L47" s="35">
        <f t="shared" si="20"/>
        <v>0</v>
      </c>
      <c r="M47" s="35">
        <f t="shared" si="20"/>
        <v>0</v>
      </c>
      <c r="N47" s="35">
        <f t="shared" si="20"/>
        <v>-346.16209100000003</v>
      </c>
    </row>
    <row r="48" spans="1:17" s="6" customFormat="1">
      <c r="A48" s="34" t="s">
        <v>157</v>
      </c>
      <c r="B48" s="35">
        <f t="shared" ref="B48:N48" si="21">-B27</f>
        <v>-6748.7223458253493</v>
      </c>
      <c r="C48" s="35">
        <f t="shared" si="21"/>
        <v>-6217.3574861202496</v>
      </c>
      <c r="D48" s="35">
        <f t="shared" si="21"/>
        <v>-6135.6547909976152</v>
      </c>
      <c r="E48" s="35">
        <f t="shared" si="21"/>
        <v>0</v>
      </c>
      <c r="F48" s="35">
        <f t="shared" si="21"/>
        <v>0</v>
      </c>
      <c r="G48" s="35">
        <f t="shared" si="21"/>
        <v>0</v>
      </c>
      <c r="H48" s="35">
        <f t="shared" si="21"/>
        <v>0</v>
      </c>
      <c r="I48" s="35">
        <f t="shared" si="21"/>
        <v>0</v>
      </c>
      <c r="J48" s="35">
        <f t="shared" si="21"/>
        <v>0</v>
      </c>
      <c r="K48" s="35">
        <f t="shared" si="21"/>
        <v>0</v>
      </c>
      <c r="L48" s="35">
        <f t="shared" si="21"/>
        <v>0</v>
      </c>
      <c r="M48" s="35">
        <f t="shared" si="21"/>
        <v>0</v>
      </c>
      <c r="N48" s="35">
        <f t="shared" si="21"/>
        <v>-19101.734622943215</v>
      </c>
    </row>
    <row r="49" spans="1:14" s="6" customFormat="1">
      <c r="A49" s="34" t="s">
        <v>158</v>
      </c>
      <c r="B49" s="35">
        <f t="shared" ref="B49:N49" si="22">-B28</f>
        <v>-5804.1593276053491</v>
      </c>
      <c r="C49" s="35">
        <f t="shared" si="22"/>
        <v>-5338.11214828025</v>
      </c>
      <c r="D49" s="35">
        <f t="shared" si="22"/>
        <v>-5262.3237723876146</v>
      </c>
      <c r="E49" s="35">
        <f t="shared" si="22"/>
        <v>0</v>
      </c>
      <c r="F49" s="35">
        <f t="shared" si="22"/>
        <v>0</v>
      </c>
      <c r="G49" s="35">
        <f t="shared" si="22"/>
        <v>0</v>
      </c>
      <c r="H49" s="35">
        <f t="shared" si="22"/>
        <v>0</v>
      </c>
      <c r="I49" s="35">
        <f t="shared" si="22"/>
        <v>0</v>
      </c>
      <c r="J49" s="35">
        <f t="shared" si="22"/>
        <v>0</v>
      </c>
      <c r="K49" s="35">
        <f t="shared" si="22"/>
        <v>0</v>
      </c>
      <c r="L49" s="35">
        <f t="shared" si="22"/>
        <v>0</v>
      </c>
      <c r="M49" s="35">
        <f t="shared" si="22"/>
        <v>0</v>
      </c>
      <c r="N49" s="35">
        <f t="shared" si="22"/>
        <v>-16404.595248273214</v>
      </c>
    </row>
    <row r="50" spans="1:14" s="6" customFormat="1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</row>
    <row r="52" spans="1:14">
      <c r="B52" s="50"/>
    </row>
    <row r="53" spans="1:14">
      <c r="B53" s="50"/>
    </row>
    <row r="54" spans="1:14">
      <c r="B54" s="50"/>
    </row>
  </sheetData>
  <mergeCells count="24">
    <mergeCell ref="N5:N6"/>
    <mergeCell ref="K5:M5"/>
    <mergeCell ref="H5:J5"/>
    <mergeCell ref="N16:N17"/>
    <mergeCell ref="B16:D16"/>
    <mergeCell ref="E16:G16"/>
    <mergeCell ref="H16:J16"/>
    <mergeCell ref="K16:M16"/>
    <mergeCell ref="A3:A4"/>
    <mergeCell ref="N3:N4"/>
    <mergeCell ref="A5:A6"/>
    <mergeCell ref="A11:A12"/>
    <mergeCell ref="A16:A17"/>
    <mergeCell ref="B5:D5"/>
    <mergeCell ref="E5:G5"/>
    <mergeCell ref="N11:N12"/>
    <mergeCell ref="B11:D11"/>
    <mergeCell ref="E11:G11"/>
    <mergeCell ref="H11:J11"/>
    <mergeCell ref="K11:M11"/>
    <mergeCell ref="B3:D3"/>
    <mergeCell ref="E3:G3"/>
    <mergeCell ref="H3:J3"/>
    <mergeCell ref="K3:M3"/>
  </mergeCells>
  <conditionalFormatting sqref="B5:D29">
    <cfRule type="expression" dxfId="31" priority="4">
      <formula>SEARCH($B$3,$N$1)</formula>
    </cfRule>
  </conditionalFormatting>
  <conditionalFormatting sqref="B5:G29">
    <cfRule type="expression" dxfId="30" priority="3">
      <formula>SEARCH($E$3,$N$1)</formula>
    </cfRule>
  </conditionalFormatting>
  <conditionalFormatting sqref="B5:J29">
    <cfRule type="expression" dxfId="29" priority="2">
      <formula>SEARCH($H$3,$N$1)</formula>
    </cfRule>
  </conditionalFormatting>
  <conditionalFormatting sqref="B5:M29">
    <cfRule type="expression" dxfId="28" priority="1">
      <formula>SEARCH($K$3,$N$1)</formula>
    </cfRule>
  </conditionalFormatting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List4"/>
  <dimension ref="A1:Q23"/>
  <sheetViews>
    <sheetView showGridLines="0" zoomScaleNormal="100" zoomScaleSheetLayoutView="100" workbookViewId="0"/>
  </sheetViews>
  <sheetFormatPr defaultColWidth="9.140625" defaultRowHeight="12"/>
  <cols>
    <col min="1" max="1" width="19.85546875" style="108" customWidth="1"/>
    <col min="2" max="16" width="8.28515625" style="108" customWidth="1"/>
    <col min="17" max="16384" width="9.140625" style="108"/>
  </cols>
  <sheetData>
    <row r="1" spans="1:17" ht="20.25">
      <c r="A1" s="211" t="s">
        <v>375</v>
      </c>
      <c r="P1" s="209" t="str">
        <f>'3.1'!N1</f>
        <v>I. čtvrtletí 2025</v>
      </c>
    </row>
    <row r="2" spans="1:17" ht="18">
      <c r="A2" s="244" t="s">
        <v>376</v>
      </c>
    </row>
    <row r="3" spans="1:17" ht="6" customHeight="1"/>
    <row r="4" spans="1:17" ht="12" customHeight="1">
      <c r="A4" s="514" t="str">
        <f>'3.1'!A4</f>
        <v>2025</v>
      </c>
      <c r="B4" s="507" t="s">
        <v>19</v>
      </c>
      <c r="C4" s="507"/>
      <c r="D4" s="517"/>
      <c r="E4" s="519" t="s">
        <v>192</v>
      </c>
      <c r="F4" s="507"/>
      <c r="G4" s="517"/>
      <c r="H4" s="519" t="s">
        <v>194</v>
      </c>
      <c r="I4" s="507"/>
      <c r="J4" s="517"/>
      <c r="K4" s="519" t="s">
        <v>6</v>
      </c>
      <c r="L4" s="507"/>
      <c r="M4" s="517"/>
      <c r="N4" s="507" t="s">
        <v>205</v>
      </c>
      <c r="O4" s="507"/>
      <c r="P4" s="507"/>
      <c r="Q4" s="22"/>
    </row>
    <row r="5" spans="1:17" ht="14.1" customHeight="1">
      <c r="A5" s="515"/>
      <c r="B5" s="508" t="s">
        <v>226</v>
      </c>
      <c r="C5" s="508"/>
      <c r="D5" s="518"/>
      <c r="E5" s="508" t="s">
        <v>226</v>
      </c>
      <c r="F5" s="508"/>
      <c r="G5" s="518"/>
      <c r="H5" s="508" t="s">
        <v>226</v>
      </c>
      <c r="I5" s="508"/>
      <c r="J5" s="518"/>
      <c r="K5" s="508" t="s">
        <v>226</v>
      </c>
      <c r="L5" s="508"/>
      <c r="M5" s="518"/>
      <c r="N5" s="508" t="s">
        <v>168</v>
      </c>
      <c r="O5" s="508"/>
      <c r="P5" s="508"/>
      <c r="Q5" s="22"/>
    </row>
    <row r="6" spans="1:17">
      <c r="A6" s="516"/>
      <c r="B6" s="419" t="s">
        <v>60</v>
      </c>
      <c r="C6" s="217" t="s">
        <v>61</v>
      </c>
      <c r="D6" s="249" t="s">
        <v>62</v>
      </c>
      <c r="E6" s="245" t="s">
        <v>60</v>
      </c>
      <c r="F6" s="217" t="s">
        <v>61</v>
      </c>
      <c r="G6" s="249" t="s">
        <v>62</v>
      </c>
      <c r="H6" s="245" t="s">
        <v>60</v>
      </c>
      <c r="I6" s="217" t="s">
        <v>61</v>
      </c>
      <c r="J6" s="249" t="s">
        <v>62</v>
      </c>
      <c r="K6" s="245" t="s">
        <v>60</v>
      </c>
      <c r="L6" s="217" t="s">
        <v>61</v>
      </c>
      <c r="M6" s="249" t="s">
        <v>62</v>
      </c>
      <c r="N6" s="436" t="s">
        <v>60</v>
      </c>
      <c r="O6" s="436" t="s">
        <v>61</v>
      </c>
      <c r="P6" s="436" t="s">
        <v>62</v>
      </c>
      <c r="Q6" s="22"/>
    </row>
    <row r="7" spans="1:17" ht="12.75" customHeight="1">
      <c r="A7" s="509" t="s">
        <v>0</v>
      </c>
      <c r="B7" s="511">
        <f>SUM(B8:D8)</f>
        <v>7956.0880799999995</v>
      </c>
      <c r="C7" s="506"/>
      <c r="D7" s="512"/>
      <c r="E7" s="511">
        <f>SUM(E8:G8)</f>
        <v>428.62566999999996</v>
      </c>
      <c r="F7" s="506"/>
      <c r="G7" s="512"/>
      <c r="H7" s="511">
        <f>SUM(H8:J8)</f>
        <v>2.2720600000000002</v>
      </c>
      <c r="I7" s="506"/>
      <c r="J7" s="512"/>
      <c r="K7" s="511">
        <f>SUM(K8:M8)</f>
        <v>7527.4624100000001</v>
      </c>
      <c r="L7" s="506"/>
      <c r="M7" s="512"/>
      <c r="N7" s="506">
        <f>P8</f>
        <v>4332</v>
      </c>
      <c r="O7" s="506"/>
      <c r="P7" s="506"/>
      <c r="Q7" s="22"/>
    </row>
    <row r="8" spans="1:17" s="110" customFormat="1" ht="15" customHeight="1">
      <c r="A8" s="513"/>
      <c r="B8" s="246">
        <v>2701.6986499999998</v>
      </c>
      <c r="C8" s="243">
        <v>2500.2061899999999</v>
      </c>
      <c r="D8" s="250">
        <v>2754.1832400000003</v>
      </c>
      <c r="E8" s="246">
        <v>147.30242999999999</v>
      </c>
      <c r="F8" s="243">
        <v>132.81461999999999</v>
      </c>
      <c r="G8" s="250">
        <v>148.50862000000001</v>
      </c>
      <c r="H8" s="246">
        <v>0.92900000000000005</v>
      </c>
      <c r="I8" s="243">
        <v>0.82223999999999997</v>
      </c>
      <c r="J8" s="250">
        <v>0.52082000000000006</v>
      </c>
      <c r="K8" s="246">
        <v>2554.3962199999996</v>
      </c>
      <c r="L8" s="243">
        <v>2367.3915699999998</v>
      </c>
      <c r="M8" s="250">
        <v>2605.6746200000002</v>
      </c>
      <c r="N8" s="437">
        <v>4318</v>
      </c>
      <c r="O8" s="437">
        <v>4332</v>
      </c>
      <c r="P8" s="437">
        <v>4332</v>
      </c>
      <c r="Q8" s="98"/>
    </row>
    <row r="9" spans="1:17" s="110" customFormat="1" ht="15" customHeight="1">
      <c r="A9" s="509" t="s">
        <v>15</v>
      </c>
      <c r="B9" s="511">
        <f>SUM(B10:D10)</f>
        <v>10637.678809999999</v>
      </c>
      <c r="C9" s="506"/>
      <c r="D9" s="512"/>
      <c r="E9" s="511">
        <f>SUM(E10:G10)</f>
        <v>947.15445499999998</v>
      </c>
      <c r="F9" s="506"/>
      <c r="G9" s="512"/>
      <c r="H9" s="511">
        <f>SUM(H10:J10)</f>
        <v>282.60541000000001</v>
      </c>
      <c r="I9" s="506"/>
      <c r="J9" s="512"/>
      <c r="K9" s="511">
        <f>SUM(K10:M10)</f>
        <v>9690.5243549999996</v>
      </c>
      <c r="L9" s="506"/>
      <c r="M9" s="512"/>
      <c r="N9" s="506">
        <f>P10</f>
        <v>9222.3215999999993</v>
      </c>
      <c r="O9" s="506"/>
      <c r="P9" s="506"/>
      <c r="Q9" s="98"/>
    </row>
    <row r="10" spans="1:17" s="110" customFormat="1" ht="15" customHeight="1">
      <c r="A10" s="510"/>
      <c r="B10" s="246">
        <f t="shared" ref="B10:M10" si="0">SUM(B11:B22)</f>
        <v>3814.7268250000002</v>
      </c>
      <c r="C10" s="243">
        <f t="shared" si="0"/>
        <v>3585.2841570000001</v>
      </c>
      <c r="D10" s="250">
        <f t="shared" si="0"/>
        <v>3237.6678280000001</v>
      </c>
      <c r="E10" s="246">
        <f t="shared" si="0"/>
        <v>332.56638899999984</v>
      </c>
      <c r="F10" s="243">
        <f t="shared" si="0"/>
        <v>314.24591600000002</v>
      </c>
      <c r="G10" s="250">
        <f t="shared" si="0"/>
        <v>300.34215000000006</v>
      </c>
      <c r="H10" s="246">
        <f t="shared" si="0"/>
        <v>106.898838</v>
      </c>
      <c r="I10" s="243">
        <f t="shared" si="0"/>
        <v>93.563439000000017</v>
      </c>
      <c r="J10" s="250">
        <f t="shared" si="0"/>
        <v>82.143132999999992</v>
      </c>
      <c r="K10" s="246">
        <f t="shared" si="0"/>
        <v>3482.1604359999997</v>
      </c>
      <c r="L10" s="243">
        <f t="shared" si="0"/>
        <v>3271.0382410000002</v>
      </c>
      <c r="M10" s="250">
        <f t="shared" si="0"/>
        <v>2937.3256779999997</v>
      </c>
      <c r="N10" s="437">
        <v>9450.6716000000015</v>
      </c>
      <c r="O10" s="437">
        <v>9450.6716000000015</v>
      </c>
      <c r="P10" s="437">
        <v>9222.3215999999993</v>
      </c>
      <c r="Q10" s="98"/>
    </row>
    <row r="11" spans="1:17" ht="12" customHeight="1">
      <c r="A11" s="214" t="s">
        <v>150</v>
      </c>
      <c r="B11" s="247">
        <v>261.28950799999996</v>
      </c>
      <c r="C11" s="23">
        <v>242.45271799999989</v>
      </c>
      <c r="D11" s="251">
        <v>281.65492399999994</v>
      </c>
      <c r="E11" s="247">
        <v>22.532713999999999</v>
      </c>
      <c r="F11" s="23">
        <v>19.367366000000004</v>
      </c>
      <c r="G11" s="251">
        <v>22.9496</v>
      </c>
      <c r="H11" s="247">
        <v>14.447111999999999</v>
      </c>
      <c r="I11" s="23">
        <v>11.485353</v>
      </c>
      <c r="J11" s="251">
        <v>13.153233999999996</v>
      </c>
      <c r="K11" s="247">
        <v>238.75679399999996</v>
      </c>
      <c r="L11" s="23">
        <v>223.08535199999989</v>
      </c>
      <c r="M11" s="251">
        <v>258.70532399999996</v>
      </c>
      <c r="N11" s="23"/>
      <c r="O11" s="23"/>
      <c r="P11" s="23"/>
      <c r="Q11" s="22"/>
    </row>
    <row r="12" spans="1:17" ht="12" customHeight="1">
      <c r="A12" s="214" t="s">
        <v>149</v>
      </c>
      <c r="B12" s="247">
        <v>1.263263</v>
      </c>
      <c r="C12" s="23">
        <v>0.66569100000000003</v>
      </c>
      <c r="D12" s="251">
        <v>0.80710400000000004</v>
      </c>
      <c r="E12" s="247">
        <v>6.7500000000000004E-2</v>
      </c>
      <c r="F12" s="23">
        <v>2.8025000000000001E-2</v>
      </c>
      <c r="G12" s="251">
        <v>4.2361999999999997E-2</v>
      </c>
      <c r="H12" s="247">
        <v>8.6010000000000003E-2</v>
      </c>
      <c r="I12" s="23">
        <v>6.5939999999999999E-2</v>
      </c>
      <c r="J12" s="251">
        <v>7.7269999999999991E-2</v>
      </c>
      <c r="K12" s="247">
        <v>1.1957629999999999</v>
      </c>
      <c r="L12" s="23">
        <v>0.63766600000000007</v>
      </c>
      <c r="M12" s="251">
        <v>0.76474200000000003</v>
      </c>
      <c r="N12" s="23"/>
      <c r="O12" s="23"/>
      <c r="P12" s="23"/>
      <c r="Q12" s="22"/>
    </row>
    <row r="13" spans="1:17" ht="12" customHeight="1">
      <c r="A13" s="214" t="s">
        <v>148</v>
      </c>
      <c r="B13" s="247">
        <v>230.92347400000003</v>
      </c>
      <c r="C13" s="23">
        <v>256.55780699999997</v>
      </c>
      <c r="D13" s="251">
        <v>147.31057300000003</v>
      </c>
      <c r="E13" s="247">
        <v>17.388864999999999</v>
      </c>
      <c r="F13" s="23">
        <v>19.790534999999998</v>
      </c>
      <c r="G13" s="251">
        <v>13.180477000000002</v>
      </c>
      <c r="H13" s="247">
        <v>11.746393000000001</v>
      </c>
      <c r="I13" s="23">
        <v>11.021994000000003</v>
      </c>
      <c r="J13" s="251">
        <v>9.064838</v>
      </c>
      <c r="K13" s="247">
        <v>213.53460900000002</v>
      </c>
      <c r="L13" s="23">
        <v>236.76727199999996</v>
      </c>
      <c r="M13" s="251">
        <v>134.13009600000004</v>
      </c>
      <c r="N13" s="23"/>
      <c r="O13" s="23"/>
      <c r="P13" s="23"/>
      <c r="Q13" s="22"/>
    </row>
    <row r="14" spans="1:17" ht="12" customHeight="1">
      <c r="A14" s="214" t="s">
        <v>147</v>
      </c>
      <c r="B14" s="247">
        <v>3174.7059250000002</v>
      </c>
      <c r="C14" s="23">
        <v>2960.7581160000004</v>
      </c>
      <c r="D14" s="251">
        <v>2701.732301</v>
      </c>
      <c r="E14" s="247">
        <v>280.78438399999987</v>
      </c>
      <c r="F14" s="23">
        <v>265.30213900000001</v>
      </c>
      <c r="G14" s="251">
        <v>254.23053100000001</v>
      </c>
      <c r="H14" s="247">
        <v>66.663744999999992</v>
      </c>
      <c r="I14" s="23">
        <v>59.06906200000001</v>
      </c>
      <c r="J14" s="251">
        <v>49.566082000000009</v>
      </c>
      <c r="K14" s="247">
        <v>2893.9215410000002</v>
      </c>
      <c r="L14" s="23">
        <v>2695.4559770000005</v>
      </c>
      <c r="M14" s="251">
        <v>2447.5017699999999</v>
      </c>
      <c r="N14" s="23"/>
      <c r="O14" s="23"/>
      <c r="P14" s="23"/>
      <c r="Q14" s="22"/>
    </row>
    <row r="15" spans="1:17" ht="12" customHeight="1">
      <c r="A15" s="214" t="s">
        <v>146</v>
      </c>
      <c r="B15" s="247">
        <v>0</v>
      </c>
      <c r="C15" s="23">
        <v>0</v>
      </c>
      <c r="D15" s="251">
        <v>0</v>
      </c>
      <c r="E15" s="247">
        <v>0</v>
      </c>
      <c r="F15" s="23">
        <v>0</v>
      </c>
      <c r="G15" s="251">
        <v>0</v>
      </c>
      <c r="H15" s="247">
        <v>0</v>
      </c>
      <c r="I15" s="23">
        <v>0</v>
      </c>
      <c r="J15" s="251">
        <v>0</v>
      </c>
      <c r="K15" s="247">
        <v>0</v>
      </c>
      <c r="L15" s="23">
        <v>0</v>
      </c>
      <c r="M15" s="251">
        <v>0</v>
      </c>
      <c r="N15" s="23"/>
      <c r="O15" s="23"/>
      <c r="P15" s="23"/>
      <c r="Q15" s="22"/>
    </row>
    <row r="16" spans="1:17" ht="12" customHeight="1">
      <c r="A16" s="214" t="s">
        <v>145</v>
      </c>
      <c r="B16" s="247">
        <v>5.2422759999999995</v>
      </c>
      <c r="C16" s="23">
        <v>4.8782350000000001</v>
      </c>
      <c r="D16" s="251">
        <v>5.3778489999999994</v>
      </c>
      <c r="E16" s="247">
        <v>0.65198100000000003</v>
      </c>
      <c r="F16" s="23">
        <v>0.60298600000000002</v>
      </c>
      <c r="G16" s="251">
        <v>0.78736900000000021</v>
      </c>
      <c r="H16" s="247">
        <v>0.52954800000000002</v>
      </c>
      <c r="I16" s="23">
        <v>0.35286800000000001</v>
      </c>
      <c r="J16" s="251">
        <v>0.471829</v>
      </c>
      <c r="K16" s="247">
        <v>4.5902949999999993</v>
      </c>
      <c r="L16" s="23">
        <v>4.2752490000000005</v>
      </c>
      <c r="M16" s="251">
        <v>4.5904799999999994</v>
      </c>
      <c r="N16" s="23"/>
      <c r="O16" s="23"/>
      <c r="P16" s="23"/>
      <c r="Q16" s="22"/>
    </row>
    <row r="17" spans="1:17" ht="12" customHeight="1">
      <c r="A17" s="214" t="s">
        <v>144</v>
      </c>
      <c r="B17" s="247">
        <v>0.174704</v>
      </c>
      <c r="C17" s="23">
        <v>0.237094</v>
      </c>
      <c r="D17" s="251">
        <v>0.24901599999999999</v>
      </c>
      <c r="E17" s="247">
        <v>2.3723999999999999E-2</v>
      </c>
      <c r="F17" s="23">
        <v>3.2167000000000001E-2</v>
      </c>
      <c r="G17" s="251">
        <v>3.3973999999999997E-2</v>
      </c>
      <c r="H17" s="247">
        <v>7.9830000000000005E-3</v>
      </c>
      <c r="I17" s="23">
        <v>1.0093999999999999E-2</v>
      </c>
      <c r="J17" s="251">
        <v>8.320000000000001E-3</v>
      </c>
      <c r="K17" s="247">
        <v>0.15098</v>
      </c>
      <c r="L17" s="23">
        <v>0.204927</v>
      </c>
      <c r="M17" s="251">
        <v>0.21504199999999998</v>
      </c>
      <c r="N17" s="23"/>
      <c r="O17" s="23"/>
      <c r="P17" s="23"/>
      <c r="Q17" s="22"/>
    </row>
    <row r="18" spans="1:17" ht="12" customHeight="1">
      <c r="A18" s="214" t="s">
        <v>143</v>
      </c>
      <c r="B18" s="247">
        <v>26.400136999999997</v>
      </c>
      <c r="C18" s="23">
        <v>22.095904000000001</v>
      </c>
      <c r="D18" s="251">
        <v>24.297264999999999</v>
      </c>
      <c r="E18" s="247">
        <v>2.2716220000000003</v>
      </c>
      <c r="F18" s="23">
        <v>1.8259630000000002</v>
      </c>
      <c r="G18" s="251">
        <v>2.3565659999999999</v>
      </c>
      <c r="H18" s="247">
        <v>4.9082159999999995</v>
      </c>
      <c r="I18" s="23">
        <v>4.2256609999999988</v>
      </c>
      <c r="J18" s="251">
        <v>3.7987120000000005</v>
      </c>
      <c r="K18" s="247">
        <v>24.128514999999997</v>
      </c>
      <c r="L18" s="23">
        <v>20.269940999999999</v>
      </c>
      <c r="M18" s="251">
        <v>21.940698999999999</v>
      </c>
      <c r="N18" s="23"/>
      <c r="O18" s="23"/>
      <c r="P18" s="23"/>
      <c r="Q18" s="22"/>
    </row>
    <row r="19" spans="1:17" ht="12" customHeight="1">
      <c r="A19" s="214" t="s">
        <v>142</v>
      </c>
      <c r="B19" s="247">
        <v>37.494701000000006</v>
      </c>
      <c r="C19" s="23">
        <v>35.542768000000002</v>
      </c>
      <c r="D19" s="251">
        <v>30.863500999999999</v>
      </c>
      <c r="E19" s="247">
        <v>5.3053189999999999</v>
      </c>
      <c r="F19" s="23">
        <v>4.3795489999999999</v>
      </c>
      <c r="G19" s="251">
        <v>4.3705789999999993</v>
      </c>
      <c r="H19" s="247">
        <v>2.6900490000000006</v>
      </c>
      <c r="I19" s="23">
        <v>2.37927</v>
      </c>
      <c r="J19" s="251">
        <v>2.3251379999999995</v>
      </c>
      <c r="K19" s="247">
        <v>32.189382000000009</v>
      </c>
      <c r="L19" s="23">
        <v>31.163219000000002</v>
      </c>
      <c r="M19" s="251">
        <v>26.492922</v>
      </c>
      <c r="N19" s="23"/>
      <c r="O19" s="23"/>
      <c r="P19" s="23"/>
      <c r="Q19" s="22"/>
    </row>
    <row r="20" spans="1:17" ht="12" customHeight="1">
      <c r="A20" s="214" t="s">
        <v>14</v>
      </c>
      <c r="B20" s="247">
        <v>0</v>
      </c>
      <c r="C20" s="23">
        <v>0</v>
      </c>
      <c r="D20" s="251">
        <v>0</v>
      </c>
      <c r="E20" s="247">
        <v>0</v>
      </c>
      <c r="F20" s="23">
        <v>0</v>
      </c>
      <c r="G20" s="251">
        <v>0</v>
      </c>
      <c r="H20" s="247">
        <v>0</v>
      </c>
      <c r="I20" s="23">
        <v>0</v>
      </c>
      <c r="J20" s="251">
        <v>0</v>
      </c>
      <c r="K20" s="247">
        <v>0</v>
      </c>
      <c r="L20" s="23">
        <v>0</v>
      </c>
      <c r="M20" s="251">
        <v>0</v>
      </c>
      <c r="N20" s="23"/>
      <c r="O20" s="23"/>
      <c r="P20" s="23"/>
      <c r="Q20" s="22"/>
    </row>
    <row r="21" spans="1:17" ht="12" customHeight="1">
      <c r="A21" s="214" t="s">
        <v>141</v>
      </c>
      <c r="B21" s="247">
        <v>1.3150580000000003</v>
      </c>
      <c r="C21" s="23">
        <v>0.71157999999999988</v>
      </c>
      <c r="D21" s="251">
        <v>0.6782999999999999</v>
      </c>
      <c r="E21" s="247">
        <v>0.13330699999999998</v>
      </c>
      <c r="F21" s="23">
        <v>6.1218000000000002E-2</v>
      </c>
      <c r="G21" s="251">
        <v>6.6244999999999998E-2</v>
      </c>
      <c r="H21" s="247">
        <v>3.9102999999999992E-2</v>
      </c>
      <c r="I21" s="23">
        <v>4.5498000000000004E-2</v>
      </c>
      <c r="J21" s="251">
        <v>2.9780999999999998E-2</v>
      </c>
      <c r="K21" s="247">
        <v>1.1817510000000002</v>
      </c>
      <c r="L21" s="23">
        <v>0.65036199999999988</v>
      </c>
      <c r="M21" s="251">
        <v>0.6120549999999999</v>
      </c>
      <c r="N21" s="23"/>
      <c r="O21" s="23"/>
      <c r="P21" s="23"/>
      <c r="Q21" s="22"/>
    </row>
    <row r="22" spans="1:17" ht="12" customHeight="1">
      <c r="A22" s="218" t="s">
        <v>140</v>
      </c>
      <c r="B22" s="248">
        <v>75.917778999999982</v>
      </c>
      <c r="C22" s="242">
        <v>61.384243999999988</v>
      </c>
      <c r="D22" s="252">
        <v>44.696994999999994</v>
      </c>
      <c r="E22" s="248">
        <v>3.4069729999999998</v>
      </c>
      <c r="F22" s="242">
        <v>2.8559680000000007</v>
      </c>
      <c r="G22" s="252">
        <v>2.3244470000000006</v>
      </c>
      <c r="H22" s="248">
        <v>5.7806790000000001</v>
      </c>
      <c r="I22" s="242">
        <v>4.9076990000000009</v>
      </c>
      <c r="J22" s="252">
        <v>3.6479290000000004</v>
      </c>
      <c r="K22" s="248">
        <v>72.510805999999988</v>
      </c>
      <c r="L22" s="242">
        <v>58.528275999999991</v>
      </c>
      <c r="M22" s="252">
        <v>42.372547999999995</v>
      </c>
      <c r="N22" s="242"/>
      <c r="O22" s="242"/>
      <c r="P22" s="242"/>
      <c r="Q22" s="22"/>
    </row>
    <row r="23" spans="1:17" s="109" customFormat="1" ht="11.25">
      <c r="P23" s="14"/>
    </row>
  </sheetData>
  <mergeCells count="23">
    <mergeCell ref="B5:D5"/>
    <mergeCell ref="E4:G4"/>
    <mergeCell ref="H4:J4"/>
    <mergeCell ref="K4:M4"/>
    <mergeCell ref="K5:M5"/>
    <mergeCell ref="H5:J5"/>
    <mergeCell ref="E5:G5"/>
    <mergeCell ref="N9:P9"/>
    <mergeCell ref="N4:P4"/>
    <mergeCell ref="N5:P5"/>
    <mergeCell ref="N7:P7"/>
    <mergeCell ref="A9:A10"/>
    <mergeCell ref="B9:D9"/>
    <mergeCell ref="E9:G9"/>
    <mergeCell ref="H9:J9"/>
    <mergeCell ref="K9:M9"/>
    <mergeCell ref="A7:A8"/>
    <mergeCell ref="B7:D7"/>
    <mergeCell ref="E7:G7"/>
    <mergeCell ref="H7:J7"/>
    <mergeCell ref="K7:M7"/>
    <mergeCell ref="A4:A6"/>
    <mergeCell ref="B4:D4"/>
  </mergeCells>
  <pageMargins left="0.31496062992125984" right="0.31496062992125984" top="0.35433070866141736" bottom="0.35433070866141736" header="0.31496062992125984" footer="0.19685039370078741"/>
  <pageSetup paperSize="9" fitToWidth="0" orientation="landscape" r:id="rId1"/>
  <headerFooter differentFirst="1" scaleWithDoc="0">
    <oddFooter>&amp;C&amp;"Calibri,Obyčejné"&amp;9&amp;P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Q34"/>
  <sheetViews>
    <sheetView showGridLines="0" zoomScaleNormal="100" zoomScaleSheetLayoutView="100" workbookViewId="0"/>
  </sheetViews>
  <sheetFormatPr defaultColWidth="9.140625" defaultRowHeight="12"/>
  <cols>
    <col min="1" max="1" width="19.85546875" style="108" customWidth="1"/>
    <col min="2" max="16" width="8.28515625" style="108" customWidth="1"/>
    <col min="17" max="16384" width="9.140625" style="108"/>
  </cols>
  <sheetData>
    <row r="1" spans="1:17" ht="18">
      <c r="A1" s="244" t="s">
        <v>380</v>
      </c>
      <c r="P1" s="209" t="str">
        <f>'3.1'!N1</f>
        <v>I. čtvrtletí 2025</v>
      </c>
    </row>
    <row r="2" spans="1:17" ht="6" customHeight="1"/>
    <row r="3" spans="1:17" ht="12" customHeight="1">
      <c r="A3" s="526" t="str">
        <f>'3.1'!A4</f>
        <v>2025</v>
      </c>
      <c r="B3" s="528" t="s">
        <v>19</v>
      </c>
      <c r="C3" s="529"/>
      <c r="D3" s="530"/>
      <c r="E3" s="528" t="s">
        <v>192</v>
      </c>
      <c r="F3" s="529"/>
      <c r="G3" s="530"/>
      <c r="H3" s="528" t="s">
        <v>194</v>
      </c>
      <c r="I3" s="529"/>
      <c r="J3" s="530"/>
      <c r="K3" s="528" t="s">
        <v>6</v>
      </c>
      <c r="L3" s="529"/>
      <c r="M3" s="530"/>
      <c r="N3" s="525" t="s">
        <v>205</v>
      </c>
      <c r="O3" s="525"/>
      <c r="P3" s="525"/>
      <c r="Q3" s="22"/>
    </row>
    <row r="4" spans="1:17" ht="14.1" customHeight="1">
      <c r="A4" s="527"/>
      <c r="B4" s="531" t="s">
        <v>226</v>
      </c>
      <c r="C4" s="532"/>
      <c r="D4" s="533"/>
      <c r="E4" s="531" t="s">
        <v>226</v>
      </c>
      <c r="F4" s="532"/>
      <c r="G4" s="533"/>
      <c r="H4" s="531" t="s">
        <v>226</v>
      </c>
      <c r="I4" s="532"/>
      <c r="J4" s="533"/>
      <c r="K4" s="531" t="s">
        <v>226</v>
      </c>
      <c r="L4" s="532"/>
      <c r="M4" s="533"/>
      <c r="N4" s="534" t="s">
        <v>168</v>
      </c>
      <c r="O4" s="534"/>
      <c r="P4" s="534"/>
      <c r="Q4" s="22"/>
    </row>
    <row r="5" spans="1:17">
      <c r="A5" s="527"/>
      <c r="B5" s="374" t="s">
        <v>60</v>
      </c>
      <c r="C5" s="373" t="s">
        <v>61</v>
      </c>
      <c r="D5" s="378" t="s">
        <v>62</v>
      </c>
      <c r="E5" s="374" t="s">
        <v>60</v>
      </c>
      <c r="F5" s="373" t="s">
        <v>61</v>
      </c>
      <c r="G5" s="378" t="s">
        <v>62</v>
      </c>
      <c r="H5" s="374" t="s">
        <v>60</v>
      </c>
      <c r="I5" s="373" t="s">
        <v>61</v>
      </c>
      <c r="J5" s="378" t="s">
        <v>62</v>
      </c>
      <c r="K5" s="374" t="s">
        <v>60</v>
      </c>
      <c r="L5" s="373" t="s">
        <v>61</v>
      </c>
      <c r="M5" s="378" t="s">
        <v>62</v>
      </c>
      <c r="N5" s="417" t="s">
        <v>60</v>
      </c>
      <c r="O5" s="417" t="s">
        <v>61</v>
      </c>
      <c r="P5" s="417" t="s">
        <v>62</v>
      </c>
      <c r="Q5" s="22"/>
    </row>
    <row r="6" spans="1:17" ht="12" customHeight="1">
      <c r="A6" s="521" t="s">
        <v>16</v>
      </c>
      <c r="B6" s="523">
        <f>SUM(B7:D7)</f>
        <v>780.87032799999997</v>
      </c>
      <c r="C6" s="520"/>
      <c r="D6" s="524"/>
      <c r="E6" s="523">
        <f>SUM(E7:G7)</f>
        <v>11.302471000000001</v>
      </c>
      <c r="F6" s="520"/>
      <c r="G6" s="524"/>
      <c r="H6" s="523">
        <f>SUM(H7:J7)</f>
        <v>2.56176</v>
      </c>
      <c r="I6" s="520"/>
      <c r="J6" s="524"/>
      <c r="K6" s="523">
        <f>SUM(K7:M7)</f>
        <v>769.567857</v>
      </c>
      <c r="L6" s="520"/>
      <c r="M6" s="524"/>
      <c r="N6" s="520">
        <f>P7</f>
        <v>1363.4</v>
      </c>
      <c r="O6" s="520"/>
      <c r="P6" s="520"/>
      <c r="Q6" s="22"/>
    </row>
    <row r="7" spans="1:17" s="111" customFormat="1" ht="15" customHeight="1">
      <c r="A7" s="522"/>
      <c r="B7" s="263">
        <f t="shared" ref="B7:M7" si="0">SUM(B8:B19)</f>
        <v>278.28093000000001</v>
      </c>
      <c r="C7" s="264">
        <f t="shared" si="0"/>
        <v>267.50252999999998</v>
      </c>
      <c r="D7" s="265">
        <f t="shared" si="0"/>
        <v>235.08686800000001</v>
      </c>
      <c r="E7" s="263">
        <f t="shared" si="0"/>
        <v>3.6570399999999998</v>
      </c>
      <c r="F7" s="264">
        <f t="shared" si="0"/>
        <v>3.9917279999999997</v>
      </c>
      <c r="G7" s="265">
        <f t="shared" si="0"/>
        <v>3.6537030000000001</v>
      </c>
      <c r="H7" s="263">
        <f t="shared" si="0"/>
        <v>0.90051900000000007</v>
      </c>
      <c r="I7" s="264">
        <f t="shared" si="0"/>
        <v>0.82651800000000009</v>
      </c>
      <c r="J7" s="265">
        <f t="shared" si="0"/>
        <v>0.83472299999999999</v>
      </c>
      <c r="K7" s="263">
        <f t="shared" si="0"/>
        <v>274.62389000000002</v>
      </c>
      <c r="L7" s="264">
        <f t="shared" si="0"/>
        <v>263.51080200000001</v>
      </c>
      <c r="M7" s="265">
        <f t="shared" si="0"/>
        <v>231.43316499999997</v>
      </c>
      <c r="N7" s="418">
        <v>1363.4</v>
      </c>
      <c r="O7" s="418">
        <v>1363.4</v>
      </c>
      <c r="P7" s="418">
        <v>1363.4</v>
      </c>
      <c r="Q7" s="18"/>
    </row>
    <row r="8" spans="1:17" ht="12" customHeight="1">
      <c r="A8" s="253" t="s">
        <v>150</v>
      </c>
      <c r="B8" s="260">
        <v>0</v>
      </c>
      <c r="C8" s="7">
        <v>0</v>
      </c>
      <c r="D8" s="257">
        <v>0</v>
      </c>
      <c r="E8" s="260">
        <v>0</v>
      </c>
      <c r="F8" s="7">
        <v>0</v>
      </c>
      <c r="G8" s="257">
        <v>0</v>
      </c>
      <c r="H8" s="260">
        <v>0</v>
      </c>
      <c r="I8" s="7">
        <v>0</v>
      </c>
      <c r="J8" s="257">
        <v>0</v>
      </c>
      <c r="K8" s="260">
        <v>0</v>
      </c>
      <c r="L8" s="7">
        <v>0</v>
      </c>
      <c r="M8" s="257">
        <v>0</v>
      </c>
      <c r="N8" s="7"/>
      <c r="O8" s="7"/>
      <c r="P8" s="7"/>
      <c r="Q8" s="22"/>
    </row>
    <row r="9" spans="1:17" ht="12" customHeight="1">
      <c r="A9" s="253" t="s">
        <v>149</v>
      </c>
      <c r="B9" s="260">
        <v>0</v>
      </c>
      <c r="C9" s="7">
        <v>0</v>
      </c>
      <c r="D9" s="257">
        <v>0</v>
      </c>
      <c r="E9" s="260">
        <v>0</v>
      </c>
      <c r="F9" s="7">
        <v>0</v>
      </c>
      <c r="G9" s="257">
        <v>0</v>
      </c>
      <c r="H9" s="260">
        <v>0</v>
      </c>
      <c r="I9" s="7">
        <v>0</v>
      </c>
      <c r="J9" s="257">
        <v>0</v>
      </c>
      <c r="K9" s="260">
        <v>0</v>
      </c>
      <c r="L9" s="7">
        <v>0</v>
      </c>
      <c r="M9" s="257">
        <v>0</v>
      </c>
      <c r="N9" s="7"/>
      <c r="O9" s="7"/>
      <c r="P9" s="7"/>
      <c r="Q9" s="22"/>
    </row>
    <row r="10" spans="1:17" ht="12" customHeight="1">
      <c r="A10" s="253" t="s">
        <v>148</v>
      </c>
      <c r="B10" s="260">
        <v>0</v>
      </c>
      <c r="C10" s="7">
        <v>0</v>
      </c>
      <c r="D10" s="257">
        <v>0</v>
      </c>
      <c r="E10" s="260">
        <v>0</v>
      </c>
      <c r="F10" s="7">
        <v>0</v>
      </c>
      <c r="G10" s="257">
        <v>0</v>
      </c>
      <c r="H10" s="260">
        <v>0</v>
      </c>
      <c r="I10" s="7">
        <v>0</v>
      </c>
      <c r="J10" s="257">
        <v>0</v>
      </c>
      <c r="K10" s="260">
        <v>0</v>
      </c>
      <c r="L10" s="7">
        <v>0</v>
      </c>
      <c r="M10" s="257">
        <v>0</v>
      </c>
      <c r="N10" s="7"/>
      <c r="O10" s="7"/>
      <c r="P10" s="7"/>
      <c r="Q10" s="22"/>
    </row>
    <row r="11" spans="1:17" ht="12" customHeight="1">
      <c r="A11" s="253" t="s">
        <v>147</v>
      </c>
      <c r="B11" s="260">
        <v>1.41791</v>
      </c>
      <c r="C11" s="7">
        <v>1.76451</v>
      </c>
      <c r="D11" s="257">
        <v>0.31129000000000001</v>
      </c>
      <c r="E11" s="260">
        <v>4.929E-2</v>
      </c>
      <c r="F11" s="7">
        <v>0.10165</v>
      </c>
      <c r="G11" s="257">
        <v>5.1920000000000001E-2</v>
      </c>
      <c r="H11" s="260">
        <v>1.75E-3</v>
      </c>
      <c r="I11" s="7">
        <v>4.15E-3</v>
      </c>
      <c r="J11" s="257">
        <v>4.5100000000000001E-3</v>
      </c>
      <c r="K11" s="260">
        <v>1.3686199999999999</v>
      </c>
      <c r="L11" s="7">
        <v>1.66286</v>
      </c>
      <c r="M11" s="257">
        <v>0.25936999999999999</v>
      </c>
      <c r="N11" s="7"/>
      <c r="O11" s="7"/>
      <c r="P11" s="7"/>
      <c r="Q11" s="22"/>
    </row>
    <row r="12" spans="1:17" ht="12" customHeight="1">
      <c r="A12" s="253" t="s">
        <v>146</v>
      </c>
      <c r="B12" s="260">
        <v>0</v>
      </c>
      <c r="C12" s="7">
        <v>0</v>
      </c>
      <c r="D12" s="257">
        <v>0</v>
      </c>
      <c r="E12" s="260">
        <v>0</v>
      </c>
      <c r="F12" s="7">
        <v>0</v>
      </c>
      <c r="G12" s="257">
        <v>0</v>
      </c>
      <c r="H12" s="260">
        <v>0</v>
      </c>
      <c r="I12" s="7">
        <v>0</v>
      </c>
      <c r="J12" s="257">
        <v>0</v>
      </c>
      <c r="K12" s="260">
        <v>0</v>
      </c>
      <c r="L12" s="7">
        <v>0</v>
      </c>
      <c r="M12" s="257">
        <v>0</v>
      </c>
      <c r="N12" s="7"/>
      <c r="O12" s="7"/>
      <c r="P12" s="7"/>
      <c r="Q12" s="22"/>
    </row>
    <row r="13" spans="1:17" ht="12" customHeight="1">
      <c r="A13" s="253" t="s">
        <v>145</v>
      </c>
      <c r="B13" s="260">
        <v>0</v>
      </c>
      <c r="C13" s="7">
        <v>0</v>
      </c>
      <c r="D13" s="257">
        <v>0</v>
      </c>
      <c r="E13" s="260">
        <v>0</v>
      </c>
      <c r="F13" s="7">
        <v>0</v>
      </c>
      <c r="G13" s="257">
        <v>0</v>
      </c>
      <c r="H13" s="260">
        <v>0</v>
      </c>
      <c r="I13" s="7">
        <v>0</v>
      </c>
      <c r="J13" s="257">
        <v>0</v>
      </c>
      <c r="K13" s="260">
        <v>0</v>
      </c>
      <c r="L13" s="7">
        <v>0</v>
      </c>
      <c r="M13" s="257">
        <v>0</v>
      </c>
      <c r="N13" s="7"/>
      <c r="O13" s="7"/>
      <c r="P13" s="7"/>
      <c r="Q13" s="22"/>
    </row>
    <row r="14" spans="1:17" ht="12" customHeight="1">
      <c r="A14" s="253" t="s">
        <v>144</v>
      </c>
      <c r="B14" s="260">
        <v>0</v>
      </c>
      <c r="C14" s="7">
        <v>0</v>
      </c>
      <c r="D14" s="257">
        <v>0</v>
      </c>
      <c r="E14" s="260">
        <v>0</v>
      </c>
      <c r="F14" s="7">
        <v>0</v>
      </c>
      <c r="G14" s="257">
        <v>0</v>
      </c>
      <c r="H14" s="260">
        <v>0</v>
      </c>
      <c r="I14" s="7">
        <v>0</v>
      </c>
      <c r="J14" s="257">
        <v>0</v>
      </c>
      <c r="K14" s="260">
        <v>0</v>
      </c>
      <c r="L14" s="7">
        <v>0</v>
      </c>
      <c r="M14" s="257">
        <v>0</v>
      </c>
      <c r="N14" s="7"/>
      <c r="O14" s="7"/>
      <c r="P14" s="7"/>
      <c r="Q14" s="22"/>
    </row>
    <row r="15" spans="1:17" ht="12" customHeight="1">
      <c r="A15" s="253" t="s">
        <v>143</v>
      </c>
      <c r="B15" s="260">
        <v>0</v>
      </c>
      <c r="C15" s="7">
        <v>0</v>
      </c>
      <c r="D15" s="257">
        <v>0</v>
      </c>
      <c r="E15" s="260">
        <v>0</v>
      </c>
      <c r="F15" s="7">
        <v>0</v>
      </c>
      <c r="G15" s="257">
        <v>0</v>
      </c>
      <c r="H15" s="260">
        <v>0</v>
      </c>
      <c r="I15" s="7">
        <v>0</v>
      </c>
      <c r="J15" s="257">
        <v>0</v>
      </c>
      <c r="K15" s="260">
        <v>0</v>
      </c>
      <c r="L15" s="7">
        <v>0</v>
      </c>
      <c r="M15" s="257">
        <v>0</v>
      </c>
      <c r="N15" s="7"/>
      <c r="O15" s="7"/>
      <c r="P15" s="7"/>
      <c r="Q15" s="22"/>
    </row>
    <row r="16" spans="1:17" ht="12" customHeight="1">
      <c r="A16" s="253" t="s">
        <v>142</v>
      </c>
      <c r="B16" s="260">
        <v>0</v>
      </c>
      <c r="C16" s="7">
        <v>0</v>
      </c>
      <c r="D16" s="257">
        <v>0</v>
      </c>
      <c r="E16" s="260">
        <v>0</v>
      </c>
      <c r="F16" s="7">
        <v>0</v>
      </c>
      <c r="G16" s="257">
        <v>0</v>
      </c>
      <c r="H16" s="260">
        <v>0</v>
      </c>
      <c r="I16" s="7">
        <v>0</v>
      </c>
      <c r="J16" s="257">
        <v>0</v>
      </c>
      <c r="K16" s="260">
        <v>0</v>
      </c>
      <c r="L16" s="7">
        <v>0</v>
      </c>
      <c r="M16" s="257">
        <v>0</v>
      </c>
      <c r="N16" s="7"/>
      <c r="O16" s="7"/>
      <c r="P16" s="7"/>
      <c r="Q16" s="22"/>
    </row>
    <row r="17" spans="1:17" ht="12" customHeight="1">
      <c r="A17" s="253" t="s">
        <v>14</v>
      </c>
      <c r="B17" s="260">
        <v>0</v>
      </c>
      <c r="C17" s="7">
        <v>0</v>
      </c>
      <c r="D17" s="257">
        <v>0</v>
      </c>
      <c r="E17" s="260">
        <v>0</v>
      </c>
      <c r="F17" s="7">
        <v>0</v>
      </c>
      <c r="G17" s="257">
        <v>0</v>
      </c>
      <c r="H17" s="260">
        <v>0</v>
      </c>
      <c r="I17" s="7">
        <v>0</v>
      </c>
      <c r="J17" s="257">
        <v>0</v>
      </c>
      <c r="K17" s="260">
        <v>0</v>
      </c>
      <c r="L17" s="7">
        <v>0</v>
      </c>
      <c r="M17" s="257">
        <v>0</v>
      </c>
      <c r="N17" s="7"/>
      <c r="O17" s="7"/>
      <c r="P17" s="7"/>
      <c r="Q17" s="22"/>
    </row>
    <row r="18" spans="1:17" ht="12" customHeight="1">
      <c r="A18" s="253" t="s">
        <v>141</v>
      </c>
      <c r="B18" s="260">
        <v>0</v>
      </c>
      <c r="C18" s="7">
        <v>0</v>
      </c>
      <c r="D18" s="257">
        <v>0</v>
      </c>
      <c r="E18" s="260">
        <v>0</v>
      </c>
      <c r="F18" s="7">
        <v>0</v>
      </c>
      <c r="G18" s="257">
        <v>0</v>
      </c>
      <c r="H18" s="260">
        <v>0</v>
      </c>
      <c r="I18" s="7">
        <v>0</v>
      </c>
      <c r="J18" s="257">
        <v>0</v>
      </c>
      <c r="K18" s="260">
        <v>0</v>
      </c>
      <c r="L18" s="7">
        <v>0</v>
      </c>
      <c r="M18" s="257">
        <v>0</v>
      </c>
      <c r="N18" s="7"/>
      <c r="O18" s="7"/>
      <c r="P18" s="7"/>
      <c r="Q18" s="22"/>
    </row>
    <row r="19" spans="1:17" ht="12" customHeight="1">
      <c r="A19" s="254" t="s">
        <v>140</v>
      </c>
      <c r="B19" s="261">
        <v>276.86302000000001</v>
      </c>
      <c r="C19" s="256">
        <v>265.73802000000001</v>
      </c>
      <c r="D19" s="258">
        <v>234.775578</v>
      </c>
      <c r="E19" s="261">
        <v>3.6077499999999998</v>
      </c>
      <c r="F19" s="256">
        <v>3.8900779999999999</v>
      </c>
      <c r="G19" s="258">
        <v>3.6017830000000002</v>
      </c>
      <c r="H19" s="261">
        <v>0.89876900000000004</v>
      </c>
      <c r="I19" s="256">
        <v>0.8223680000000001</v>
      </c>
      <c r="J19" s="258">
        <v>0.83021299999999998</v>
      </c>
      <c r="K19" s="261">
        <v>273.25527</v>
      </c>
      <c r="L19" s="256">
        <v>261.84794199999999</v>
      </c>
      <c r="M19" s="258">
        <v>231.17379499999998</v>
      </c>
      <c r="N19" s="256"/>
      <c r="O19" s="256"/>
      <c r="P19" s="256"/>
      <c r="Q19" s="22"/>
    </row>
    <row r="20" spans="1:17" ht="12" customHeight="1">
      <c r="A20" s="521" t="s">
        <v>17</v>
      </c>
      <c r="B20" s="523">
        <f>SUM(B21:D21)</f>
        <v>1100.9197329999997</v>
      </c>
      <c r="C20" s="520"/>
      <c r="D20" s="524"/>
      <c r="E20" s="523">
        <f>SUM(E21:G21)</f>
        <v>55.415944000000025</v>
      </c>
      <c r="F20" s="520"/>
      <c r="G20" s="524"/>
      <c r="H20" s="523">
        <f>SUM(H21:J21)</f>
        <v>10.947798000000002</v>
      </c>
      <c r="I20" s="520"/>
      <c r="J20" s="524"/>
      <c r="K20" s="523">
        <f>SUM(K21:M21)</f>
        <v>1045.5037889999999</v>
      </c>
      <c r="L20" s="520"/>
      <c r="M20" s="524"/>
      <c r="N20" s="520">
        <f>P21</f>
        <v>1263.9578600000007</v>
      </c>
      <c r="O20" s="520"/>
      <c r="P20" s="520"/>
      <c r="Q20" s="22"/>
    </row>
    <row r="21" spans="1:17" s="111" customFormat="1" ht="15" customHeight="1">
      <c r="A21" s="522"/>
      <c r="B21" s="263">
        <f>SUM(B22:B33)</f>
        <v>386.91532799999999</v>
      </c>
      <c r="C21" s="264">
        <f t="shared" ref="C21:M21" si="1">SUM(C22:C33)</f>
        <v>353.44257000000005</v>
      </c>
      <c r="D21" s="265">
        <f t="shared" si="1"/>
        <v>360.56183499999986</v>
      </c>
      <c r="E21" s="263">
        <f t="shared" si="1"/>
        <v>19.193999000000009</v>
      </c>
      <c r="F21" s="264">
        <f t="shared" si="1"/>
        <v>17.253156000000004</v>
      </c>
      <c r="G21" s="265">
        <f t="shared" si="1"/>
        <v>18.968789000000019</v>
      </c>
      <c r="H21" s="263">
        <f t="shared" si="1"/>
        <v>4.0428210000000018</v>
      </c>
      <c r="I21" s="264">
        <f t="shared" si="1"/>
        <v>3.3871270000000004</v>
      </c>
      <c r="J21" s="265">
        <f t="shared" si="1"/>
        <v>3.5178500000000001</v>
      </c>
      <c r="K21" s="263">
        <f t="shared" si="1"/>
        <v>367.72132899999997</v>
      </c>
      <c r="L21" s="264">
        <f t="shared" si="1"/>
        <v>336.18941400000006</v>
      </c>
      <c r="M21" s="265">
        <f t="shared" si="1"/>
        <v>341.59304599999973</v>
      </c>
      <c r="N21" s="418">
        <v>1250.3086600000008</v>
      </c>
      <c r="O21" s="418">
        <v>1258.4708600000006</v>
      </c>
      <c r="P21" s="418">
        <v>1263.9578600000007</v>
      </c>
      <c r="Q21" s="18"/>
    </row>
    <row r="22" spans="1:17" ht="12" customHeight="1">
      <c r="A22" s="253" t="s">
        <v>150</v>
      </c>
      <c r="B22" s="260">
        <v>0.19910500000000003</v>
      </c>
      <c r="C22" s="7">
        <v>0.19900200000000001</v>
      </c>
      <c r="D22" s="257">
        <v>0.12834199999999998</v>
      </c>
      <c r="E22" s="260">
        <v>1.3661999999999999E-2</v>
      </c>
      <c r="F22" s="7">
        <v>8.8599999999999998E-3</v>
      </c>
      <c r="G22" s="257">
        <v>5.7239999999999999E-3</v>
      </c>
      <c r="H22" s="260">
        <v>0</v>
      </c>
      <c r="I22" s="7">
        <v>0</v>
      </c>
      <c r="J22" s="257">
        <v>0</v>
      </c>
      <c r="K22" s="260">
        <v>0.18544300000000002</v>
      </c>
      <c r="L22" s="7">
        <v>0.19014200000000001</v>
      </c>
      <c r="M22" s="257">
        <v>0.12261799999999998</v>
      </c>
      <c r="N22" s="7"/>
      <c r="O22" s="7"/>
      <c r="P22" s="7"/>
      <c r="Q22" s="22"/>
    </row>
    <row r="23" spans="1:17" ht="12" customHeight="1">
      <c r="A23" s="253" t="s">
        <v>149</v>
      </c>
      <c r="B23" s="260">
        <v>222.63446700000009</v>
      </c>
      <c r="C23" s="7">
        <v>202.3218280000001</v>
      </c>
      <c r="D23" s="257">
        <v>222.72548099999986</v>
      </c>
      <c r="E23" s="260">
        <v>15.411754000000006</v>
      </c>
      <c r="F23" s="7">
        <v>13.940801000000002</v>
      </c>
      <c r="G23" s="257">
        <v>15.569099000000014</v>
      </c>
      <c r="H23" s="260">
        <v>2.1434740000000017</v>
      </c>
      <c r="I23" s="7">
        <v>1.7612359999999994</v>
      </c>
      <c r="J23" s="257">
        <v>1.7869990000000004</v>
      </c>
      <c r="K23" s="260">
        <v>207.22271300000008</v>
      </c>
      <c r="L23" s="7">
        <v>188.3810270000001</v>
      </c>
      <c r="M23" s="257">
        <v>207.15638199999984</v>
      </c>
      <c r="N23" s="7"/>
      <c r="O23" s="7"/>
      <c r="P23" s="7"/>
      <c r="Q23" s="22"/>
    </row>
    <row r="24" spans="1:17" ht="12" customHeight="1">
      <c r="A24" s="253" t="s">
        <v>148</v>
      </c>
      <c r="B24" s="260">
        <v>0</v>
      </c>
      <c r="C24" s="7">
        <v>0</v>
      </c>
      <c r="D24" s="257">
        <v>0</v>
      </c>
      <c r="E24" s="260">
        <v>0</v>
      </c>
      <c r="F24" s="7">
        <v>0</v>
      </c>
      <c r="G24" s="257">
        <v>0</v>
      </c>
      <c r="H24" s="260">
        <v>0</v>
      </c>
      <c r="I24" s="7">
        <v>0</v>
      </c>
      <c r="J24" s="257">
        <v>0</v>
      </c>
      <c r="K24" s="260">
        <v>0</v>
      </c>
      <c r="L24" s="7">
        <v>0</v>
      </c>
      <c r="M24" s="257">
        <v>0</v>
      </c>
      <c r="N24" s="7"/>
      <c r="O24" s="7"/>
      <c r="P24" s="7"/>
      <c r="Q24" s="22"/>
    </row>
    <row r="25" spans="1:17" ht="12" customHeight="1">
      <c r="A25" s="253" t="s">
        <v>147</v>
      </c>
      <c r="B25" s="260">
        <v>0</v>
      </c>
      <c r="C25" s="7">
        <v>0</v>
      </c>
      <c r="D25" s="257">
        <v>0</v>
      </c>
      <c r="E25" s="260">
        <v>0</v>
      </c>
      <c r="F25" s="7">
        <v>0</v>
      </c>
      <c r="G25" s="257">
        <v>0</v>
      </c>
      <c r="H25" s="260">
        <v>0</v>
      </c>
      <c r="I25" s="7">
        <v>0</v>
      </c>
      <c r="J25" s="257">
        <v>0</v>
      </c>
      <c r="K25" s="260">
        <v>0</v>
      </c>
      <c r="L25" s="7">
        <v>0</v>
      </c>
      <c r="M25" s="257">
        <v>0</v>
      </c>
      <c r="N25" s="7"/>
      <c r="O25" s="7"/>
      <c r="P25" s="7"/>
      <c r="Q25" s="22"/>
    </row>
    <row r="26" spans="1:17" ht="12" customHeight="1">
      <c r="A26" s="253" t="s">
        <v>146</v>
      </c>
      <c r="B26" s="260">
        <v>0</v>
      </c>
      <c r="C26" s="7">
        <v>0</v>
      </c>
      <c r="D26" s="257">
        <v>0</v>
      </c>
      <c r="E26" s="260">
        <v>0</v>
      </c>
      <c r="F26" s="7">
        <v>0</v>
      </c>
      <c r="G26" s="257">
        <v>0</v>
      </c>
      <c r="H26" s="260">
        <v>0</v>
      </c>
      <c r="I26" s="7">
        <v>0</v>
      </c>
      <c r="J26" s="257">
        <v>0</v>
      </c>
      <c r="K26" s="260">
        <v>0</v>
      </c>
      <c r="L26" s="7">
        <v>0</v>
      </c>
      <c r="M26" s="257">
        <v>0</v>
      </c>
      <c r="N26" s="7"/>
      <c r="O26" s="7"/>
      <c r="P26" s="7"/>
      <c r="Q26" s="22"/>
    </row>
    <row r="27" spans="1:17" ht="12" customHeight="1">
      <c r="A27" s="253" t="s">
        <v>145</v>
      </c>
      <c r="B27" s="260">
        <v>0</v>
      </c>
      <c r="C27" s="7">
        <v>0</v>
      </c>
      <c r="D27" s="257">
        <v>0</v>
      </c>
      <c r="E27" s="260">
        <v>0</v>
      </c>
      <c r="F27" s="7">
        <v>0</v>
      </c>
      <c r="G27" s="257">
        <v>0</v>
      </c>
      <c r="H27" s="260">
        <v>0</v>
      </c>
      <c r="I27" s="7">
        <v>0</v>
      </c>
      <c r="J27" s="257">
        <v>0</v>
      </c>
      <c r="K27" s="260">
        <v>0</v>
      </c>
      <c r="L27" s="7">
        <v>0</v>
      </c>
      <c r="M27" s="257">
        <v>0</v>
      </c>
      <c r="N27" s="7"/>
      <c r="O27" s="7"/>
      <c r="P27" s="7"/>
      <c r="Q27" s="22"/>
    </row>
    <row r="28" spans="1:17" ht="12" customHeight="1">
      <c r="A28" s="253" t="s">
        <v>144</v>
      </c>
      <c r="B28" s="260">
        <v>0.31260599999999999</v>
      </c>
      <c r="C28" s="7">
        <v>7.2978000000000015E-2</v>
      </c>
      <c r="D28" s="257">
        <v>6.5738000000000005E-2</v>
      </c>
      <c r="E28" s="260">
        <v>6.8483000000000002E-2</v>
      </c>
      <c r="F28" s="7">
        <v>8.5279000000000008E-2</v>
      </c>
      <c r="G28" s="257">
        <v>5.9000999999999998E-2</v>
      </c>
      <c r="H28" s="260">
        <v>0</v>
      </c>
      <c r="I28" s="7">
        <v>0</v>
      </c>
      <c r="J28" s="257">
        <v>0</v>
      </c>
      <c r="K28" s="260">
        <v>0.24412299999999998</v>
      </c>
      <c r="L28" s="7">
        <v>-1.2300999999999992E-2</v>
      </c>
      <c r="M28" s="257">
        <v>6.7370000000000069E-3</v>
      </c>
      <c r="N28" s="7"/>
      <c r="O28" s="7"/>
      <c r="P28" s="7"/>
      <c r="Q28" s="22"/>
    </row>
    <row r="29" spans="1:17" ht="12" customHeight="1">
      <c r="A29" s="253" t="s">
        <v>143</v>
      </c>
      <c r="B29" s="260">
        <v>0</v>
      </c>
      <c r="C29" s="7">
        <v>0</v>
      </c>
      <c r="D29" s="257">
        <v>0</v>
      </c>
      <c r="E29" s="260">
        <v>0</v>
      </c>
      <c r="F29" s="7">
        <v>0</v>
      </c>
      <c r="G29" s="257">
        <v>0</v>
      </c>
      <c r="H29" s="260">
        <v>0</v>
      </c>
      <c r="I29" s="7">
        <v>0</v>
      </c>
      <c r="J29" s="257">
        <v>0</v>
      </c>
      <c r="K29" s="260">
        <v>0</v>
      </c>
      <c r="L29" s="7">
        <v>0</v>
      </c>
      <c r="M29" s="257">
        <v>0</v>
      </c>
      <c r="N29" s="7"/>
      <c r="O29" s="7"/>
      <c r="P29" s="7"/>
      <c r="Q29" s="22"/>
    </row>
    <row r="30" spans="1:17" ht="12" customHeight="1">
      <c r="A30" s="253" t="s">
        <v>142</v>
      </c>
      <c r="B30" s="260">
        <v>20.921035</v>
      </c>
      <c r="C30" s="7">
        <v>17.814539000000003</v>
      </c>
      <c r="D30" s="257">
        <v>20.169619000000001</v>
      </c>
      <c r="E30" s="260">
        <v>0.72430399999999995</v>
      </c>
      <c r="F30" s="7">
        <v>0.60523599999999989</v>
      </c>
      <c r="G30" s="257">
        <v>0.77126700000000004</v>
      </c>
      <c r="H30" s="260">
        <v>4.8129999999999996E-3</v>
      </c>
      <c r="I30" s="7">
        <v>3.0539999999999999E-3</v>
      </c>
      <c r="J30" s="257">
        <v>1.0874E-2</v>
      </c>
      <c r="K30" s="260">
        <v>20.196731</v>
      </c>
      <c r="L30" s="7">
        <v>17.209303000000002</v>
      </c>
      <c r="M30" s="257">
        <v>19.398351999999999</v>
      </c>
      <c r="N30" s="7"/>
      <c r="O30" s="7"/>
      <c r="P30" s="7"/>
      <c r="Q30" s="22"/>
    </row>
    <row r="31" spans="1:17" ht="12" customHeight="1">
      <c r="A31" s="253" t="s">
        <v>14</v>
      </c>
      <c r="B31" s="260">
        <v>0.2084</v>
      </c>
      <c r="C31" s="7">
        <v>0</v>
      </c>
      <c r="D31" s="257">
        <v>0</v>
      </c>
      <c r="E31" s="260">
        <v>1.6999999999999999E-3</v>
      </c>
      <c r="F31" s="7">
        <v>0</v>
      </c>
      <c r="G31" s="257">
        <v>0</v>
      </c>
      <c r="H31" s="260">
        <v>0</v>
      </c>
      <c r="I31" s="7">
        <v>0</v>
      </c>
      <c r="J31" s="257">
        <v>0</v>
      </c>
      <c r="K31" s="260">
        <v>0.20669999999999999</v>
      </c>
      <c r="L31" s="7">
        <v>0</v>
      </c>
      <c r="M31" s="257">
        <v>0</v>
      </c>
      <c r="N31" s="7"/>
      <c r="O31" s="7"/>
      <c r="P31" s="7"/>
      <c r="Q31" s="22"/>
    </row>
    <row r="32" spans="1:17" ht="12" customHeight="1">
      <c r="A32" s="253" t="s">
        <v>141</v>
      </c>
      <c r="B32" s="260">
        <v>0.59986399999999995</v>
      </c>
      <c r="C32" s="7">
        <v>0.51585799999999982</v>
      </c>
      <c r="D32" s="257">
        <v>0.57564100000000029</v>
      </c>
      <c r="E32" s="260">
        <v>8.8244000000000003E-2</v>
      </c>
      <c r="F32" s="7">
        <v>9.1390000000000013E-2</v>
      </c>
      <c r="G32" s="257">
        <v>0.11508099999999995</v>
      </c>
      <c r="H32" s="260">
        <v>7.2560000000000003E-3</v>
      </c>
      <c r="I32" s="7">
        <v>6.2649999999999997E-3</v>
      </c>
      <c r="J32" s="257">
        <v>6.1259999999999995E-3</v>
      </c>
      <c r="K32" s="260">
        <v>0.51161999999999996</v>
      </c>
      <c r="L32" s="7">
        <v>0.42446799999999979</v>
      </c>
      <c r="M32" s="257">
        <v>0.46056000000000036</v>
      </c>
      <c r="N32" s="7"/>
      <c r="O32" s="7"/>
      <c r="P32" s="7"/>
      <c r="Q32" s="22"/>
    </row>
    <row r="33" spans="1:17" ht="12" customHeight="1">
      <c r="A33" s="254" t="s">
        <v>140</v>
      </c>
      <c r="B33" s="262">
        <v>142.03985099999991</v>
      </c>
      <c r="C33" s="255">
        <v>132.51836499999993</v>
      </c>
      <c r="D33" s="259">
        <v>116.89701399999997</v>
      </c>
      <c r="E33" s="262">
        <v>2.8858520000000025</v>
      </c>
      <c r="F33" s="255">
        <v>2.521590000000002</v>
      </c>
      <c r="G33" s="259">
        <v>2.4486170000000027</v>
      </c>
      <c r="H33" s="262">
        <v>1.8872780000000005</v>
      </c>
      <c r="I33" s="255">
        <v>1.616572000000001</v>
      </c>
      <c r="J33" s="259">
        <v>1.7138509999999996</v>
      </c>
      <c r="K33" s="262">
        <v>139.15399899999991</v>
      </c>
      <c r="L33" s="255">
        <v>129.99677499999993</v>
      </c>
      <c r="M33" s="259">
        <v>114.44839699999997</v>
      </c>
      <c r="N33" s="256"/>
      <c r="O33" s="256"/>
      <c r="P33" s="256"/>
      <c r="Q33" s="22"/>
    </row>
    <row r="34" spans="1:17" s="109" customFormat="1" ht="11.25">
      <c r="P34" s="14"/>
      <c r="Q34" s="15"/>
    </row>
  </sheetData>
  <mergeCells count="23">
    <mergeCell ref="N3:P3"/>
    <mergeCell ref="A3:A5"/>
    <mergeCell ref="B3:D3"/>
    <mergeCell ref="E3:G3"/>
    <mergeCell ref="H3:J3"/>
    <mergeCell ref="K3:M3"/>
    <mergeCell ref="B4:D4"/>
    <mergeCell ref="E4:G4"/>
    <mergeCell ref="H4:J4"/>
    <mergeCell ref="K4:M4"/>
    <mergeCell ref="N4:P4"/>
    <mergeCell ref="N20:P20"/>
    <mergeCell ref="A6:A7"/>
    <mergeCell ref="B6:D6"/>
    <mergeCell ref="E6:G6"/>
    <mergeCell ref="H6:J6"/>
    <mergeCell ref="K6:M6"/>
    <mergeCell ref="N6:P6"/>
    <mergeCell ref="A20:A21"/>
    <mergeCell ref="B20:D20"/>
    <mergeCell ref="E20:G20"/>
    <mergeCell ref="H20:J20"/>
    <mergeCell ref="K20:M20"/>
  </mergeCells>
  <pageMargins left="0.31496062992125984" right="0.31496062992125984" top="0.35433070866141736" bottom="0.35433070866141736" header="0.31496062992125984" footer="0.19685039370078741"/>
  <pageSetup paperSize="9" fitToWidth="0" orientation="landscape" r:id="rId1"/>
  <headerFooter differentFirst="1" scaleWithDoc="0">
    <oddFooter>&amp;C&amp;"Calibri,Obyčejné"&amp;9&amp;P</oddFooter>
  </headerFooter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B00B655D5A854647ACED693DFC4CAE66" ma:contentTypeVersion="0" ma:contentTypeDescription="Vytvoří nový dokument" ma:contentTypeScope="" ma:versionID="89ab6c666dc92d0f2b3752d3b7a9075b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e5030a4fb49af6ac1945304746faa32a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 obsahu"/>
        <xsd:element ref="dc:title" minOccurs="0" maxOccurs="1" ma:index="4" ma:displayName="Nadpis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7237EA6B-146D-4104-81C5-D7E3594BBC1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13BA5E38-9AE1-4F8C-8FAE-17DBFBBD3A7E}">
  <ds:schemaRefs>
    <ds:schemaRef ds:uri="http://schemas.microsoft.com/office/2006/metadata/properties"/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1E4C422C-8600-4CD3-BD02-EDAEFEDB0A3A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39</vt:i4>
      </vt:variant>
      <vt:variant>
        <vt:lpstr>Pojmenované oblasti</vt:lpstr>
      </vt:variant>
      <vt:variant>
        <vt:i4>22</vt:i4>
      </vt:variant>
    </vt:vector>
  </HeadingPairs>
  <TitlesOfParts>
    <vt:vector size="61" baseType="lpstr">
      <vt:lpstr>Titulní</vt:lpstr>
      <vt:lpstr>Obsah</vt:lpstr>
      <vt:lpstr>Úvod</vt:lpstr>
      <vt:lpstr>1</vt:lpstr>
      <vt:lpstr>2</vt:lpstr>
      <vt:lpstr>3.1</vt:lpstr>
      <vt:lpstr>3.2</vt:lpstr>
      <vt:lpstr>4.1</vt:lpstr>
      <vt:lpstr>4.2</vt:lpstr>
      <vt:lpstr>4.3</vt:lpstr>
      <vt:lpstr>4.4</vt:lpstr>
      <vt:lpstr>4.5</vt:lpstr>
      <vt:lpstr>4.6</vt:lpstr>
      <vt:lpstr>5</vt:lpstr>
      <vt:lpstr>6.1, 6.2</vt:lpstr>
      <vt:lpstr>6.3</vt:lpstr>
      <vt:lpstr>6.4</vt:lpstr>
      <vt:lpstr>6.5</vt:lpstr>
      <vt:lpstr>7.1</vt:lpstr>
      <vt:lpstr>7.2</vt:lpstr>
      <vt:lpstr>7.3</vt:lpstr>
      <vt:lpstr>7.4</vt:lpstr>
      <vt:lpstr>7.5</vt:lpstr>
      <vt:lpstr>7.6</vt:lpstr>
      <vt:lpstr>7.7</vt:lpstr>
      <vt:lpstr>7.8</vt:lpstr>
      <vt:lpstr>7.9</vt:lpstr>
      <vt:lpstr>7.10</vt:lpstr>
      <vt:lpstr>7.11</vt:lpstr>
      <vt:lpstr>7.12</vt:lpstr>
      <vt:lpstr>7.13</vt:lpstr>
      <vt:lpstr>7.14</vt:lpstr>
      <vt:lpstr>8</vt:lpstr>
      <vt:lpstr>9.1</vt:lpstr>
      <vt:lpstr>9.2</vt:lpstr>
      <vt:lpstr>9.3</vt:lpstr>
      <vt:lpstr>9.4</vt:lpstr>
      <vt:lpstr>10</vt:lpstr>
      <vt:lpstr>Obálka</vt:lpstr>
      <vt:lpstr>'2'!Oblast_tisku</vt:lpstr>
      <vt:lpstr>'3.2'!Oblast_tisku</vt:lpstr>
      <vt:lpstr>'5'!Oblast_tisku</vt:lpstr>
      <vt:lpstr>'7.1'!Oblast_tisku</vt:lpstr>
      <vt:lpstr>'7.10'!Oblast_tisku</vt:lpstr>
      <vt:lpstr>'7.11'!Oblast_tisku</vt:lpstr>
      <vt:lpstr>'7.12'!Oblast_tisku</vt:lpstr>
      <vt:lpstr>'7.13'!Oblast_tisku</vt:lpstr>
      <vt:lpstr>'7.14'!Oblast_tisku</vt:lpstr>
      <vt:lpstr>'7.2'!Oblast_tisku</vt:lpstr>
      <vt:lpstr>'7.3'!Oblast_tisku</vt:lpstr>
      <vt:lpstr>'7.4'!Oblast_tisku</vt:lpstr>
      <vt:lpstr>'7.5'!Oblast_tisku</vt:lpstr>
      <vt:lpstr>'7.6'!Oblast_tisku</vt:lpstr>
      <vt:lpstr>'7.7'!Oblast_tisku</vt:lpstr>
      <vt:lpstr>'7.8'!Oblast_tisku</vt:lpstr>
      <vt:lpstr>'7.9'!Oblast_tisku</vt:lpstr>
      <vt:lpstr>'9.1'!Oblast_tisku</vt:lpstr>
      <vt:lpstr>'9.3'!Oblast_tisku</vt:lpstr>
      <vt:lpstr>'9.4'!Oblast_tisku</vt:lpstr>
      <vt:lpstr>Obsah!Oblast_tisku</vt:lpstr>
      <vt:lpstr>Titulní!Oblast_tisku</vt:lpstr>
    </vt:vector>
  </TitlesOfParts>
  <Company>Energetický regulační úřad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Ludvíková Michaela Bc.</dc:creator>
  <cp:lastModifiedBy>Ludvíková Michaela Bc.</cp:lastModifiedBy>
  <cp:lastPrinted>2025-02-04T13:44:53Z</cp:lastPrinted>
  <dcterms:created xsi:type="dcterms:W3CDTF">2006-03-02T11:20:40Z</dcterms:created>
  <dcterms:modified xsi:type="dcterms:W3CDTF">2025-05-13T07:04:06Z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0x010100B00B655D5A854647ACED693DFC4CAE66</vt:lpwstr>
  </property>
</Properties>
</file>