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5\2Q_2025_elektro\verze_1\"/>
    </mc:Choice>
  </mc:AlternateContent>
  <xr:revisionPtr revIDLastSave="0" documentId="13_ncr:1_{D0A947F1-2D65-466E-9956-D917A0F9EF37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"31. 7. 2025"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27">'7.10'!$A$1:$M$46</definedName>
    <definedName name="_xlnm.Print_Area" localSheetId="28">'7.11'!$A$1:$M$46</definedName>
    <definedName name="_xlnm.Print_Area" localSheetId="29">'7.12'!$A$1:$M$46</definedName>
    <definedName name="_xlnm.Print_Area" localSheetId="30">'7.13'!$A$1:$M$46</definedName>
    <definedName name="_xlnm.Print_Area" localSheetId="31">'7.14'!$A$1:$M$46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23">'7.6'!$A$1:$M$46</definedName>
    <definedName name="_xlnm.Print_Area" localSheetId="24">'7.7'!$A$1:$M$46</definedName>
    <definedName name="_xlnm.Print_Area" localSheetId="25">'7.8'!$A$1:$M$46</definedName>
    <definedName name="_xlnm.Print_Area" localSheetId="26">'7.9'!$A$1:$M$46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 calcMode="manual"/>
</workbook>
</file>

<file path=xl/calcChain.xml><?xml version="1.0" encoding="utf-8"?>
<calcChain xmlns="http://schemas.openxmlformats.org/spreadsheetml/2006/main">
  <c r="H33" i="107" l="1"/>
  <c r="H34" i="107"/>
  <c r="H35" i="107"/>
  <c r="O54" i="138" l="1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7" i="107" l="1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7" i="107" l="1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6" i="107"/>
  <c r="B5" i="107"/>
  <c r="AY54" i="139" l="1"/>
  <c r="AZ54" i="139"/>
  <c r="BA54" i="139"/>
  <c r="AY55" i="139"/>
  <c r="AZ55" i="139"/>
  <c r="BA55" i="139"/>
  <c r="AY56" i="139"/>
  <c r="AZ56" i="139"/>
  <c r="BA56" i="139"/>
  <c r="AY57" i="139"/>
  <c r="AZ57" i="139"/>
  <c r="BA57" i="139"/>
  <c r="AY58" i="139"/>
  <c r="AZ58" i="139"/>
  <c r="BA58" i="139"/>
  <c r="AY59" i="139"/>
  <c r="AZ59" i="139"/>
  <c r="BA59" i="139"/>
  <c r="AY60" i="139"/>
  <c r="AZ60" i="139"/>
  <c r="BA60" i="139"/>
  <c r="AY61" i="139"/>
  <c r="AZ61" i="139"/>
  <c r="BA61" i="139"/>
  <c r="AY62" i="139"/>
  <c r="AZ62" i="139"/>
  <c r="BA62" i="139"/>
  <c r="AY63" i="139"/>
  <c r="AZ63" i="139"/>
  <c r="BA63" i="139"/>
  <c r="AY64" i="139"/>
  <c r="AZ64" i="139"/>
  <c r="BA64" i="139"/>
  <c r="AY65" i="139"/>
  <c r="AZ65" i="139"/>
  <c r="BA65" i="139"/>
  <c r="AY66" i="139"/>
  <c r="AZ66" i="139"/>
  <c r="BA66" i="139"/>
  <c r="AY67" i="139"/>
  <c r="AZ67" i="139"/>
  <c r="BA67" i="139"/>
  <c r="AY68" i="139"/>
  <c r="AZ68" i="139"/>
  <c r="BA68" i="139"/>
  <c r="AY69" i="139"/>
  <c r="AZ69" i="139"/>
  <c r="BA69" i="139"/>
  <c r="AY70" i="139"/>
  <c r="AZ70" i="139"/>
  <c r="BA70" i="139"/>
  <c r="AY71" i="139"/>
  <c r="AZ71" i="139"/>
  <c r="BA71" i="139"/>
  <c r="AY72" i="139"/>
  <c r="AZ72" i="139"/>
  <c r="BA72" i="139"/>
  <c r="AY73" i="139"/>
  <c r="AZ73" i="139"/>
  <c r="BA73" i="139"/>
  <c r="AY74" i="139"/>
  <c r="AZ74" i="139"/>
  <c r="BA74" i="139"/>
  <c r="AY75" i="139"/>
  <c r="AZ75" i="139"/>
  <c r="BA75" i="139"/>
  <c r="AY76" i="139"/>
  <c r="AZ76" i="139"/>
  <c r="BA76" i="139"/>
  <c r="AY77" i="139"/>
  <c r="AZ77" i="139"/>
  <c r="BA77" i="139"/>
  <c r="AY78" i="139"/>
  <c r="AZ78" i="139"/>
  <c r="BA78" i="139"/>
  <c r="AY79" i="139"/>
  <c r="AZ79" i="139"/>
  <c r="BA79" i="139"/>
  <c r="AY80" i="139"/>
  <c r="AZ80" i="139"/>
  <c r="BA80" i="139"/>
  <c r="AY81" i="139"/>
  <c r="AZ81" i="139"/>
  <c r="BA81" i="139"/>
  <c r="AY82" i="139"/>
  <c r="AZ82" i="139"/>
  <c r="BA82" i="139"/>
  <c r="AY83" i="139"/>
  <c r="AZ83" i="139"/>
  <c r="BA83" i="139"/>
  <c r="AY84" i="139"/>
  <c r="AZ84" i="139"/>
  <c r="BA84" i="139"/>
  <c r="AY85" i="139"/>
  <c r="AZ85" i="139"/>
  <c r="BA85" i="139"/>
  <c r="AY86" i="139"/>
  <c r="AZ86" i="139"/>
  <c r="BA86" i="139"/>
  <c r="AY87" i="139"/>
  <c r="AZ87" i="139"/>
  <c r="BA87" i="139"/>
  <c r="AY88" i="139"/>
  <c r="AZ88" i="139"/>
  <c r="BA88" i="139"/>
  <c r="AY89" i="139"/>
  <c r="AZ89" i="139"/>
  <c r="BA89" i="139"/>
  <c r="AY90" i="139"/>
  <c r="AZ90" i="139"/>
  <c r="BA90" i="139"/>
  <c r="AY91" i="139"/>
  <c r="AZ91" i="139"/>
  <c r="BA91" i="139"/>
  <c r="AY92" i="139"/>
  <c r="AZ92" i="139"/>
  <c r="BA92" i="139"/>
  <c r="AY93" i="139"/>
  <c r="AZ93" i="139"/>
  <c r="BA93" i="139"/>
  <c r="AY94" i="139"/>
  <c r="AZ94" i="139"/>
  <c r="BA94" i="139"/>
  <c r="AY95" i="139"/>
  <c r="AZ95" i="139"/>
  <c r="BA95" i="139"/>
  <c r="AY96" i="139"/>
  <c r="AZ96" i="139"/>
  <c r="BA96" i="139"/>
  <c r="AY97" i="139"/>
  <c r="AZ97" i="139"/>
  <c r="BA97" i="139"/>
  <c r="AY98" i="139"/>
  <c r="AZ98" i="139"/>
  <c r="BA98" i="139"/>
  <c r="AY99" i="139"/>
  <c r="AZ99" i="139"/>
  <c r="BA99" i="139"/>
  <c r="AY100" i="139"/>
  <c r="AZ100" i="139"/>
  <c r="BA100" i="139"/>
  <c r="AY101" i="139"/>
  <c r="AZ101" i="139"/>
  <c r="BA101" i="139"/>
  <c r="AY102" i="139"/>
  <c r="AZ102" i="139"/>
  <c r="BA102" i="139"/>
  <c r="AY103" i="139"/>
  <c r="AZ103" i="139"/>
  <c r="BA103" i="139"/>
  <c r="AY104" i="139"/>
  <c r="AZ104" i="139"/>
  <c r="BA104" i="139"/>
  <c r="AY105" i="139"/>
  <c r="AZ105" i="139"/>
  <c r="BA105" i="139"/>
  <c r="AY106" i="139"/>
  <c r="AZ106" i="139"/>
  <c r="BA106" i="139"/>
  <c r="AY107" i="139"/>
  <c r="AZ107" i="139"/>
  <c r="BA107" i="139"/>
  <c r="AY108" i="139"/>
  <c r="AZ108" i="139"/>
  <c r="BA108" i="139"/>
  <c r="AY109" i="139"/>
  <c r="AZ109" i="139"/>
  <c r="BA109" i="139"/>
  <c r="AY110" i="139"/>
  <c r="AZ110" i="139"/>
  <c r="BA110" i="139"/>
  <c r="AY111" i="139"/>
  <c r="AZ111" i="139"/>
  <c r="BA111" i="139"/>
  <c r="AY112" i="139"/>
  <c r="AZ112" i="139"/>
  <c r="BA112" i="139"/>
  <c r="AY113" i="139"/>
  <c r="AZ113" i="139"/>
  <c r="BA113" i="139"/>
  <c r="AY114" i="139"/>
  <c r="AZ114" i="139"/>
  <c r="BA114" i="139"/>
  <c r="AY115" i="139"/>
  <c r="AZ115" i="139"/>
  <c r="BA115" i="139"/>
  <c r="AY116" i="139"/>
  <c r="AZ116" i="139"/>
  <c r="BA116" i="139"/>
  <c r="AY117" i="139"/>
  <c r="AZ117" i="139"/>
  <c r="BA117" i="139"/>
  <c r="AY118" i="139"/>
  <c r="AZ118" i="139"/>
  <c r="BA118" i="139"/>
  <c r="AY119" i="139"/>
  <c r="AZ119" i="139"/>
  <c r="BA119" i="139"/>
  <c r="AY120" i="139"/>
  <c r="AZ120" i="139"/>
  <c r="BA120" i="139"/>
  <c r="AY121" i="139"/>
  <c r="AZ121" i="139"/>
  <c r="BA121" i="139"/>
  <c r="AY122" i="139"/>
  <c r="AZ122" i="139"/>
  <c r="BA122" i="139"/>
  <c r="AY123" i="139"/>
  <c r="AZ123" i="139"/>
  <c r="BA123" i="139"/>
  <c r="AY124" i="139"/>
  <c r="AZ124" i="139"/>
  <c r="BA124" i="139"/>
  <c r="AY125" i="139"/>
  <c r="AZ125" i="139"/>
  <c r="BA125" i="139"/>
  <c r="AY126" i="139"/>
  <c r="AZ126" i="139"/>
  <c r="BA126" i="139"/>
  <c r="AY127" i="139"/>
  <c r="AZ127" i="139"/>
  <c r="BA127" i="139"/>
  <c r="AY128" i="139"/>
  <c r="AZ128" i="139"/>
  <c r="BA128" i="139"/>
  <c r="AY129" i="139"/>
  <c r="AZ129" i="139"/>
  <c r="BA129" i="139"/>
  <c r="AY130" i="139"/>
  <c r="AZ130" i="139"/>
  <c r="BA130" i="139"/>
  <c r="AY131" i="139"/>
  <c r="AZ131" i="139"/>
  <c r="BA131" i="139"/>
  <c r="AY132" i="139"/>
  <c r="AZ132" i="139"/>
  <c r="BA132" i="139"/>
  <c r="AY133" i="139"/>
  <c r="AZ133" i="139"/>
  <c r="BA133" i="139"/>
  <c r="AY134" i="139"/>
  <c r="AZ134" i="139"/>
  <c r="BA134" i="139"/>
  <c r="AY135" i="139"/>
  <c r="AZ135" i="139"/>
  <c r="BA135" i="139"/>
  <c r="AY136" i="139"/>
  <c r="AZ136" i="139"/>
  <c r="BA136" i="139"/>
  <c r="AY137" i="139"/>
  <c r="AZ137" i="139"/>
  <c r="BA137" i="139"/>
  <c r="AY138" i="139"/>
  <c r="AZ138" i="139"/>
  <c r="BA138" i="139"/>
  <c r="AY139" i="139"/>
  <c r="AZ139" i="139"/>
  <c r="BA139" i="139"/>
  <c r="AY140" i="139"/>
  <c r="AZ140" i="139"/>
  <c r="BA140" i="139"/>
  <c r="AY141" i="139"/>
  <c r="AZ141" i="139"/>
  <c r="BA141" i="139"/>
  <c r="AY142" i="139"/>
  <c r="AZ142" i="139"/>
  <c r="BA142" i="139"/>
  <c r="AY143" i="139"/>
  <c r="AZ143" i="139"/>
  <c r="BA143" i="139"/>
  <c r="AY144" i="139"/>
  <c r="AZ144" i="139"/>
  <c r="BA144" i="139"/>
  <c r="AY145" i="139"/>
  <c r="AZ145" i="139"/>
  <c r="BA145" i="139"/>
  <c r="B50" i="143" l="1"/>
  <c r="N1" i="7" l="1"/>
  <c r="O1" i="139" l="1"/>
  <c r="A1" i="139" s="1"/>
  <c r="A1" i="140"/>
  <c r="N1" i="22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8" l="1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H41" i="7"/>
  <c r="I41" i="7"/>
  <c r="J41" i="7"/>
  <c r="H40" i="7"/>
  <c r="I40" i="7"/>
  <c r="J40" i="7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L31" i="46"/>
  <c r="B31" i="46"/>
  <c r="F31" i="46"/>
  <c r="N31" i="46"/>
  <c r="J31" i="46"/>
  <c r="G6" i="53"/>
  <c r="E31" i="46"/>
  <c r="I31" i="46"/>
  <c r="M31" i="46"/>
  <c r="H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5" i="114"/>
  <c r="L37" i="114"/>
  <c r="K25" i="115"/>
  <c r="L37" i="115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N8" i="22"/>
  <c r="N12" i="22"/>
  <c r="B11" i="22"/>
  <c r="N9" i="22"/>
  <c r="B31" i="32"/>
  <c r="B13" i="33"/>
  <c r="N24" i="22"/>
  <c r="N28" i="22"/>
  <c r="N15" i="32"/>
  <c r="N10" i="33"/>
  <c r="N26" i="33"/>
  <c r="B19" i="33"/>
  <c r="H5" i="32" l="1"/>
  <c r="F18" i="33"/>
  <c r="J18" i="33"/>
  <c r="H23" i="32"/>
  <c r="E5" i="32"/>
  <c r="H10" i="32"/>
  <c r="M25" i="124"/>
  <c r="M25" i="113"/>
  <c r="C6" i="33"/>
  <c r="G6" i="33"/>
  <c r="N40" i="7"/>
  <c r="N41" i="7"/>
  <c r="H6" i="33"/>
  <c r="E6" i="33"/>
  <c r="B23" i="32"/>
  <c r="M25" i="111"/>
  <c r="M25" i="112"/>
  <c r="L6" i="33"/>
  <c r="M25" i="119"/>
  <c r="M25" i="118"/>
  <c r="M26" i="122"/>
  <c r="M25" i="116"/>
  <c r="M25" i="120"/>
  <c r="M25" i="121"/>
  <c r="M25" i="115"/>
  <c r="M25" i="114"/>
  <c r="M25" i="123"/>
  <c r="M25" i="117"/>
  <c r="B5" i="22"/>
  <c r="D6" i="33"/>
  <c r="B30" i="32"/>
  <c r="N5" i="22"/>
  <c r="K6" i="33"/>
  <c r="N8" i="33"/>
  <c r="E30" i="46"/>
  <c r="E16" i="140" s="1"/>
  <c r="K30" i="46"/>
  <c r="K23" i="32"/>
  <c r="B10" i="32"/>
  <c r="E5" i="22"/>
  <c r="N26" i="22"/>
  <c r="N24" i="32"/>
  <c r="N13" i="33"/>
  <c r="I6" i="33"/>
  <c r="K5" i="22"/>
  <c r="H30" i="32"/>
  <c r="N30" i="46"/>
  <c r="B5" i="32"/>
  <c r="N16" i="22"/>
  <c r="N11" i="22"/>
  <c r="K5" i="32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F6" i="33" l="1"/>
  <c r="E5" i="33" s="1"/>
  <c r="J6" i="33"/>
  <c r="H5" i="33" s="1"/>
  <c r="N18" i="33"/>
  <c r="K5" i="33"/>
  <c r="N7" i="33"/>
  <c r="B6" i="33"/>
  <c r="N5" i="33" l="1"/>
  <c r="B5" i="33"/>
  <c r="B18" i="77" l="1"/>
  <c r="G18" i="77"/>
  <c r="F18" i="77"/>
  <c r="D18" i="77"/>
  <c r="C18" i="77"/>
  <c r="M46" i="53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35" i="59"/>
  <c r="H30" i="10"/>
  <c r="C30" i="10"/>
  <c r="H21" i="137"/>
  <c r="J21" i="137"/>
  <c r="G7" i="10"/>
  <c r="J10" i="97"/>
  <c r="D7" i="10"/>
  <c r="G5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D21" i="137"/>
  <c r="G21" i="13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B5" i="47"/>
  <c r="D30" i="10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L30" i="10" l="1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K19" i="116"/>
  <c r="M19" i="116" s="1"/>
  <c r="K31" i="116"/>
  <c r="K21" i="116"/>
  <c r="M21" i="116" s="1"/>
  <c r="K33" i="116"/>
  <c r="K36" i="123"/>
  <c r="K24" i="123"/>
  <c r="M24" i="123" s="1"/>
  <c r="K24" i="121"/>
  <c r="M24" i="121" s="1"/>
  <c r="K36" i="121"/>
  <c r="K37" i="122"/>
  <c r="K25" i="122"/>
  <c r="M25" i="122" s="1"/>
  <c r="K19" i="113"/>
  <c r="M19" i="113" s="1"/>
  <c r="K31" i="113"/>
  <c r="K23" i="118"/>
  <c r="M23" i="118" s="1"/>
  <c r="K35" i="118"/>
  <c r="K19" i="121"/>
  <c r="M19" i="121" s="1"/>
  <c r="K31" i="121"/>
  <c r="K33" i="114"/>
  <c r="K21" i="114"/>
  <c r="M21" i="114" s="1"/>
  <c r="K36" i="117"/>
  <c r="K24" i="117"/>
  <c r="M24" i="117" s="1"/>
  <c r="K24" i="113"/>
  <c r="M24" i="113" s="1"/>
  <c r="K36" i="113"/>
  <c r="K19" i="124"/>
  <c r="M19" i="124" s="1"/>
  <c r="K31" i="124"/>
  <c r="K23" i="112"/>
  <c r="M23" i="112" s="1"/>
  <c r="K35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K33" i="112"/>
  <c r="K21" i="112"/>
  <c r="M21" i="112" s="1"/>
  <c r="K31" i="120"/>
  <c r="K19" i="120"/>
  <c r="M19" i="120" s="1"/>
  <c r="K19" i="114"/>
  <c r="M19" i="114" s="1"/>
  <c r="K31" i="114"/>
  <c r="K32" i="114"/>
  <c r="K20" i="114"/>
  <c r="M20" i="114" s="1"/>
  <c r="K23" i="114"/>
  <c r="M23" i="114" s="1"/>
  <c r="K35" i="114"/>
  <c r="M7" i="137"/>
  <c r="M31" i="111"/>
  <c r="I37" i="122"/>
  <c r="I33" i="114"/>
  <c r="I33" i="117"/>
  <c r="I32" i="117"/>
  <c r="I35" i="121"/>
  <c r="M34" i="123"/>
  <c r="I32" i="124"/>
  <c r="I35" i="111"/>
  <c r="I33" i="122"/>
  <c r="I35" i="114"/>
  <c r="M31" i="114"/>
  <c r="M31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I34" i="112"/>
  <c r="M34" i="111"/>
  <c r="M32" i="111"/>
  <c r="I36" i="119"/>
  <c r="M31" i="121"/>
  <c r="I34" i="114"/>
  <c r="M33" i="113"/>
  <c r="M35" i="116"/>
  <c r="M35" i="120"/>
  <c r="I32" i="116"/>
  <c r="L33" i="124"/>
  <c r="L33" i="116"/>
  <c r="L36" i="123"/>
  <c r="L36" i="114"/>
  <c r="L31" i="124"/>
  <c r="L36" i="118"/>
  <c r="L34" i="113"/>
  <c r="L31" i="123"/>
  <c r="L37" i="122"/>
  <c r="L34" i="124"/>
  <c r="L33" i="122"/>
  <c r="L34" i="114"/>
  <c r="L34" i="123"/>
  <c r="L33" i="111"/>
  <c r="L33" i="112"/>
  <c r="L32" i="121"/>
  <c r="L34" i="120"/>
  <c r="L32" i="114"/>
  <c r="L35" i="116"/>
  <c r="L35" i="115"/>
  <c r="L34" i="111"/>
  <c r="L31" i="114"/>
  <c r="K10" i="97"/>
  <c r="B6" i="10"/>
  <c r="L10" i="97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K31" i="115"/>
  <c r="K20" i="121"/>
  <c r="M20" i="121" s="1"/>
  <c r="K32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I35" i="123"/>
  <c r="M31" i="112"/>
  <c r="I35" i="112"/>
  <c r="M31" i="124"/>
  <c r="I35" i="122"/>
  <c r="M33" i="114"/>
  <c r="M36" i="119"/>
  <c r="I36" i="118"/>
  <c r="I34" i="121"/>
  <c r="I34" i="113"/>
  <c r="I35" i="124"/>
  <c r="I35" i="116"/>
  <c r="M34" i="119"/>
  <c r="M36" i="123"/>
  <c r="I32" i="123"/>
  <c r="I35" i="113"/>
  <c r="M32" i="115"/>
  <c r="I33" i="118"/>
  <c r="M35" i="115"/>
  <c r="I35" i="119"/>
  <c r="K7" i="97"/>
  <c r="L7" i="137"/>
  <c r="L35" i="123"/>
  <c r="L36" i="113"/>
  <c r="L34" i="122"/>
  <c r="L31" i="116"/>
  <c r="L31" i="115"/>
  <c r="L35" i="122"/>
  <c r="L35" i="119"/>
  <c r="L32" i="120"/>
  <c r="L35" i="112"/>
  <c r="L35" i="114"/>
  <c r="L31" i="111"/>
  <c r="L32" i="112"/>
  <c r="L34" i="121"/>
  <c r="L36" i="111"/>
  <c r="L36" i="120"/>
  <c r="L34" i="112"/>
  <c r="L31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K22" i="116"/>
  <c r="M22" i="116" s="1"/>
  <c r="K34" i="116"/>
  <c r="K31" i="111"/>
  <c r="K19" i="111"/>
  <c r="M19" i="111" s="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K22" i="120"/>
  <c r="M22" i="120" s="1"/>
  <c r="K34" i="120"/>
  <c r="K21" i="115"/>
  <c r="M21" i="115" s="1"/>
  <c r="K33" i="115"/>
  <c r="K31" i="123"/>
  <c r="K19" i="123"/>
  <c r="M19" i="123" s="1"/>
  <c r="I34" i="117"/>
  <c r="I34" i="118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I36" i="113"/>
  <c r="M35" i="121"/>
  <c r="M32" i="123"/>
  <c r="I33" i="112"/>
  <c r="M31" i="119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M32" i="113"/>
  <c r="I36" i="124"/>
  <c r="I36" i="117"/>
  <c r="I33" i="111"/>
  <c r="I36" i="115"/>
  <c r="K30" i="10"/>
  <c r="L35" i="117"/>
  <c r="L31" i="118"/>
  <c r="L36" i="116"/>
  <c r="L36" i="115"/>
  <c r="L32" i="111"/>
  <c r="L31" i="120"/>
  <c r="L33" i="118"/>
  <c r="L35" i="120"/>
  <c r="L35" i="121"/>
  <c r="L34" i="119"/>
  <c r="L31" i="119"/>
  <c r="L36" i="124"/>
  <c r="L32" i="116"/>
  <c r="L31" i="117"/>
  <c r="L31" i="113"/>
  <c r="L35" i="118"/>
  <c r="L35" i="111"/>
  <c r="L32" i="118"/>
  <c r="L33" i="114"/>
  <c r="L34" i="118"/>
  <c r="E6" i="10"/>
  <c r="H9" i="97"/>
  <c r="B20" i="137"/>
  <c r="E13" i="140" s="1"/>
  <c r="E6" i="137"/>
  <c r="K22" i="119"/>
  <c r="M22" i="119" s="1"/>
  <c r="K34" i="119"/>
  <c r="K32" i="118"/>
  <c r="K20" i="118"/>
  <c r="M20" i="118" s="1"/>
  <c r="K21" i="119"/>
  <c r="M21" i="119" s="1"/>
  <c r="K33" i="119"/>
  <c r="K33" i="113"/>
  <c r="K21" i="113"/>
  <c r="M21" i="113" s="1"/>
  <c r="K23" i="111"/>
  <c r="M23" i="111" s="1"/>
  <c r="K35" i="111"/>
  <c r="K24" i="115"/>
  <c r="M24" i="115" s="1"/>
  <c r="K36" i="115"/>
  <c r="K31" i="117"/>
  <c r="K19" i="117"/>
  <c r="M19" i="117" s="1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K31" i="119"/>
  <c r="K19" i="119"/>
  <c r="M19" i="119" s="1"/>
  <c r="M34" i="124"/>
  <c r="M36" i="113"/>
  <c r="M31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M31" i="123"/>
  <c r="M35" i="114"/>
  <c r="M31" i="117"/>
  <c r="I34" i="124"/>
  <c r="M32" i="122"/>
  <c r="I32" i="112"/>
  <c r="I36" i="121"/>
  <c r="M32" i="124"/>
  <c r="I32" i="121"/>
  <c r="I34" i="111"/>
  <c r="I36" i="122"/>
  <c r="M35" i="119"/>
  <c r="M35" i="118"/>
  <c r="I36" i="116"/>
  <c r="I33" i="115"/>
  <c r="I35" i="118"/>
  <c r="M36" i="122"/>
  <c r="M34" i="120"/>
  <c r="M7" i="10"/>
  <c r="L7" i="10"/>
  <c r="K7" i="137"/>
  <c r="M6" i="59"/>
  <c r="L35" i="124"/>
  <c r="L36" i="119"/>
  <c r="L36" i="112"/>
  <c r="L34" i="117"/>
  <c r="L33" i="117"/>
  <c r="L36" i="117"/>
  <c r="L32" i="113"/>
  <c r="L36" i="122"/>
  <c r="L33" i="120"/>
  <c r="L32" i="122"/>
  <c r="L32" i="119"/>
  <c r="L32" i="124"/>
  <c r="L33" i="121"/>
  <c r="L32" i="117"/>
  <c r="L32" i="123"/>
  <c r="L33" i="123"/>
  <c r="L33" i="119"/>
  <c r="L36" i="121"/>
  <c r="L31" i="121"/>
  <c r="L35" i="113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22" i="10"/>
  <c r="B21" i="10"/>
  <c r="B16" i="10"/>
  <c r="B20" i="10"/>
  <c r="B17" i="10"/>
  <c r="B18" i="10"/>
  <c r="B19" i="10"/>
  <c r="I31" i="112"/>
  <c r="I31" i="119" l="1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I21" i="122"/>
  <c r="I21" i="116"/>
  <c r="I20" i="121"/>
  <c r="I20" i="112"/>
  <c r="D24" i="122"/>
  <c r="I20" i="113"/>
  <c r="I19" i="115"/>
  <c r="I22" i="115"/>
  <c r="F23" i="11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H4" i="57"/>
  <c r="J5" i="57"/>
  <c r="J6" i="57"/>
  <c r="B4" i="57"/>
  <c r="F23" i="115"/>
  <c r="I20" i="114"/>
  <c r="I22" i="117"/>
  <c r="I20" i="116"/>
  <c r="I19" i="118"/>
  <c r="I21" i="112"/>
  <c r="D23" i="113"/>
  <c r="I19" i="113"/>
  <c r="J18" i="57"/>
  <c r="C4" i="57"/>
  <c r="I21" i="121"/>
  <c r="I22" i="111"/>
  <c r="D23" i="120"/>
  <c r="I19" i="120"/>
  <c r="F23" i="114"/>
  <c r="I21" i="115"/>
  <c r="I22" i="121"/>
  <c r="I21" i="120"/>
  <c r="I22" i="120"/>
  <c r="I20" i="122"/>
  <c r="B23" i="115"/>
  <c r="B22" i="124" l="1"/>
  <c r="B22" i="114"/>
  <c r="B22" i="120"/>
  <c r="B22" i="113"/>
  <c r="B22" i="112"/>
  <c r="B22" i="118"/>
  <c r="B23" i="122"/>
  <c r="B22" i="111"/>
  <c r="B22" i="119"/>
  <c r="B22" i="121"/>
  <c r="J4" i="57"/>
  <c r="B22" i="115"/>
  <c r="B22" i="123"/>
  <c r="F7" i="46" l="1"/>
  <c r="G7" i="46"/>
  <c r="I7" i="46" l="1"/>
  <c r="O7" i="46"/>
  <c r="C7" i="46"/>
  <c r="B7" i="46"/>
  <c r="P7" i="46"/>
  <c r="E7" i="46"/>
  <c r="E6" i="46" s="1"/>
  <c r="E17" i="140" s="1"/>
  <c r="D7" i="46"/>
  <c r="B6" i="46" s="1"/>
  <c r="E27" i="140" s="1"/>
  <c r="E19" i="140" s="1"/>
  <c r="H7" i="46"/>
  <c r="J7" i="46"/>
  <c r="K7" i="46" l="1"/>
  <c r="L38" i="116"/>
  <c r="J8" i="116"/>
  <c r="F8" i="118"/>
  <c r="F8" i="114"/>
  <c r="F8" i="123"/>
  <c r="F8" i="117"/>
  <c r="K38" i="116"/>
  <c r="K26" i="116"/>
  <c r="H8" i="116"/>
  <c r="B8" i="115"/>
  <c r="B8" i="124"/>
  <c r="K38" i="114"/>
  <c r="K26" i="114"/>
  <c r="H8" i="114"/>
  <c r="M7" i="46"/>
  <c r="D8" i="111"/>
  <c r="L38" i="121"/>
  <c r="J8" i="121"/>
  <c r="D8" i="112"/>
  <c r="F8" i="120"/>
  <c r="F8" i="116"/>
  <c r="M38" i="111"/>
  <c r="L8" i="111"/>
  <c r="M38" i="118"/>
  <c r="L8" i="118"/>
  <c r="B8" i="117"/>
  <c r="K38" i="118"/>
  <c r="K26" i="118"/>
  <c r="H8" i="118"/>
  <c r="B8" i="119"/>
  <c r="D8" i="113"/>
  <c r="L38" i="123"/>
  <c r="J8" i="123"/>
  <c r="D8" i="114"/>
  <c r="F9" i="122"/>
  <c r="M38" i="113"/>
  <c r="L8" i="113"/>
  <c r="M38" i="120"/>
  <c r="L8" i="120"/>
  <c r="B8" i="121"/>
  <c r="K38" i="115"/>
  <c r="K26" i="115"/>
  <c r="H8" i="115"/>
  <c r="K38" i="120"/>
  <c r="K26" i="120"/>
  <c r="H8" i="120"/>
  <c r="B8" i="123"/>
  <c r="L7" i="46"/>
  <c r="L38" i="114"/>
  <c r="J8" i="114"/>
  <c r="L38" i="120"/>
  <c r="J8" i="120"/>
  <c r="N7" i="46"/>
  <c r="N6" i="46" s="1"/>
  <c r="L38" i="124"/>
  <c r="J8" i="124"/>
  <c r="D8" i="120"/>
  <c r="D8" i="116"/>
  <c r="F8" i="124"/>
  <c r="M38" i="119"/>
  <c r="L8" i="119"/>
  <c r="M38" i="115"/>
  <c r="L8" i="115"/>
  <c r="M39" i="122"/>
  <c r="L9" i="122"/>
  <c r="K38" i="119"/>
  <c r="K26" i="119"/>
  <c r="H8" i="119"/>
  <c r="B8" i="118"/>
  <c r="K39" i="122"/>
  <c r="K27" i="122"/>
  <c r="H9" i="122"/>
  <c r="L38" i="112"/>
  <c r="J8" i="112"/>
  <c r="D8" i="115"/>
  <c r="D8" i="117"/>
  <c r="D8" i="124"/>
  <c r="L38" i="118"/>
  <c r="J8" i="118"/>
  <c r="M38" i="112"/>
  <c r="L8" i="112"/>
  <c r="M38" i="121"/>
  <c r="L8" i="121"/>
  <c r="M38" i="117"/>
  <c r="L8" i="117"/>
  <c r="M38" i="124"/>
  <c r="L8" i="124"/>
  <c r="K38" i="121"/>
  <c r="K26" i="121"/>
  <c r="H8" i="121"/>
  <c r="B9" i="122"/>
  <c r="K38" i="124"/>
  <c r="K26" i="124"/>
  <c r="H8" i="124"/>
  <c r="H6" i="46"/>
  <c r="L38" i="117"/>
  <c r="J8" i="117"/>
  <c r="D8" i="119"/>
  <c r="D8" i="123"/>
  <c r="L38" i="119"/>
  <c r="J8" i="119"/>
  <c r="L38" i="111"/>
  <c r="J8" i="111"/>
  <c r="L39" i="122"/>
  <c r="J9" i="122"/>
  <c r="M38" i="114"/>
  <c r="L8" i="114"/>
  <c r="M38" i="123"/>
  <c r="L8" i="123"/>
  <c r="F8" i="111"/>
  <c r="K38" i="123"/>
  <c r="K26" i="123"/>
  <c r="H8" i="123"/>
  <c r="K38" i="113"/>
  <c r="K26" i="113"/>
  <c r="H8" i="113"/>
  <c r="B8" i="112"/>
  <c r="D8" i="118"/>
  <c r="L38" i="113"/>
  <c r="J8" i="113"/>
  <c r="D8" i="121"/>
  <c r="M38" i="116"/>
  <c r="L8" i="116"/>
  <c r="F8" i="119"/>
  <c r="F8" i="113"/>
  <c r="K38" i="111"/>
  <c r="K26" i="111"/>
  <c r="H8" i="111"/>
  <c r="B8" i="111"/>
  <c r="K38" i="117"/>
  <c r="K26" i="117"/>
  <c r="H8" i="117"/>
  <c r="B8" i="114"/>
  <c r="D9" i="122"/>
  <c r="L38" i="115"/>
  <c r="J8" i="115"/>
  <c r="F8" i="112"/>
  <c r="F8" i="121"/>
  <c r="F8" i="115"/>
  <c r="K38" i="112"/>
  <c r="K26" i="112"/>
  <c r="H8" i="112"/>
  <c r="B8" i="113"/>
  <c r="B8" i="120"/>
  <c r="B8" i="116"/>
  <c r="K6" i="46" l="1"/>
  <c r="I38" i="121"/>
  <c r="H7" i="111"/>
  <c r="H7" i="123"/>
  <c r="H7" i="118"/>
  <c r="H7" i="114"/>
  <c r="H7" i="116"/>
  <c r="B7" i="114"/>
  <c r="H7" i="112"/>
  <c r="B7" i="112"/>
  <c r="H7" i="115"/>
  <c r="I38" i="114"/>
  <c r="I38" i="112"/>
  <c r="H7" i="117"/>
  <c r="B7" i="124"/>
  <c r="B7" i="118"/>
  <c r="H7" i="121"/>
  <c r="I38" i="124"/>
  <c r="I38" i="118"/>
  <c r="B7" i="113"/>
  <c r="H7" i="113"/>
  <c r="B7" i="111"/>
  <c r="B7" i="116"/>
  <c r="B7" i="117"/>
  <c r="B7" i="115"/>
  <c r="I38" i="113"/>
  <c r="I38" i="111"/>
  <c r="H7" i="124"/>
  <c r="H7" i="119"/>
  <c r="H7" i="120"/>
  <c r="B8" i="122"/>
  <c r="I38" i="116"/>
  <c r="I38" i="117"/>
  <c r="I38" i="115"/>
  <c r="B7" i="119"/>
  <c r="I39" i="122"/>
  <c r="B7" i="120"/>
  <c r="B7" i="123"/>
  <c r="B7" i="121"/>
  <c r="I38" i="119"/>
  <c r="H8" i="122"/>
  <c r="I38" i="120"/>
  <c r="I38" i="123"/>
  <c r="J7" i="47" l="1"/>
  <c r="J8" i="47"/>
  <c r="J9" i="47"/>
  <c r="J11" i="47"/>
  <c r="J12" i="47"/>
  <c r="J13" i="47"/>
  <c r="J14" i="47"/>
  <c r="J15" i="47"/>
  <c r="J16" i="47"/>
  <c r="J17" i="47"/>
  <c r="J18" i="47"/>
  <c r="J10" i="47"/>
  <c r="J19" i="47"/>
  <c r="I5" i="47" l="1"/>
  <c r="J6" i="47"/>
  <c r="J5" i="47" l="1"/>
  <c r="M26" i="118"/>
  <c r="M26" i="111"/>
  <c r="M26" i="123"/>
  <c r="M26" i="114"/>
  <c r="M26" i="117"/>
  <c r="M26" i="121"/>
  <c r="M26" i="124"/>
  <c r="M26" i="120"/>
  <c r="M26" i="116"/>
  <c r="M26" i="115"/>
  <c r="M26" i="113"/>
  <c r="M27" i="122"/>
  <c r="M26" i="112"/>
  <c r="M26" i="119"/>
  <c r="J22" i="77" l="1"/>
  <c r="J27" i="77"/>
  <c r="J30" i="77"/>
  <c r="J24" i="77"/>
  <c r="J28" i="77"/>
  <c r="J31" i="77"/>
  <c r="J25" i="77"/>
  <c r="J29" i="77"/>
  <c r="J23" i="77"/>
  <c r="J21" i="77"/>
  <c r="J26" i="77"/>
  <c r="J32" i="77"/>
  <c r="J19" i="77" l="1"/>
  <c r="J20" i="77"/>
  <c r="I18" i="77" l="1"/>
  <c r="J18" i="77" s="1"/>
  <c r="F4" i="140" l="1"/>
  <c r="F29" i="140" l="1"/>
</calcChain>
</file>

<file path=xl/sharedStrings.xml><?xml version="1.0" encoding="utf-8"?>
<sst xmlns="http://schemas.openxmlformats.org/spreadsheetml/2006/main" count="1941" uniqueCount="437">
  <si>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</si>
  <si>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</si>
  <si>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</si>
  <si>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</si>
  <si>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</si>
  <si>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</si>
  <si>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</si>
  <si>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</si>
  <si>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</si>
  <si>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</si>
  <si>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</si>
  <si>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</si>
  <si>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</si>
  <si>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</si>
  <si>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</si>
  <si>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</si>
  <si>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</si>
  <si>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</si>
  <si>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</si>
  <si>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</si>
  <si>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</si>
  <si>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</si>
  <si>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</si>
  <si>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</si>
  <si>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</si>
  <si>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</si>
  <si>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</si>
  <si>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</si>
  <si>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</si>
  <si>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</si>
  <si>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</si>
  <si>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</si>
  <si>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</si>
  <si>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</si>
  <si>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</si>
  <si>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</si>
  <si>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</si>
  <si>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</si>
  <si>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</si>
  <si>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</si>
  <si>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</si>
  <si>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</si>
  <si>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</si>
  <si>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</si>
  <si>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</si>
  <si>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</si>
  <si>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</si>
  <si>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</si>
  <si>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</si>
  <si>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</si>
  <si>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</si>
  <si>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</si>
  <si>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</si>
  <si>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</si>
  <si>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</si>
  <si>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</si>
  <si>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</si>
  <si>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</si>
  <si>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</si>
  <si>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</si>
  <si>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</si>
  <si>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</si>
  <si>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</si>
  <si>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</si>
  <si>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</si>
  <si>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</si>
  <si>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</si>
  <si>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</si>
  <si>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</si>
  <si>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</si>
  <si>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</si>
  <si>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</si>
  <si>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</si>
  <si>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</si>
  <si>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</si>
  <si>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</si>
  <si>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</si>
  <si>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</si>
  <si>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</si>
  <si>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</si>
  <si>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</si>
  <si>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</si>
  <si>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</si>
  <si>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</si>
  <si>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</si>
  <si>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</si>
  <si>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</si>
  <si>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</si>
  <si>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</si>
  <si>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</si>
  <si>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</si>
  <si>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</si>
  <si>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</si>
  <si>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</si>
  <si>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</si>
  <si>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</si>
  <si>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</si>
  <si>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</si>
  <si>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</si>
  <si>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</si>
  <si>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</si>
  <si>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</si>
  <si>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</si>
  <si>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</si>
  <si>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</si>
  <si>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</si>
  <si>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</si>
  <si>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</si>
  <si>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</si>
  <si>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</si>
  <si>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</si>
  <si>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</si>
  <si>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</si>
  <si>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</si>
  <si>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</si>
  <si>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</si>
  <si>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</si>
  <si>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</si>
  <si>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</si>
  <si>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</si>
  <si>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</si>
  <si>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</si>
  <si>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</si>
  <si>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</si>
  <si>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</si>
  <si>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</si>
  <si>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</si>
  <si>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</si>
  <si>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</si>
  <si>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</si>
  <si>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</si>
  <si>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</si>
  <si>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</si>
  <si>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</si>
  <si>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</si>
  <si>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</si>
  <si>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</si>
  <si>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</si>
  <si>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</si>
  <si>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</si>
  <si>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</si>
  <si>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</si>
  <si>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</si>
  <si>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</si>
  <si>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</si>
  <si>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</si>
  <si>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</si>
  <si>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</si>
  <si>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</si>
  <si>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</si>
  <si>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</si>
  <si>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</si>
  <si>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</si>
  <si>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</si>
  <si>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</si>
  <si>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</si>
  <si>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</si>
  <si>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</si>
  <si>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</si>
  <si>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</si>
  <si>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</si>
  <si>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</si>
  <si>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</si>
  <si>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</si>
  <si>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</si>
  <si>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</si>
  <si>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</si>
  <si>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</si>
  <si>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</si>
  <si>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</si>
  <si>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</si>
  <si>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</si>
  <si>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</si>
  <si>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</si>
  <si>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</si>
  <si>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</si>
  <si>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</si>
  <si>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</si>
  <si>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</si>
  <si>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</si>
  <si>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</si>
  <si>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</si>
  <si>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</si>
  <si>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</si>
  <si>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</si>
  <si>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</si>
  <si>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</si>
  <si>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</si>
  <si>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</si>
  <si>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</si>
  <si>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</si>
  <si>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</si>
  <si>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</si>
  <si>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</si>
  <si>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</si>
  <si>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</si>
  <si>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</si>
  <si>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</si>
  <si>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</si>
  <si>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</si>
  <si>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</si>
  <si>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</si>
  <si>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</si>
  <si>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</si>
  <si>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</si>
  <si>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</si>
  <si>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</si>
  <si>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</si>
  <si>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</si>
  <si>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</si>
  <si>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</si>
  <si>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</si>
  <si>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</si>
  <si>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</si>
  <si>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</si>
  <si>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</si>
  <si>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</si>
  <si>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</si>
  <si>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</si>
  <si>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</si>
  <si>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</si>
  <si>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</si>
  <si>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</si>
  <si>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</si>
  <si>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</si>
  <si>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</si>
  <si>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</si>
  <si>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</si>
  <si>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</si>
  <si>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</si>
  <si>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</si>
  <si>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</si>
  <si>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</si>
  <si>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</si>
  <si>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</si>
  <si>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</si>
  <si>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</si>
  <si>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</si>
  <si>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</si>
  <si>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</si>
  <si>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</si>
  <si>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</si>
  <si>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</si>
  <si>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</si>
  <si>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</si>
  <si>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</si>
  <si>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</si>
  <si>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</si>
  <si>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</si>
  <si>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</si>
  <si>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</si>
  <si>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</si>
  <si>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</si>
  <si>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</si>
  <si>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</si>
  <si>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</si>
  <si>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</si>
  <si>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</si>
  <si>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</si>
  <si>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</si>
  <si>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</si>
  <si>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</si>
  <si>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</si>
  <si>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</si>
  <si>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</si>
  <si>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</si>
  <si>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</si>
  <si>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</si>
  <si>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</si>
  <si>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</si>
  <si>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</si>
  <si>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</si>
  <si>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</si>
  <si>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</si>
  <si>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</si>
  <si>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</si>
  <si>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</si>
  <si>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</si>
  <si>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</si>
  <si>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</si>
  <si>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</si>
  <si>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</si>
  <si>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</si>
  <si>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</si>
  <si>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</si>
  <si>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</si>
  <si>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</si>
  <si>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</si>
  <si>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</si>
  <si>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</si>
  <si>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</si>
  <si>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</si>
  <si>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</si>
  <si>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</si>
  <si>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</si>
  <si>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</si>
  <si>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</si>
  <si>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</si>
  <si>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</si>
  <si>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</si>
  <si>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</si>
  <si>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</si>
  <si>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</si>
  <si>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</si>
  <si>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</si>
  <si>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</si>
  <si>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</si>
  <si>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</si>
  <si>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</si>
  <si>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</si>
  <si>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</si>
  <si>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</si>
  <si>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</si>
  <si>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</si>
  <si>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</si>
  <si>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</si>
  <si>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</si>
  <si>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</si>
  <si>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</si>
  <si>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</si>
  <si>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</si>
  <si>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</si>
  <si>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</si>
  <si>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</si>
  <si>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</si>
  <si>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</si>
  <si>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</si>
  <si>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</si>
  <si>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</si>
  <si>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</si>
  <si>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</si>
  <si>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</si>
  <si>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</si>
  <si>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</si>
  <si>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</si>
  <si>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</si>
  <si>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</si>
  <si>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</si>
  <si>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</si>
  <si>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</si>
  <si>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</si>
  <si>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</si>
  <si>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</si>
  <si>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</si>
  <si>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</si>
  <si>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</si>
  <si>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</si>
  <si>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</si>
  <si>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</si>
  <si>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</si>
  <si>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</si>
  <si>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</si>
  <si>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</si>
  <si>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</si>
  <si>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</si>
  <si>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</si>
  <si>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</si>
  <si>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</si>
  <si>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</si>
  <si>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</si>
  <si>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</si>
  <si>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</si>
  <si>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</si>
  <si>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</si>
  <si>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</si>
  <si>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</si>
  <si>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</si>
  <si>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</si>
  <si>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</si>
  <si>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</si>
  <si>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</si>
  <si>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</si>
  <si>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</si>
  <si>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</si>
  <si>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</si>
  <si>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</si>
  <si>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</si>
  <si>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</si>
  <si>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</si>
  <si>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</si>
  <si>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</si>
  <si>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</si>
  <si>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</si>
  <si>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</si>
  <si>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</si>
  <si>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</si>
  <si>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</si>
  <si>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</si>
  <si>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</si>
  <si>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</si>
  <si>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</si>
  <si>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</si>
  <si>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</si>
  <si>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</si>
  <si>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</si>
  <si>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</si>
  <si>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</si>
  <si>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</si>
  <si>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</si>
  <si>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</si>
  <si>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</si>
  <si>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</si>
  <si>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</si>
  <si>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</si>
  <si>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</si>
  <si>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</si>
  <si>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</si>
  <si>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</si>
  <si>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</si>
  <si>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</si>
  <si>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</si>
  <si>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</si>
  <si>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</si>
  <si>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</si>
  <si>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</si>
  <si>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Vydání</t>
  </si>
  <si>
    <r>
      <t>KVET nad 1 Mwe
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</si>
  <si>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t>Přeshraniční saldo =</t>
  </si>
  <si>
    <t>Spotřeba elektřiny v ČR =</t>
  </si>
  <si>
    <t>Tuzemská brutto spotřeba (TBS) =</t>
  </si>
  <si>
    <t>Tuzemská netto spotřeba (TNS) =</t>
  </si>
  <si>
    <t>Výroba elektřiny netto =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</si>
  <si>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odst. 1 písm. x) zákona č. 165/2012 Sb., o podporovaných zdrojích energie a o změně některých zákonů, ve znění pozdějších předpisů.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</si>
  <si>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</si>
  <si>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</si>
  <si>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Spotřeba výrobců a subjektů přímo napojených na danou výrobnu. Spotřeba výrobců z nelicencovaných výroben zde není zahrnuta a je součástí spotřeby MOO a MOP.</t>
  </si>
  <si>
    <t>elektro.statistika@eru.gov.cz</t>
  </si>
  <si>
    <t>EG.D, s.r.o.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</si>
  <si>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II. ČTVRTLETÍ 2025</t>
    </r>
  </si>
  <si>
    <t>II. čtvrtletí 2025</t>
  </si>
  <si>
    <r>
      <t xml:space="preserve"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ERÚ získává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Veškerá data vycházejí z podkladů od licencovaných subjektů: výrobců elektřiny, provozovatelů distribučních soustav a přenosové soustavy a operátora trhu.
</t>
    </r>
    <r>
      <rPr>
        <b/>
        <sz val="11"/>
        <rFont val="Arial"/>
        <family val="2"/>
        <charset val="238"/>
        <scheme val="minor"/>
      </rPr>
      <t>Na základě podkladů od provozovatelů distribučních soustav jsou ve zprávě nově zahrnuty i údaje týkající se nelicencovaných výroben, které jsou propojeny s distribuční soustavou. Jedná se o instalovaný elektrický výkon, a z něj, za pomocí údajů za licencované výrobny od operátora trhu, dopočítanou výrobu elektřiny, z které je pak dále odečtena dodávka do sítě, a z toho odvozena spotřeba v místě výroby, o kterou je doplněna na základě distribučních sazeb spotřeba domácností a malých podniků, případně sektoru ostatní.</t>
    </r>
    <r>
      <rPr>
        <sz val="11"/>
        <rFont val="Arial"/>
        <family val="2"/>
        <charset val="238"/>
        <scheme val="minor"/>
      </rPr>
      <t xml:space="preserve">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
</t>
    </r>
    <r>
      <rPr>
        <b/>
        <sz val="11"/>
        <rFont val="Arial"/>
        <family val="2"/>
        <charset val="238"/>
        <scheme val="minor"/>
      </rPr>
      <t xml:space="preserve">Ve čtvrtletních zprávách nejsou nadále zahrnuty údaje týkající se výroben elektřiny z obnovitelných zdrojů s instalovaným výkonem nad 50 kW, které nebyly předány operátorovi trhu ke dni zpracování zprávy. Souhrnný instalovaný výkon těchto výroben k 30. 6. 2025 představoval 358,6 MW (346,5 MW FVE, 5,7 MW VE, 6,4 MW VTE). </t>
    </r>
    <r>
      <rPr>
        <sz val="11"/>
        <rFont val="Arial"/>
        <family val="2"/>
        <charset val="238"/>
        <scheme val="minor"/>
      </rPr>
      <t>Zjištěné a opravené chyby v obdržených datech, zpětné korekce výkazů a doplněné údaje od operátora trhu jsou průběžně promítány do statistiky a projeví se vždy v dalších zveřejněných zprávách. Roční zprávu o provozu ES ČR za rok 2025 předpokládá ERÚ zveřejnit do konce května roku 2026.</t>
    </r>
  </si>
  <si>
    <t>8:45</t>
  </si>
  <si>
    <t>13:15</t>
  </si>
  <si>
    <t>3:45</t>
  </si>
  <si>
    <t>1:30</t>
  </si>
  <si>
    <t>2:15</t>
  </si>
  <si>
    <t>5:45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</si>
</sst>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  <numFmt numFmtId="175" formatCode="mm\/yyyy"/>
  </numFmts>
  <fonts count="90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  <font>
      <b/>
      <sz val="9"/>
      <color theme="4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</cellStyleXfs>
  <cellXfs count="620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1" fillId="0" borderId="0" xfId="50" applyNumberFormat="1" applyFont="1" applyFill="1" applyAlignment="1">
      <alignment horizontal="right"/>
    </xf>
    <xf numFmtId="164" fontId="71" fillId="0" borderId="0" xfId="50" applyNumberFormat="1" applyFont="1" applyFill="1" applyAlignment="1">
      <alignment horizontal="right"/>
    </xf>
    <xf numFmtId="174" fontId="71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1" fillId="0" borderId="9" xfId="50" applyFont="1" applyFill="1" applyBorder="1" applyAlignment="1">
      <alignment horizontal="right"/>
    </xf>
    <xf numFmtId="0" fontId="71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4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6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6" fillId="18" borderId="0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 vertical="top"/>
    </xf>
    <xf numFmtId="0" fontId="79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6" fillId="0" borderId="0" xfId="0" applyNumberFormat="1" applyFont="1" applyFill="1" applyBorder="1" applyAlignment="1">
      <alignment horizontal="left" vertical="center"/>
    </xf>
    <xf numFmtId="0" fontId="76" fillId="0" borderId="0" xfId="0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6" fillId="0" borderId="0" xfId="0" applyFont="1" applyFill="1" applyBorder="1" applyAlignment="1">
      <alignment horizontal="left" vertical="center" indent="1"/>
    </xf>
    <xf numFmtId="0" fontId="76" fillId="0" borderId="0" xfId="0" applyFont="1" applyFill="1" applyBorder="1" applyAlignment="1"/>
    <xf numFmtId="0" fontId="76" fillId="0" borderId="0" xfId="0" applyFont="1" applyFill="1" applyBorder="1" applyAlignment="1">
      <alignment horizontal="center" vertical="center"/>
    </xf>
    <xf numFmtId="49" fontId="76" fillId="0" borderId="0" xfId="44" applyNumberFormat="1" applyFont="1" applyFill="1" applyBorder="1" applyAlignment="1">
      <alignment horizontal="left" vertical="center"/>
    </xf>
    <xf numFmtId="0" fontId="78" fillId="0" borderId="0" xfId="0" applyFont="1" applyFill="1" applyBorder="1"/>
    <xf numFmtId="0" fontId="76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7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0" fillId="0" borderId="0" xfId="44" applyFont="1"/>
    <xf numFmtId="0" fontId="77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0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0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0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1" fillId="18" borderId="0" xfId="0" applyFont="1" applyFill="1" applyBorder="1"/>
    <xf numFmtId="0" fontId="80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7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7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7" fillId="0" borderId="0" xfId="0" applyFont="1" applyFill="1" applyBorder="1"/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0" fillId="18" borderId="0" xfId="0" applyFont="1" applyFill="1" applyBorder="1" applyAlignment="1">
      <alignment horizontal="lef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0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3" fillId="0" borderId="0" xfId="44" applyFont="1"/>
    <xf numFmtId="0" fontId="84" fillId="0" borderId="0" xfId="0" applyFont="1" applyFill="1"/>
    <xf numFmtId="0" fontId="84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6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86" fillId="0" borderId="0" xfId="53" applyFont="1" applyAlignment="1">
      <alignment horizontal="left"/>
    </xf>
    <xf numFmtId="175" fontId="86" fillId="0" borderId="0" xfId="53" applyNumberFormat="1" applyFont="1" applyAlignment="1">
      <alignment horizontal="left"/>
    </xf>
    <xf numFmtId="0" fontId="1" fillId="0" borderId="0" xfId="50" applyFont="1"/>
    <xf numFmtId="168" fontId="87" fillId="0" borderId="0" xfId="0" applyNumberFormat="1" applyFont="1" applyFill="1" applyBorder="1" applyAlignment="1">
      <alignment horizontal="right"/>
    </xf>
    <xf numFmtId="168" fontId="88" fillId="0" borderId="0" xfId="0" applyNumberFormat="1" applyFont="1" applyFill="1" applyBorder="1" applyAlignment="1">
      <alignment horizontal="left"/>
    </xf>
    <xf numFmtId="168" fontId="88" fillId="0" borderId="0" xfId="0" applyNumberFormat="1" applyFont="1" applyFill="1" applyBorder="1" applyAlignment="1">
      <alignment horizontal="right"/>
    </xf>
    <xf numFmtId="0" fontId="33" fillId="0" borderId="0" xfId="48" applyFont="1" applyFill="1" applyBorder="1"/>
    <xf numFmtId="0" fontId="33" fillId="0" borderId="0" xfId="47" applyFont="1"/>
    <xf numFmtId="0" fontId="29" fillId="0" borderId="0" xfId="0" applyFont="1" applyAlignment="1">
      <alignment wrapText="1"/>
    </xf>
    <xf numFmtId="0" fontId="30" fillId="0" borderId="0" xfId="0" applyFont="1" applyFill="1" applyBorder="1" applyAlignment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right"/>
    </xf>
    <xf numFmtId="0" fontId="30" fillId="0" borderId="0" xfId="0" applyFont="1" applyAlignment="1"/>
    <xf numFmtId="0" fontId="29" fillId="18" borderId="0" xfId="48" applyFont="1" applyFill="1" applyBorder="1" applyAlignment="1">
      <alignment horizontal="left"/>
    </xf>
    <xf numFmtId="3" fontId="29" fillId="0" borderId="11" xfId="0" applyNumberFormat="1" applyFont="1" applyFill="1" applyBorder="1" applyAlignme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14" fontId="29" fillId="0" borderId="0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Alignment="1">
      <alignment horizontal="right"/>
    </xf>
    <xf numFmtId="3" fontId="29" fillId="0" borderId="0" xfId="0" applyNumberFormat="1" applyFont="1" applyFill="1" applyBorder="1" applyAlignment="1"/>
    <xf numFmtId="14" fontId="29" fillId="0" borderId="11" xfId="0" applyNumberFormat="1" applyFont="1" applyFill="1" applyBorder="1" applyAlignment="1">
      <alignment horizontal="right"/>
    </xf>
    <xf numFmtId="169" fontId="29" fillId="0" borderId="11" xfId="0" applyNumberFormat="1" applyFont="1" applyFill="1" applyBorder="1" applyAlignment="1">
      <alignment horizontal="right"/>
    </xf>
    <xf numFmtId="0" fontId="33" fillId="0" borderId="0" xfId="47" applyFont="1" applyFill="1"/>
    <xf numFmtId="0" fontId="33" fillId="0" borderId="0" xfId="47" applyFont="1" applyFill="1" applyAlignment="1"/>
    <xf numFmtId="166" fontId="33" fillId="0" borderId="0" xfId="47" applyNumberFormat="1" applyFont="1" applyFill="1"/>
    <xf numFmtId="3" fontId="33" fillId="0" borderId="0" xfId="47" applyNumberFormat="1" applyFont="1" applyFill="1"/>
    <xf numFmtId="0" fontId="29" fillId="0" borderId="0" xfId="47" applyFont="1" applyFill="1"/>
    <xf numFmtId="0" fontId="72" fillId="0" borderId="0" xfId="46" applyFont="1" applyAlignment="1">
      <alignment horizontal="left" vertical="center" wrapText="1"/>
    </xf>
    <xf numFmtId="0" fontId="73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50" fillId="0" borderId="0" xfId="0" applyFont="1" applyFill="1" applyAlignment="1">
      <alignment horizontal="left" vertical="top" wrapText="1"/>
    </xf>
    <xf numFmtId="0" fontId="4" fillId="0" borderId="0" xfId="50" applyFont="1" applyAlignment="1">
      <alignment horizontal="right"/>
    </xf>
    <xf numFmtId="0" fontId="71" fillId="0" borderId="0" xfId="50" applyFont="1" applyAlignment="1">
      <alignment horizontal="left"/>
    </xf>
    <xf numFmtId="0" fontId="2" fillId="0" borderId="0" xfId="50" applyFont="1" applyAlignment="1">
      <alignment horizontal="right"/>
    </xf>
    <xf numFmtId="0" fontId="71" fillId="0" borderId="0" xfId="50" applyFont="1" applyAlignment="1"/>
    <xf numFmtId="0" fontId="1" fillId="0" borderId="0" xfId="50" applyFont="1" applyAlignment="1">
      <alignment horizontal="justify" wrapText="1"/>
    </xf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left" wrapText="1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164" fontId="31" fillId="0" borderId="0" xfId="0" applyNumberFormat="1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85" fillId="18" borderId="10" xfId="0" applyFont="1" applyFill="1" applyBorder="1" applyAlignment="1">
      <alignment horizontal="left" vertical="top" wrapText="1"/>
    </xf>
    <xf numFmtId="0" fontId="85" fillId="18" borderId="0" xfId="0" applyFont="1" applyFill="1" applyBorder="1" applyAlignment="1">
      <alignment horizontal="left" vertical="top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 wrapText="1"/>
    </xf>
    <xf numFmtId="0" fontId="31" fillId="18" borderId="16" xfId="0" applyFont="1" applyFill="1" applyBorder="1" applyAlignment="1">
      <alignment horizontal="center" vertical="center"/>
    </xf>
    <xf numFmtId="0" fontId="31" fillId="18" borderId="0" xfId="0" applyFont="1" applyFill="1" applyBorder="1" applyAlignment="1">
      <alignment horizontal="center" vertical="center"/>
    </xf>
    <xf numFmtId="0" fontId="31" fillId="18" borderId="13" xfId="0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85" fillId="18" borderId="10" xfId="0" applyFont="1" applyFill="1" applyBorder="1" applyAlignment="1">
      <alignment horizontal="left" vertical="top"/>
    </xf>
    <xf numFmtId="0" fontId="85" fillId="18" borderId="0" xfId="0" applyFont="1" applyFill="1" applyBorder="1" applyAlignment="1">
      <alignment horizontal="left" vertical="top"/>
    </xf>
    <xf numFmtId="0" fontId="31" fillId="18" borderId="1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0" fontId="31" fillId="0" borderId="18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168" fontId="88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29" fillId="18" borderId="11" xfId="48" applyFont="1" applyFill="1" applyBorder="1" applyAlignment="1">
      <alignment horizontal="left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</cellXfs>
  <cellStyles count="54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D0D0D0"/>
      <color rgb="FFF0948F"/>
      <color rgb="FF646363"/>
      <color rgb="FF9D9D9C"/>
      <color rgb="FFF7C9C7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2701.6986499999998</c:v>
                </c:pt>
                <c:pt idx="1">
                  <c:v>2500.2061899999999</c:v>
                </c:pt>
                <c:pt idx="2">
                  <c:v>2754.1832400000003</c:v>
                </c:pt>
                <c:pt idx="3">
                  <c:v>2518.8992899999998</c:v>
                </c:pt>
                <c:pt idx="4">
                  <c:v>2742.4028899999998</c:v>
                </c:pt>
                <c:pt idx="5">
                  <c:v>2246.7362599999997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3814.7268249999997</c:v>
                </c:pt>
                <c:pt idx="1">
                  <c:v>3585.2841569999991</c:v>
                </c:pt>
                <c:pt idx="2">
                  <c:v>3237.6678280000001</c:v>
                </c:pt>
                <c:pt idx="3">
                  <c:v>2363.504664000001</c:v>
                </c:pt>
                <c:pt idx="4">
                  <c:v>1756.6662719999995</c:v>
                </c:pt>
                <c:pt idx="5">
                  <c:v>1214.7053879999996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278.28093000000001</c:v>
                </c:pt>
                <c:pt idx="1">
                  <c:v>267.50252999999998</c:v>
                </c:pt>
                <c:pt idx="2">
                  <c:v>235.08686800000001</c:v>
                </c:pt>
                <c:pt idx="3">
                  <c:v>229.65503000000001</c:v>
                </c:pt>
                <c:pt idx="4">
                  <c:v>185.55563499999997</c:v>
                </c:pt>
                <c:pt idx="5">
                  <c:v>129.48113800000002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387.19871399999982</c:v>
                </c:pt>
                <c:pt idx="1">
                  <c:v>353.53184899999923</c:v>
                </c:pt>
                <c:pt idx="2">
                  <c:v>360.7798989999996</c:v>
                </c:pt>
                <c:pt idx="3">
                  <c:v>310.58099124999939</c:v>
                </c:pt>
                <c:pt idx="4">
                  <c:v>300.80724500000002</c:v>
                </c:pt>
                <c:pt idx="5">
                  <c:v>271.44498299999987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203.13453833780741</c:v>
                </c:pt>
                <c:pt idx="1">
                  <c:v>157.5990095303429</c:v>
                </c:pt>
                <c:pt idx="2">
                  <c:v>158.7580747265967</c:v>
                </c:pt>
                <c:pt idx="3">
                  <c:v>145.09219252212404</c:v>
                </c:pt>
                <c:pt idx="4">
                  <c:v>111.19729581279157</c:v>
                </c:pt>
                <c:pt idx="5">
                  <c:v>108.7758892425592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83.849710000000002</c:v>
                </c:pt>
                <c:pt idx="1">
                  <c:v>88.240169999999992</c:v>
                </c:pt>
                <c:pt idx="2">
                  <c:v>91.883579999999981</c:v>
                </c:pt>
                <c:pt idx="3">
                  <c:v>90.725649999999987</c:v>
                </c:pt>
                <c:pt idx="4">
                  <c:v>88.818160000000006</c:v>
                </c:pt>
                <c:pt idx="5">
                  <c:v>70.530550000000005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89.554777546235556</c:v>
                </c:pt>
                <c:pt idx="1">
                  <c:v>43.268936738476228</c:v>
                </c:pt>
                <c:pt idx="2">
                  <c:v>48.866376585673365</c:v>
                </c:pt>
                <c:pt idx="3">
                  <c:v>57.66745981267686</c:v>
                </c:pt>
                <c:pt idx="4">
                  <c:v>47.797778896680242</c:v>
                </c:pt>
                <c:pt idx="5">
                  <c:v>49.613395196953363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97.375135180269211</c:v>
                </c:pt>
                <c:pt idx="1">
                  <c:v>227.82256621562578</c:v>
                </c:pt>
                <c:pt idx="2">
                  <c:v>407.23692565192806</c:v>
                </c:pt>
                <c:pt idx="3">
                  <c:v>488.50626865949118</c:v>
                </c:pt>
                <c:pt idx="4">
                  <c:v>524.80618738025453</c:v>
                </c:pt>
                <c:pt idx="5">
                  <c:v>586.91025236240603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158.20138000000057</c:v>
                </c:pt>
                <c:pt idx="1">
                  <c:v>184.41696000000002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285507.60700000002</c:v>
                </c:pt>
                <c:pt idx="2">
                  <c:v>0</c:v>
                </c:pt>
                <c:pt idx="3">
                  <c:v>81210.852999999974</c:v>
                </c:pt>
                <c:pt idx="4">
                  <c:v>7190.331928309537</c:v>
                </c:pt>
                <c:pt idx="5">
                  <c:v>0</c:v>
                </c:pt>
                <c:pt idx="6">
                  <c:v>4816.3129825831165</c:v>
                </c:pt>
                <c:pt idx="7">
                  <c:v>79856.372837912902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3.5731286251091343E-2</c:v>
                </c:pt>
                <c:pt idx="1">
                  <c:v>4.2949434772925114E-2</c:v>
                </c:pt>
                <c:pt idx="2">
                  <c:v>4.7838283302570256E-2</c:v>
                </c:pt>
                <c:pt idx="3">
                  <c:v>4.658311664039716E-2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0.1405256201958032</c:v>
                </c:pt>
                <c:pt idx="2">
                  <c:v>0</c:v>
                </c:pt>
                <c:pt idx="3">
                  <c:v>5.9242070166978092E-2</c:v>
                </c:pt>
                <c:pt idx="4">
                  <c:v>2.6710825861424023E-2</c:v>
                </c:pt>
                <c:pt idx="5">
                  <c:v>0</c:v>
                </c:pt>
                <c:pt idx="6">
                  <c:v>6.2254742375373769E-2</c:v>
                </c:pt>
                <c:pt idx="7">
                  <c:v>5.3035540038659602E-2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146017.06100000002</c:v>
                </c:pt>
                <c:pt idx="1">
                  <c:v>46582.046000000002</c:v>
                </c:pt>
                <c:pt idx="2">
                  <c:v>92908.5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27543.452999999994</c:v>
                </c:pt>
                <c:pt idx="1">
                  <c:v>27736.947999999986</c:v>
                </c:pt>
                <c:pt idx="2">
                  <c:v>25930.451999999994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2752.7189395608234</c:v>
                </c:pt>
                <c:pt idx="1">
                  <c:v>2336.0780373309603</c:v>
                </c:pt>
                <c:pt idx="2">
                  <c:v>2101.5349514177528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2215.8155758898306</c:v>
                </c:pt>
                <c:pt idx="1">
                  <c:v>1470.9949615873531</c:v>
                </c:pt>
                <c:pt idx="2">
                  <c:v>1129.5024451059321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24497.283693043919</c:v>
                </c:pt>
                <c:pt idx="1">
                  <c:v>26048.648810593353</c:v>
                </c:pt>
                <c:pt idx="2">
                  <c:v>29310.44033427562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5.3517193213193592E-2</c:v>
                </c:pt>
                <c:pt idx="2">
                  <c:v>0</c:v>
                </c:pt>
                <c:pt idx="3">
                  <c:v>9.198889578372646E-2</c:v>
                </c:pt>
                <c:pt idx="4">
                  <c:v>1.9696011645978641E-2</c:v>
                </c:pt>
                <c:pt idx="5">
                  <c:v>0</c:v>
                </c:pt>
                <c:pt idx="6">
                  <c:v>3.1057231168884647E-2</c:v>
                </c:pt>
                <c:pt idx="7">
                  <c:v>4.9903286847897958E-2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112591.417</c:v>
                </c:pt>
                <c:pt idx="2">
                  <c:v>0</c:v>
                </c:pt>
                <c:pt idx="3">
                  <c:v>62076.197000000015</c:v>
                </c:pt>
                <c:pt idx="4">
                  <c:v>15670.034695266517</c:v>
                </c:pt>
                <c:pt idx="5">
                  <c:v>0</c:v>
                </c:pt>
                <c:pt idx="6">
                  <c:v>2121.879495518253</c:v>
                </c:pt>
                <c:pt idx="7">
                  <c:v>135831.34121581423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1.8761944810358321E-2</c:v>
                </c:pt>
                <c:pt idx="1">
                  <c:v>6.5335028779701126E-2</c:v>
                </c:pt>
                <c:pt idx="2">
                  <c:v>6.0271800706961094E-2</c:v>
                </c:pt>
                <c:pt idx="3">
                  <c:v>5.717553683410382E-2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2.8468248037826941E-2</c:v>
                </c:pt>
                <c:pt idx="2">
                  <c:v>0</c:v>
                </c:pt>
                <c:pt idx="3">
                  <c:v>5.4131596300346078E-2</c:v>
                </c:pt>
                <c:pt idx="4">
                  <c:v>1.936991399323152E-2</c:v>
                </c:pt>
                <c:pt idx="5">
                  <c:v>1.2804097311139564E-3</c:v>
                </c:pt>
                <c:pt idx="6">
                  <c:v>1.4435041547234767E-2</c:v>
                </c:pt>
                <c:pt idx="7">
                  <c:v>8.2534356260756905E-2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43436.891592124113</c:v>
                </c:pt>
                <c:pt idx="1">
                  <c:v>31949.35753279163</c:v>
                </c:pt>
                <c:pt idx="2">
                  <c:v>28658.778962559249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45436.77393000001</c:v>
                </c:pt>
                <c:pt idx="1">
                  <c:v>34557.681279999983</c:v>
                </c:pt>
                <c:pt idx="2">
                  <c:v>33306.546280000017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56218.527000000002</c:v>
                </c:pt>
                <c:pt idx="1">
                  <c:v>44690.257000000005</c:v>
                </c:pt>
                <c:pt idx="2">
                  <c:v>46810.563999999991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48691.79</c:v>
                </c:pt>
                <c:pt idx="1">
                  <c:v>32718.618999999999</c:v>
                </c:pt>
                <c:pt idx="2">
                  <c:v>31181.008000000002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21949.169000000013</c:v>
                </c:pt>
                <c:pt idx="1">
                  <c:v>21116.086999999992</c:v>
                </c:pt>
                <c:pt idx="2">
                  <c:v>19010.941000000003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6935.1355406041666</c:v>
                </c:pt>
                <c:pt idx="1">
                  <c:v>4616.4417585813253</c:v>
                </c:pt>
                <c:pt idx="2">
                  <c:v>4118.4573960810239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655.01285882496734</c:v>
                </c:pt>
                <c:pt idx="1">
                  <c:v>703.78991158735334</c:v>
                </c:pt>
                <c:pt idx="2">
                  <c:v>763.07672510593227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41466.624093084167</c:v>
                </c:pt>
                <c:pt idx="1">
                  <c:v>45829.011735757376</c:v>
                </c:pt>
                <c:pt idx="2">
                  <c:v>48535.70538697271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2.1104784846367505E-2</c:v>
                </c:pt>
                <c:pt idx="2">
                  <c:v>0</c:v>
                </c:pt>
                <c:pt idx="3">
                  <c:v>7.0314749883036889E-2</c:v>
                </c:pt>
                <c:pt idx="4">
                  <c:v>4.292391351721922E-2</c:v>
                </c:pt>
                <c:pt idx="5">
                  <c:v>0</c:v>
                </c:pt>
                <c:pt idx="6">
                  <c:v>1.3682603735084292E-2</c:v>
                </c:pt>
                <c:pt idx="7">
                  <c:v>8.4882773193141206E-2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602223.87899999996</c:v>
                </c:pt>
                <c:pt idx="2">
                  <c:v>0</c:v>
                </c:pt>
                <c:pt idx="3">
                  <c:v>91251.986999999994</c:v>
                </c:pt>
                <c:pt idx="4">
                  <c:v>157783.08233787789</c:v>
                </c:pt>
                <c:pt idx="5">
                  <c:v>14715.45</c:v>
                </c:pt>
                <c:pt idx="6">
                  <c:v>1782.5395357301172</c:v>
                </c:pt>
                <c:pt idx="7">
                  <c:v>235079.60278311704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0.11409696149616735</c:v>
                </c:pt>
                <c:pt idx="1">
                  <c:v>0.12853824373877348</c:v>
                </c:pt>
                <c:pt idx="2">
                  <c:v>0.13102866021828488</c:v>
                </c:pt>
                <c:pt idx="3">
                  <c:v>0.17880759925991388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0.12510324539656964</c:v>
                </c:pt>
                <c:pt idx="2">
                  <c:v>0</c:v>
                </c:pt>
                <c:pt idx="3">
                  <c:v>0.19498709657466501</c:v>
                </c:pt>
                <c:pt idx="4">
                  <c:v>0.57855529468932942</c:v>
                </c:pt>
                <c:pt idx="5">
                  <c:v>3.8412291933418691E-2</c:v>
                </c:pt>
                <c:pt idx="6">
                  <c:v>1.6429110385196437E-2</c:v>
                </c:pt>
                <c:pt idx="7">
                  <c:v>0.14776790920311911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242268.88</c:v>
                </c:pt>
                <c:pt idx="1">
                  <c:v>216573.30299999999</c:v>
                </c:pt>
                <c:pt idx="2">
                  <c:v>143381.69599999997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32819.362000000001</c:v>
                </c:pt>
                <c:pt idx="1">
                  <c:v>30796.020000000008</c:v>
                </c:pt>
                <c:pt idx="2">
                  <c:v>27636.604999999989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62146.962126702827</c:v>
                </c:pt>
                <c:pt idx="1">
                  <c:v>47800.321199240774</c:v>
                </c:pt>
                <c:pt idx="2">
                  <c:v>47835.799011934279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6502.45</c:v>
                </c:pt>
                <c:pt idx="1">
                  <c:v>2616.59</c:v>
                </c:pt>
                <c:pt idx="2">
                  <c:v>5596.41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525.19932529498044</c:v>
                </c:pt>
                <c:pt idx="1">
                  <c:v>590.6063832953065</c:v>
                </c:pt>
                <c:pt idx="2">
                  <c:v>666.7338271398304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71115.343977998418</c:v>
                </c:pt>
                <c:pt idx="1">
                  <c:v>78343.07430683561</c:v>
                </c:pt>
                <c:pt idx="2">
                  <c:v>85621.184498283023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0.11288431866560358</c:v>
                </c:pt>
                <c:pt idx="2">
                  <c:v>0</c:v>
                </c:pt>
                <c:pt idx="3">
                  <c:v>0.10336265673999218</c:v>
                </c:pt>
                <c:pt idx="4">
                  <c:v>0.43220500225166603</c:v>
                </c:pt>
                <c:pt idx="5">
                  <c:v>5.8844297352195561E-2</c:v>
                </c:pt>
                <c:pt idx="6">
                  <c:v>1.1494423769602101E-2</c:v>
                </c:pt>
                <c:pt idx="7">
                  <c:v>0.14690430372522795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3416012.8540000003</c:v>
                </c:pt>
                <c:pt idx="2">
                  <c:v>515450.88</c:v>
                </c:pt>
                <c:pt idx="3">
                  <c:v>35270.080999999998</c:v>
                </c:pt>
                <c:pt idx="4">
                  <c:v>55802.949634301796</c:v>
                </c:pt>
                <c:pt idx="5">
                  <c:v>0</c:v>
                </c:pt>
                <c:pt idx="6">
                  <c:v>40109.255149999997</c:v>
                </c:pt>
                <c:pt idx="7">
                  <c:v>106723.24821696307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90725.65</c:v>
                </c:pt>
                <c:pt idx="1">
                  <c:v>88818.16</c:v>
                </c:pt>
                <c:pt idx="2">
                  <c:v>70530.55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0.23100585310276917</c:v>
                </c:pt>
                <c:pt idx="1">
                  <c:v>7.0325274090257461E-2</c:v>
                </c:pt>
                <c:pt idx="2">
                  <c:v>6.7767882614098746E-2</c:v>
                </c:pt>
                <c:pt idx="3">
                  <c:v>6.6225351784138631E-2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0.43925865308304107</c:v>
                </c:pt>
                <c:pt idx="2">
                  <c:v>0.61970074812967579</c:v>
                </c:pt>
                <c:pt idx="3">
                  <c:v>4.1722065183562029E-2</c:v>
                </c:pt>
                <c:pt idx="4">
                  <c:v>6.949278118989298E-2</c:v>
                </c:pt>
                <c:pt idx="5">
                  <c:v>0</c:v>
                </c:pt>
                <c:pt idx="6">
                  <c:v>0.23529795423473762</c:v>
                </c:pt>
                <c:pt idx="7">
                  <c:v>7.6566283027201296E-2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1579643.9950000003</c:v>
                </c:pt>
                <c:pt idx="1">
                  <c:v>1135071.9919999999</c:v>
                </c:pt>
                <c:pt idx="2">
                  <c:v>701296.86699999997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212355.04</c:v>
                </c:pt>
                <c:pt idx="1">
                  <c:v>182798.9</c:v>
                </c:pt>
                <c:pt idx="2">
                  <c:v>120296.94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13306.790999999996</c:v>
                </c:pt>
                <c:pt idx="1">
                  <c:v>12050.593999999997</c:v>
                </c:pt>
                <c:pt idx="2">
                  <c:v>9912.6960000000017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21328.533606666668</c:v>
                </c:pt>
                <c:pt idx="1">
                  <c:v>17109.360747927927</c:v>
                </c:pt>
                <c:pt idx="2">
                  <c:v>17365.055279707205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11955.537639999997</c:v>
                </c:pt>
                <c:pt idx="1">
                  <c:v>14066.650010000005</c:v>
                </c:pt>
                <c:pt idx="2">
                  <c:v>14087.067499999997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34412.623392421323</c:v>
                </c:pt>
                <c:pt idx="1">
                  <c:v>30950.842430000044</c:v>
                </c:pt>
                <c:pt idx="2">
                  <c:v>41359.782394541704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0.6403171594873508</c:v>
                </c:pt>
                <c:pt idx="2">
                  <c:v>0.94631657234614208</c:v>
                </c:pt>
                <c:pt idx="3">
                  <c:v>3.9951012525291311E-2</c:v>
                </c:pt>
                <c:pt idx="4">
                  <c:v>0.15285741421057977</c:v>
                </c:pt>
                <c:pt idx="5">
                  <c:v>0</c:v>
                </c:pt>
                <c:pt idx="6">
                  <c:v>0.25863817690212365</c:v>
                </c:pt>
                <c:pt idx="7">
                  <c:v>6.6692746988653698E-2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50193.487999999998</c:v>
                </c:pt>
                <c:pt idx="2">
                  <c:v>0</c:v>
                </c:pt>
                <c:pt idx="3">
                  <c:v>30250.671000000002</c:v>
                </c:pt>
                <c:pt idx="4">
                  <c:v>5308.6764326103548</c:v>
                </c:pt>
                <c:pt idx="5">
                  <c:v>0</c:v>
                </c:pt>
                <c:pt idx="6">
                  <c:v>0</c:v>
                </c:pt>
                <c:pt idx="7">
                  <c:v>117223.97982382948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16968157181571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7.628766659459639E-2</c:v>
                </c:pt>
                <c:pt idx="1">
                  <c:v>4.3673059989380043E-2</c:v>
                </c:pt>
                <c:pt idx="2">
                  <c:v>5.4760871476946547E-2</c:v>
                </c:pt>
                <c:pt idx="3">
                  <c:v>5.035435109762889E-2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1.4301415468860754E-2</c:v>
                </c:pt>
                <c:pt idx="2">
                  <c:v>0</c:v>
                </c:pt>
                <c:pt idx="3">
                  <c:v>3.0442229313271403E-2</c:v>
                </c:pt>
                <c:pt idx="4">
                  <c:v>6.9934598071996366E-3</c:v>
                </c:pt>
                <c:pt idx="5">
                  <c:v>0</c:v>
                </c:pt>
                <c:pt idx="6">
                  <c:v>7.4547162919991769E-4</c:v>
                </c:pt>
                <c:pt idx="7">
                  <c:v>7.0420285962220372E-2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18745.423000000003</c:v>
                </c:pt>
                <c:pt idx="1">
                  <c:v>19489.161999999997</c:v>
                </c:pt>
                <c:pt idx="2">
                  <c:v>11958.903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11007.492000000006</c:v>
                </c:pt>
                <c:pt idx="1">
                  <c:v>10591.701999999999</c:v>
                </c:pt>
                <c:pt idx="2">
                  <c:v>8651.476999999999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2152.4232940000002</c:v>
                </c:pt>
                <c:pt idx="1">
                  <c:v>1661.8530963215264</c:v>
                </c:pt>
                <c:pt idx="2">
                  <c:v>1494.4000422888282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35649.591787015372</c:v>
                </c:pt>
                <c:pt idx="1">
                  <c:v>37599.587252749465</c:v>
                </c:pt>
                <c:pt idx="2">
                  <c:v>43974.800784064646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7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9.4085570033169506E-3</c:v>
                </c:pt>
                <c:pt idx="2">
                  <c:v>0</c:v>
                </c:pt>
                <c:pt idx="3">
                  <c:v>3.426544260047111E-2</c:v>
                </c:pt>
                <c:pt idx="4">
                  <c:v>1.4541714330287966E-2</c:v>
                </c:pt>
                <c:pt idx="5">
                  <c:v>0</c:v>
                </c:pt>
                <c:pt idx="6">
                  <c:v>0</c:v>
                </c:pt>
                <c:pt idx="7">
                  <c:v>7.3254790854005131E-2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-2818.1643241660349</c:v>
                </c:pt>
                <c:pt idx="1">
                  <c:v>-2434.9232779276576</c:v>
                </c:pt>
                <c:pt idx="2">
                  <c:v>-2386.7784515717444</c:v>
                </c:pt>
                <c:pt idx="3">
                  <c:v>-1769.2091428803556</c:v>
                </c:pt>
                <c:pt idx="4">
                  <c:v>-1718.3590591793757</c:v>
                </c:pt>
                <c:pt idx="5">
                  <c:v>-1281.1767374458952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-1.674464</c:v>
                </c:pt>
                <c:pt idx="1">
                  <c:v>-0.55268899999999999</c:v>
                </c:pt>
                <c:pt idx="2">
                  <c:v>-7.1517979999999985</c:v>
                </c:pt>
                <c:pt idx="3">
                  <c:v>-28.315557999999999</c:v>
                </c:pt>
                <c:pt idx="4">
                  <c:v>-30.136303999999999</c:v>
                </c:pt>
                <c:pt idx="5">
                  <c:v>-32.365479000000001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1893.8420670748328</c:v>
                </c:pt>
                <c:pt idx="1">
                  <c:v>1423.5297449255893</c:v>
                </c:pt>
                <c:pt idx="2">
                  <c:v>1266.6138559241017</c:v>
                </c:pt>
                <c:pt idx="3">
                  <c:v>999.57382606264582</c:v>
                </c:pt>
                <c:pt idx="4">
                  <c:v>1297.3948158894898</c:v>
                </c:pt>
                <c:pt idx="5">
                  <c:v>1626.3756730613402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46.272648000000004</c:v>
                </c:pt>
                <c:pt idx="1">
                  <c:v>60.675967</c:v>
                </c:pt>
                <c:pt idx="2">
                  <c:v>12.627773000000001</c:v>
                </c:pt>
                <c:pt idx="3">
                  <c:v>9.6838999999999995E-2</c:v>
                </c:pt>
                <c:pt idx="4">
                  <c:v>0.146036</c:v>
                </c:pt>
                <c:pt idx="5">
                  <c:v>0.19920199999999999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'8'!$B$6:$G$6</c:f>
              <c:numCache>
                <c:formatCode>#\ ##0.0</c:formatCode>
                <c:ptCount val="6"/>
                <c:pt idx="0">
                  <c:v>-879.72407309120217</c:v>
                </c:pt>
                <c:pt idx="1">
                  <c:v>-951.27025500206855</c:v>
                </c:pt>
                <c:pt idx="2">
                  <c:v>-1114.6886206476427</c:v>
                </c:pt>
                <c:pt idx="3">
                  <c:v>-797.8540358177097</c:v>
                </c:pt>
                <c:pt idx="4">
                  <c:v>-450.95451128988589</c:v>
                </c:pt>
                <c:pt idx="5">
                  <c:v>313.03265861544492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200408.3680000001</c:v>
                </c:pt>
                <c:pt idx="1">
                  <c:v>196939.09375000003</c:v>
                </c:pt>
                <c:pt idx="2">
                  <c:v>197171.29000000004</c:v>
                </c:pt>
                <c:pt idx="3">
                  <c:v>190307.89500000005</c:v>
                </c:pt>
                <c:pt idx="4">
                  <c:v>166267.26874999993</c:v>
                </c:pt>
                <c:pt idx="5">
                  <c:v>174240.39399999997</c:v>
                </c:pt>
                <c:pt idx="6">
                  <c:v>205237.92774999994</c:v>
                </c:pt>
                <c:pt idx="7">
                  <c:v>204051.99925000002</c:v>
                </c:pt>
                <c:pt idx="8">
                  <c:v>202936.50799999997</c:v>
                </c:pt>
                <c:pt idx="9">
                  <c:v>200752.0215</c:v>
                </c:pt>
                <c:pt idx="10">
                  <c:v>193450.8475</c:v>
                </c:pt>
                <c:pt idx="11">
                  <c:v>163348.87249999997</c:v>
                </c:pt>
                <c:pt idx="12">
                  <c:v>158603.38149999996</c:v>
                </c:pt>
                <c:pt idx="13">
                  <c:v>185992.27200000006</c:v>
                </c:pt>
                <c:pt idx="14">
                  <c:v>187630.39499999999</c:v>
                </c:pt>
                <c:pt idx="15">
                  <c:v>183411.51350000006</c:v>
                </c:pt>
                <c:pt idx="16">
                  <c:v>175335.41349999997</c:v>
                </c:pt>
                <c:pt idx="17">
                  <c:v>153905.04025000002</c:v>
                </c:pt>
                <c:pt idx="18">
                  <c:v>147376.48425000004</c:v>
                </c:pt>
                <c:pt idx="19">
                  <c:v>140887.21074999997</c:v>
                </c:pt>
                <c:pt idx="20">
                  <c:v>138969.48675000007</c:v>
                </c:pt>
                <c:pt idx="21">
                  <c:v>177248.25975000006</c:v>
                </c:pt>
                <c:pt idx="22">
                  <c:v>181068.76149999991</c:v>
                </c:pt>
                <c:pt idx="23">
                  <c:v>183409.78649999993</c:v>
                </c:pt>
                <c:pt idx="24">
                  <c:v>182313.08349999995</c:v>
                </c:pt>
                <c:pt idx="25">
                  <c:v>156032.68174999999</c:v>
                </c:pt>
                <c:pt idx="26">
                  <c:v>154415.18349999993</c:v>
                </c:pt>
                <c:pt idx="27">
                  <c:v>181798.24574999997</c:v>
                </c:pt>
                <c:pt idx="28">
                  <c:v>181534.31524999999</c:v>
                </c:pt>
                <c:pt idx="29">
                  <c:v>176695.83075000005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5777"/>
          <c:min val="45748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9590.6750000000011</c:v>
                </c:pt>
                <c:pt idx="1">
                  <c:v>9431.7000000000007</c:v>
                </c:pt>
                <c:pt idx="2">
                  <c:v>9516.9180000000015</c:v>
                </c:pt>
                <c:pt idx="3">
                  <c:v>9340.9619999999995</c:v>
                </c:pt>
                <c:pt idx="4">
                  <c:v>8051.5020000000013</c:v>
                </c:pt>
                <c:pt idx="5">
                  <c:v>8471.1529999999984</c:v>
                </c:pt>
                <c:pt idx="6">
                  <c:v>9792.6260000000002</c:v>
                </c:pt>
                <c:pt idx="7">
                  <c:v>9599.4969999999994</c:v>
                </c:pt>
                <c:pt idx="8">
                  <c:v>9734.4689999999973</c:v>
                </c:pt>
                <c:pt idx="9">
                  <c:v>9686.4020000000019</c:v>
                </c:pt>
                <c:pt idx="10">
                  <c:v>9336.0379999999986</c:v>
                </c:pt>
                <c:pt idx="11">
                  <c:v>8115.3729999999996</c:v>
                </c:pt>
                <c:pt idx="12">
                  <c:v>7685.54</c:v>
                </c:pt>
                <c:pt idx="13">
                  <c:v>8971.228000000001</c:v>
                </c:pt>
                <c:pt idx="14">
                  <c:v>9093.7740000000013</c:v>
                </c:pt>
                <c:pt idx="15">
                  <c:v>8874.5699999999979</c:v>
                </c:pt>
                <c:pt idx="16">
                  <c:v>8655.0730000000003</c:v>
                </c:pt>
                <c:pt idx="17">
                  <c:v>7683.4590000000007</c:v>
                </c:pt>
                <c:pt idx="18">
                  <c:v>7454.0429999999997</c:v>
                </c:pt>
                <c:pt idx="19">
                  <c:v>7210.3899999999994</c:v>
                </c:pt>
                <c:pt idx="20">
                  <c:v>6696.1759999999995</c:v>
                </c:pt>
                <c:pt idx="21">
                  <c:v>8691.4009999999998</c:v>
                </c:pt>
                <c:pt idx="22">
                  <c:v>8744.9479999999985</c:v>
                </c:pt>
                <c:pt idx="23">
                  <c:v>8781.6370000000006</c:v>
                </c:pt>
                <c:pt idx="24">
                  <c:v>8953.9789999999994</c:v>
                </c:pt>
                <c:pt idx="25">
                  <c:v>7866.112000000001</c:v>
                </c:pt>
                <c:pt idx="26">
                  <c:v>7540.3630000000003</c:v>
                </c:pt>
                <c:pt idx="27">
                  <c:v>8817.6299999999992</c:v>
                </c:pt>
                <c:pt idx="28">
                  <c:v>8683.1469999999972</c:v>
                </c:pt>
                <c:pt idx="29">
                  <c:v>8670.1029999999992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6680.3620000000001</c:v>
                </c:pt>
                <c:pt idx="1">
                  <c:v>6568.3219999999983</c:v>
                </c:pt>
                <c:pt idx="2">
                  <c:v>6776.8579999999993</c:v>
                </c:pt>
                <c:pt idx="3">
                  <c:v>5940.9370000000008</c:v>
                </c:pt>
                <c:pt idx="4">
                  <c:v>5918.3829999999998</c:v>
                </c:pt>
                <c:pt idx="5">
                  <c:v>5896.4830000000002</c:v>
                </c:pt>
                <c:pt idx="6">
                  <c:v>6871.7089999999998</c:v>
                </c:pt>
                <c:pt idx="7">
                  <c:v>6940.6589999999997</c:v>
                </c:pt>
                <c:pt idx="8">
                  <c:v>6926.8620000000001</c:v>
                </c:pt>
                <c:pt idx="9">
                  <c:v>6763.5339999999997</c:v>
                </c:pt>
                <c:pt idx="10">
                  <c:v>6119.1620000000003</c:v>
                </c:pt>
                <c:pt idx="11">
                  <c:v>5614.54</c:v>
                </c:pt>
                <c:pt idx="12">
                  <c:v>5502.7199999999993</c:v>
                </c:pt>
                <c:pt idx="13">
                  <c:v>6087.9699999999993</c:v>
                </c:pt>
                <c:pt idx="14">
                  <c:v>6097.1469999999999</c:v>
                </c:pt>
                <c:pt idx="15">
                  <c:v>6149.9210000000012</c:v>
                </c:pt>
                <c:pt idx="16">
                  <c:v>5501.6269999999986</c:v>
                </c:pt>
                <c:pt idx="17">
                  <c:v>5251.454999999999</c:v>
                </c:pt>
                <c:pt idx="18">
                  <c:v>5124.192</c:v>
                </c:pt>
                <c:pt idx="19">
                  <c:v>4890.3770000000013</c:v>
                </c:pt>
                <c:pt idx="20">
                  <c:v>4733.6839999999993</c:v>
                </c:pt>
                <c:pt idx="21">
                  <c:v>5478.8670000000011</c:v>
                </c:pt>
                <c:pt idx="22">
                  <c:v>5987.9340000000011</c:v>
                </c:pt>
                <c:pt idx="23">
                  <c:v>6040.2920000000013</c:v>
                </c:pt>
                <c:pt idx="24">
                  <c:v>5790.2570000000005</c:v>
                </c:pt>
                <c:pt idx="25">
                  <c:v>5397.9800000000005</c:v>
                </c:pt>
                <c:pt idx="26">
                  <c:v>5266.3139999999994</c:v>
                </c:pt>
                <c:pt idx="27">
                  <c:v>6042.5949999999993</c:v>
                </c:pt>
                <c:pt idx="28">
                  <c:v>6050.3109999999988</c:v>
                </c:pt>
                <c:pt idx="29">
                  <c:v>5732.0559999999996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'9.1'!$F$6</c:f>
              <c:numCache>
                <c:formatCode>d/\ m/</c:formatCode>
                <c:ptCount val="1"/>
                <c:pt idx="0">
                  <c:v>45754</c:v>
                </c:pt>
              </c:numCache>
            </c:numRef>
          </c:xVal>
          <c:yVal>
            <c:numRef>
              <c:f>'9.1'!$F$5</c:f>
              <c:numCache>
                <c:formatCode>#\ ##0.0</c:formatCode>
                <c:ptCount val="1"/>
                <c:pt idx="0">
                  <c:v>9792.6260000000002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'9.1'!$F$9</c:f>
              <c:numCache>
                <c:formatCode>d/\ m/</c:formatCode>
                <c:ptCount val="1"/>
                <c:pt idx="0">
                  <c:v>45768</c:v>
                </c:pt>
              </c:numCache>
            </c:numRef>
          </c:xVal>
          <c:yVal>
            <c:numRef>
              <c:f>'9.1'!$F$8</c:f>
              <c:numCache>
                <c:formatCode>#\ ##0.0</c:formatCode>
                <c:ptCount val="1"/>
                <c:pt idx="0">
                  <c:v>4733.6839999999902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5777"/>
          <c:min val="45748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7749.7300000000005</c:v>
                </c:pt>
                <c:pt idx="1">
                  <c:v>7828.1709999999994</c:v>
                </c:pt>
                <c:pt idx="2">
                  <c:v>7275.0919999999996</c:v>
                </c:pt>
                <c:pt idx="3">
                  <c:v>7317.2649999999994</c:v>
                </c:pt>
                <c:pt idx="4">
                  <c:v>8682.6190000000006</c:v>
                </c:pt>
                <c:pt idx="5">
                  <c:v>8931.9850000000006</c:v>
                </c:pt>
                <c:pt idx="6">
                  <c:v>8870.1190000000006</c:v>
                </c:pt>
                <c:pt idx="7">
                  <c:v>8237.223</c:v>
                </c:pt>
                <c:pt idx="8">
                  <c:v>8092.3760000000002</c:v>
                </c:pt>
                <c:pt idx="9">
                  <c:v>7578.7279999999992</c:v>
                </c:pt>
                <c:pt idx="10">
                  <c:v>7541.777000000001</c:v>
                </c:pt>
                <c:pt idx="11">
                  <c:v>8755.3229999999985</c:v>
                </c:pt>
                <c:pt idx="12">
                  <c:v>8878.3180000000011</c:v>
                </c:pt>
                <c:pt idx="13">
                  <c:v>8772.8229999999985</c:v>
                </c:pt>
                <c:pt idx="14">
                  <c:v>8960.1419999999998</c:v>
                </c:pt>
                <c:pt idx="15">
                  <c:v>8975.4560000000001</c:v>
                </c:pt>
                <c:pt idx="16">
                  <c:v>7815.7029999999986</c:v>
                </c:pt>
                <c:pt idx="17">
                  <c:v>7528.3120000000008</c:v>
                </c:pt>
                <c:pt idx="18">
                  <c:v>9025.7810000000009</c:v>
                </c:pt>
                <c:pt idx="19">
                  <c:v>8880.7880000000005</c:v>
                </c:pt>
                <c:pt idx="20">
                  <c:v>8686.1699999999983</c:v>
                </c:pt>
                <c:pt idx="21">
                  <c:v>8794.9269999999997</c:v>
                </c:pt>
                <c:pt idx="22">
                  <c:v>8778.9709999999977</c:v>
                </c:pt>
                <c:pt idx="23">
                  <c:v>7671.3239999999996</c:v>
                </c:pt>
                <c:pt idx="24">
                  <c:v>7464.3230000000003</c:v>
                </c:pt>
                <c:pt idx="25">
                  <c:v>8844.1260000000002</c:v>
                </c:pt>
                <c:pt idx="26">
                  <c:v>8758.3200000000015</c:v>
                </c:pt>
                <c:pt idx="27">
                  <c:v>8801.5040000000008</c:v>
                </c:pt>
                <c:pt idx="28">
                  <c:v>8767.116</c:v>
                </c:pt>
                <c:pt idx="29">
                  <c:v>8551.7439999999988</c:v>
                </c:pt>
                <c:pt idx="30">
                  <c:v>7465.7489999999998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5327.6780000000008</c:v>
                </c:pt>
                <c:pt idx="1">
                  <c:v>5036.7479999999996</c:v>
                </c:pt>
                <c:pt idx="2">
                  <c:v>4929.8759999999993</c:v>
                </c:pt>
                <c:pt idx="3">
                  <c:v>4786.8780000000006</c:v>
                </c:pt>
                <c:pt idx="4">
                  <c:v>5632.9850000000006</c:v>
                </c:pt>
                <c:pt idx="5">
                  <c:v>6105.1440000000002</c:v>
                </c:pt>
                <c:pt idx="6">
                  <c:v>5984.3630000000012</c:v>
                </c:pt>
                <c:pt idx="7">
                  <c:v>5801.4070000000002</c:v>
                </c:pt>
                <c:pt idx="8">
                  <c:v>5776.6080000000002</c:v>
                </c:pt>
                <c:pt idx="9">
                  <c:v>5223.4900000000007</c:v>
                </c:pt>
                <c:pt idx="10">
                  <c:v>5068.1539999999995</c:v>
                </c:pt>
                <c:pt idx="11">
                  <c:v>5831.2510000000002</c:v>
                </c:pt>
                <c:pt idx="12">
                  <c:v>6250.2749999999996</c:v>
                </c:pt>
                <c:pt idx="13">
                  <c:v>6110.103000000001</c:v>
                </c:pt>
                <c:pt idx="14">
                  <c:v>5936.8249999999989</c:v>
                </c:pt>
                <c:pt idx="15">
                  <c:v>5739.45</c:v>
                </c:pt>
                <c:pt idx="16">
                  <c:v>5293.5840000000007</c:v>
                </c:pt>
                <c:pt idx="17">
                  <c:v>5166.6569999999992</c:v>
                </c:pt>
                <c:pt idx="18">
                  <c:v>5895.4360000000006</c:v>
                </c:pt>
                <c:pt idx="19">
                  <c:v>6148.076</c:v>
                </c:pt>
                <c:pt idx="20">
                  <c:v>6029.549</c:v>
                </c:pt>
                <c:pt idx="21">
                  <c:v>5876.9989999999998</c:v>
                </c:pt>
                <c:pt idx="22">
                  <c:v>5826.8389999999999</c:v>
                </c:pt>
                <c:pt idx="23">
                  <c:v>5361.9290000000001</c:v>
                </c:pt>
                <c:pt idx="24">
                  <c:v>5215.436999999999</c:v>
                </c:pt>
                <c:pt idx="25">
                  <c:v>5788.1909999999998</c:v>
                </c:pt>
                <c:pt idx="26">
                  <c:v>5968.6799999999994</c:v>
                </c:pt>
                <c:pt idx="27">
                  <c:v>5853.1569999999992</c:v>
                </c:pt>
                <c:pt idx="28">
                  <c:v>5858.7519999999995</c:v>
                </c:pt>
                <c:pt idx="29">
                  <c:v>5331.512999999999</c:v>
                </c:pt>
                <c:pt idx="30">
                  <c:v>4968.2170000000006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'9.1'!$G$6</c:f>
              <c:numCache>
                <c:formatCode>d/\ m/</c:formatCode>
                <c:ptCount val="1"/>
                <c:pt idx="0">
                  <c:v>45796</c:v>
                </c:pt>
              </c:numCache>
            </c:numRef>
          </c:xVal>
          <c:yVal>
            <c:numRef>
              <c:f>'9.1'!$G$5</c:f>
              <c:numCache>
                <c:formatCode>#\ ##0.0</c:formatCode>
                <c:ptCount val="1"/>
                <c:pt idx="0">
                  <c:v>9025.7810000000009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'9.1'!$G$9</c:f>
              <c:numCache>
                <c:formatCode>d/\ m/</c:formatCode>
                <c:ptCount val="1"/>
                <c:pt idx="0">
                  <c:v>45781</c:v>
                </c:pt>
              </c:numCache>
            </c:numRef>
          </c:xVal>
          <c:yVal>
            <c:numRef>
              <c:f>'9.1'!$G$8</c:f>
              <c:numCache>
                <c:formatCode>#\ ##0.0</c:formatCode>
                <c:ptCount val="1"/>
                <c:pt idx="0">
                  <c:v>4786.8779999999997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5808"/>
          <c:min val="45778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45809</c:v>
                </c:pt>
                <c:pt idx="1">
                  <c:v>45810</c:v>
                </c:pt>
                <c:pt idx="2">
                  <c:v>45811</c:v>
                </c:pt>
                <c:pt idx="3">
                  <c:v>45812</c:v>
                </c:pt>
                <c:pt idx="4">
                  <c:v>45813</c:v>
                </c:pt>
                <c:pt idx="5">
                  <c:v>45814</c:v>
                </c:pt>
                <c:pt idx="6">
                  <c:v>45815</c:v>
                </c:pt>
                <c:pt idx="7">
                  <c:v>45816</c:v>
                </c:pt>
                <c:pt idx="8">
                  <c:v>45817</c:v>
                </c:pt>
                <c:pt idx="9">
                  <c:v>45818</c:v>
                </c:pt>
                <c:pt idx="10">
                  <c:v>45819</c:v>
                </c:pt>
                <c:pt idx="11">
                  <c:v>45820</c:v>
                </c:pt>
                <c:pt idx="12">
                  <c:v>45821</c:v>
                </c:pt>
                <c:pt idx="13">
                  <c:v>45822</c:v>
                </c:pt>
                <c:pt idx="14">
                  <c:v>45823</c:v>
                </c:pt>
                <c:pt idx="15">
                  <c:v>45824</c:v>
                </c:pt>
                <c:pt idx="16">
                  <c:v>45825</c:v>
                </c:pt>
                <c:pt idx="17">
                  <c:v>45826</c:v>
                </c:pt>
                <c:pt idx="18">
                  <c:v>45827</c:v>
                </c:pt>
                <c:pt idx="19">
                  <c:v>45828</c:v>
                </c:pt>
                <c:pt idx="20">
                  <c:v>45829</c:v>
                </c:pt>
                <c:pt idx="21">
                  <c:v>45830</c:v>
                </c:pt>
                <c:pt idx="22">
                  <c:v>45831</c:v>
                </c:pt>
                <c:pt idx="23">
                  <c:v>45832</c:v>
                </c:pt>
                <c:pt idx="24">
                  <c:v>45833</c:v>
                </c:pt>
                <c:pt idx="25">
                  <c:v>45834</c:v>
                </c:pt>
                <c:pt idx="26">
                  <c:v>45835</c:v>
                </c:pt>
                <c:pt idx="27">
                  <c:v>45836</c:v>
                </c:pt>
                <c:pt idx="28">
                  <c:v>45837</c:v>
                </c:pt>
                <c:pt idx="29">
                  <c:v>45838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7151.0430000000006</c:v>
                </c:pt>
                <c:pt idx="1">
                  <c:v>8524.8769999999986</c:v>
                </c:pt>
                <c:pt idx="2">
                  <c:v>8674.5509999999995</c:v>
                </c:pt>
                <c:pt idx="3">
                  <c:v>8732.3730000000014</c:v>
                </c:pt>
                <c:pt idx="4">
                  <c:v>8588.4110000000019</c:v>
                </c:pt>
                <c:pt idx="5">
                  <c:v>8603.0910000000003</c:v>
                </c:pt>
                <c:pt idx="6">
                  <c:v>7295.9429999999993</c:v>
                </c:pt>
                <c:pt idx="7">
                  <c:v>7245.7460000000001</c:v>
                </c:pt>
                <c:pt idx="8">
                  <c:v>8622.241</c:v>
                </c:pt>
                <c:pt idx="9">
                  <c:v>8542.621000000001</c:v>
                </c:pt>
                <c:pt idx="10">
                  <c:v>8580.9720000000016</c:v>
                </c:pt>
                <c:pt idx="11">
                  <c:v>8621.0149999999994</c:v>
                </c:pt>
                <c:pt idx="12">
                  <c:v>8552.2300000000014</c:v>
                </c:pt>
                <c:pt idx="13">
                  <c:v>7466.0329999999994</c:v>
                </c:pt>
                <c:pt idx="14">
                  <c:v>7426.3890000000001</c:v>
                </c:pt>
                <c:pt idx="15">
                  <c:v>8533.378999999999</c:v>
                </c:pt>
                <c:pt idx="16">
                  <c:v>8633.969000000001</c:v>
                </c:pt>
                <c:pt idx="17">
                  <c:v>8758.9120000000003</c:v>
                </c:pt>
                <c:pt idx="18">
                  <c:v>9023.8579999999984</c:v>
                </c:pt>
                <c:pt idx="19">
                  <c:v>8457.5740000000005</c:v>
                </c:pt>
                <c:pt idx="20">
                  <c:v>7433.2829999999985</c:v>
                </c:pt>
                <c:pt idx="21">
                  <c:v>7341.9039999999995</c:v>
                </c:pt>
                <c:pt idx="22">
                  <c:v>8778.9460000000017</c:v>
                </c:pt>
                <c:pt idx="23">
                  <c:v>8736.4190000000017</c:v>
                </c:pt>
                <c:pt idx="24">
                  <c:v>8842.094000000001</c:v>
                </c:pt>
                <c:pt idx="25">
                  <c:v>9145.860999999999</c:v>
                </c:pt>
                <c:pt idx="26">
                  <c:v>8781.6639999999989</c:v>
                </c:pt>
                <c:pt idx="27">
                  <c:v>7649.8760000000011</c:v>
                </c:pt>
                <c:pt idx="28">
                  <c:v>7375.14</c:v>
                </c:pt>
                <c:pt idx="29">
                  <c:v>8755.16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45809</c:v>
                </c:pt>
                <c:pt idx="1">
                  <c:v>45810</c:v>
                </c:pt>
                <c:pt idx="2">
                  <c:v>45811</c:v>
                </c:pt>
                <c:pt idx="3">
                  <c:v>45812</c:v>
                </c:pt>
                <c:pt idx="4">
                  <c:v>45813</c:v>
                </c:pt>
                <c:pt idx="5">
                  <c:v>45814</c:v>
                </c:pt>
                <c:pt idx="6">
                  <c:v>45815</c:v>
                </c:pt>
                <c:pt idx="7">
                  <c:v>45816</c:v>
                </c:pt>
                <c:pt idx="8">
                  <c:v>45817</c:v>
                </c:pt>
                <c:pt idx="9">
                  <c:v>45818</c:v>
                </c:pt>
                <c:pt idx="10">
                  <c:v>45819</c:v>
                </c:pt>
                <c:pt idx="11">
                  <c:v>45820</c:v>
                </c:pt>
                <c:pt idx="12">
                  <c:v>45821</c:v>
                </c:pt>
                <c:pt idx="13">
                  <c:v>45822</c:v>
                </c:pt>
                <c:pt idx="14">
                  <c:v>45823</c:v>
                </c:pt>
                <c:pt idx="15">
                  <c:v>45824</c:v>
                </c:pt>
                <c:pt idx="16">
                  <c:v>45825</c:v>
                </c:pt>
                <c:pt idx="17">
                  <c:v>45826</c:v>
                </c:pt>
                <c:pt idx="18">
                  <c:v>45827</c:v>
                </c:pt>
                <c:pt idx="19">
                  <c:v>45828</c:v>
                </c:pt>
                <c:pt idx="20">
                  <c:v>45829</c:v>
                </c:pt>
                <c:pt idx="21">
                  <c:v>45830</c:v>
                </c:pt>
                <c:pt idx="22">
                  <c:v>45831</c:v>
                </c:pt>
                <c:pt idx="23">
                  <c:v>45832</c:v>
                </c:pt>
                <c:pt idx="24">
                  <c:v>45833</c:v>
                </c:pt>
                <c:pt idx="25">
                  <c:v>45834</c:v>
                </c:pt>
                <c:pt idx="26">
                  <c:v>45835</c:v>
                </c:pt>
                <c:pt idx="27">
                  <c:v>45836</c:v>
                </c:pt>
                <c:pt idx="28">
                  <c:v>45837</c:v>
                </c:pt>
                <c:pt idx="29">
                  <c:v>45838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4640.2660000000014</c:v>
                </c:pt>
                <c:pt idx="1">
                  <c:v>5281.5340000000015</c:v>
                </c:pt>
                <c:pt idx="2">
                  <c:v>5681.9650000000001</c:v>
                </c:pt>
                <c:pt idx="3">
                  <c:v>5632.7959999999994</c:v>
                </c:pt>
                <c:pt idx="4">
                  <c:v>5698.7289999999994</c:v>
                </c:pt>
                <c:pt idx="5">
                  <c:v>5274.9579999999996</c:v>
                </c:pt>
                <c:pt idx="6">
                  <c:v>5047.826</c:v>
                </c:pt>
                <c:pt idx="7">
                  <c:v>4774.3710000000001</c:v>
                </c:pt>
                <c:pt idx="8">
                  <c:v>5385.0779999999995</c:v>
                </c:pt>
                <c:pt idx="9">
                  <c:v>5614.9380000000001</c:v>
                </c:pt>
                <c:pt idx="10">
                  <c:v>5578.6370000000006</c:v>
                </c:pt>
                <c:pt idx="11">
                  <c:v>5680.5229999999992</c:v>
                </c:pt>
                <c:pt idx="12">
                  <c:v>5239.911000000001</c:v>
                </c:pt>
                <c:pt idx="13">
                  <c:v>4910.4850000000015</c:v>
                </c:pt>
                <c:pt idx="14">
                  <c:v>4701.579999999999</c:v>
                </c:pt>
                <c:pt idx="15">
                  <c:v>5435.0339999999997</c:v>
                </c:pt>
                <c:pt idx="16">
                  <c:v>5639.237000000001</c:v>
                </c:pt>
                <c:pt idx="17">
                  <c:v>5645.723</c:v>
                </c:pt>
                <c:pt idx="18">
                  <c:v>5729.9459999999999</c:v>
                </c:pt>
                <c:pt idx="19">
                  <c:v>5309.7769999999991</c:v>
                </c:pt>
                <c:pt idx="20">
                  <c:v>4937.5039999999999</c:v>
                </c:pt>
                <c:pt idx="21">
                  <c:v>4747.3140000000003</c:v>
                </c:pt>
                <c:pt idx="22">
                  <c:v>5328.37</c:v>
                </c:pt>
                <c:pt idx="23">
                  <c:v>5677.2950000000001</c:v>
                </c:pt>
                <c:pt idx="24">
                  <c:v>5691.0610000000006</c:v>
                </c:pt>
                <c:pt idx="25">
                  <c:v>5960.4500000000007</c:v>
                </c:pt>
                <c:pt idx="26">
                  <c:v>5460.1869999999999</c:v>
                </c:pt>
                <c:pt idx="27">
                  <c:v>5048.5010000000011</c:v>
                </c:pt>
                <c:pt idx="28">
                  <c:v>4827.643</c:v>
                </c:pt>
                <c:pt idx="29">
                  <c:v>5460.5619999999999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'9.1'!$H$6</c:f>
              <c:numCache>
                <c:formatCode>d/\ m/</c:formatCode>
                <c:ptCount val="1"/>
                <c:pt idx="0">
                  <c:v>45834</c:v>
                </c:pt>
              </c:numCache>
            </c:numRef>
          </c:xVal>
          <c:yVal>
            <c:numRef>
              <c:f>'9.1'!$H$5</c:f>
              <c:numCache>
                <c:formatCode>#\ ##0.0</c:formatCode>
                <c:ptCount val="1"/>
                <c:pt idx="0">
                  <c:v>9145.8609999999899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'9.1'!$H$9</c:f>
              <c:numCache>
                <c:formatCode>d/\ m/</c:formatCode>
                <c:ptCount val="1"/>
                <c:pt idx="0">
                  <c:v>45809</c:v>
                </c:pt>
              </c:numCache>
            </c:numRef>
          </c:xVal>
          <c:yVal>
            <c:numRef>
              <c:f>'9.1'!$H$8</c:f>
              <c:numCache>
                <c:formatCode>#\ ##0.0</c:formatCode>
                <c:ptCount val="1"/>
                <c:pt idx="0">
                  <c:v>4640.2659999999996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5838"/>
          <c:min val="45809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154684.32724999997</c:v>
                </c:pt>
                <c:pt idx="1">
                  <c:v>155723.98924999993</c:v>
                </c:pt>
                <c:pt idx="2">
                  <c:v>142831.28800000003</c:v>
                </c:pt>
                <c:pt idx="3">
                  <c:v>145233.00100000002</c:v>
                </c:pt>
                <c:pt idx="4">
                  <c:v>180486.0315000001</c:v>
                </c:pt>
                <c:pt idx="5">
                  <c:v>184231.29475000003</c:v>
                </c:pt>
                <c:pt idx="6">
                  <c:v>183837.83025</c:v>
                </c:pt>
                <c:pt idx="7">
                  <c:v>165299.68374999994</c:v>
                </c:pt>
                <c:pt idx="8">
                  <c:v>168722.55875000003</c:v>
                </c:pt>
                <c:pt idx="9">
                  <c:v>153494.63675000001</c:v>
                </c:pt>
                <c:pt idx="10">
                  <c:v>151369.55100000004</c:v>
                </c:pt>
                <c:pt idx="11">
                  <c:v>180634.52650000004</c:v>
                </c:pt>
                <c:pt idx="12">
                  <c:v>184219.63925000001</c:v>
                </c:pt>
                <c:pt idx="13">
                  <c:v>181673.9702499999</c:v>
                </c:pt>
                <c:pt idx="14">
                  <c:v>183704.18124999997</c:v>
                </c:pt>
                <c:pt idx="15">
                  <c:v>182087.38399999999</c:v>
                </c:pt>
                <c:pt idx="16">
                  <c:v>155185.13124999992</c:v>
                </c:pt>
                <c:pt idx="17">
                  <c:v>153702.247</c:v>
                </c:pt>
                <c:pt idx="18">
                  <c:v>184942.17099999994</c:v>
                </c:pt>
                <c:pt idx="19">
                  <c:v>183167.33050000001</c:v>
                </c:pt>
                <c:pt idx="20">
                  <c:v>179352.53699999998</c:v>
                </c:pt>
                <c:pt idx="21">
                  <c:v>182462.45424999995</c:v>
                </c:pt>
                <c:pt idx="22">
                  <c:v>179438.53349999996</c:v>
                </c:pt>
                <c:pt idx="23">
                  <c:v>154771.33900000001</c:v>
                </c:pt>
                <c:pt idx="24">
                  <c:v>153086.48250000004</c:v>
                </c:pt>
                <c:pt idx="25">
                  <c:v>180654.6167500001</c:v>
                </c:pt>
                <c:pt idx="26">
                  <c:v>180239.42224999995</c:v>
                </c:pt>
                <c:pt idx="27">
                  <c:v>180802.64975000001</c:v>
                </c:pt>
                <c:pt idx="28">
                  <c:v>177784.80200000003</c:v>
                </c:pt>
                <c:pt idx="29">
                  <c:v>171326.31899999993</c:v>
                </c:pt>
                <c:pt idx="30">
                  <c:v>146785.48099999994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5808"/>
          <c:min val="45778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45809</c:v>
                </c:pt>
                <c:pt idx="1">
                  <c:v>45810</c:v>
                </c:pt>
                <c:pt idx="2">
                  <c:v>45811</c:v>
                </c:pt>
                <c:pt idx="3">
                  <c:v>45812</c:v>
                </c:pt>
                <c:pt idx="4">
                  <c:v>45813</c:v>
                </c:pt>
                <c:pt idx="5">
                  <c:v>45814</c:v>
                </c:pt>
                <c:pt idx="6">
                  <c:v>45815</c:v>
                </c:pt>
                <c:pt idx="7">
                  <c:v>45816</c:v>
                </c:pt>
                <c:pt idx="8">
                  <c:v>45817</c:v>
                </c:pt>
                <c:pt idx="9">
                  <c:v>45818</c:v>
                </c:pt>
                <c:pt idx="10">
                  <c:v>45819</c:v>
                </c:pt>
                <c:pt idx="11">
                  <c:v>45820</c:v>
                </c:pt>
                <c:pt idx="12">
                  <c:v>45821</c:v>
                </c:pt>
                <c:pt idx="13">
                  <c:v>45822</c:v>
                </c:pt>
                <c:pt idx="14">
                  <c:v>45823</c:v>
                </c:pt>
                <c:pt idx="15">
                  <c:v>45824</c:v>
                </c:pt>
                <c:pt idx="16">
                  <c:v>45825</c:v>
                </c:pt>
                <c:pt idx="17">
                  <c:v>45826</c:v>
                </c:pt>
                <c:pt idx="18">
                  <c:v>45827</c:v>
                </c:pt>
                <c:pt idx="19">
                  <c:v>45828</c:v>
                </c:pt>
                <c:pt idx="20">
                  <c:v>45829</c:v>
                </c:pt>
                <c:pt idx="21">
                  <c:v>45830</c:v>
                </c:pt>
                <c:pt idx="22">
                  <c:v>45831</c:v>
                </c:pt>
                <c:pt idx="23">
                  <c:v>45832</c:v>
                </c:pt>
                <c:pt idx="24">
                  <c:v>45833</c:v>
                </c:pt>
                <c:pt idx="25">
                  <c:v>45834</c:v>
                </c:pt>
                <c:pt idx="26">
                  <c:v>45835</c:v>
                </c:pt>
                <c:pt idx="27">
                  <c:v>45836</c:v>
                </c:pt>
                <c:pt idx="28">
                  <c:v>45837</c:v>
                </c:pt>
                <c:pt idx="29">
                  <c:v>45838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141978.04825000005</c:v>
                </c:pt>
                <c:pt idx="1">
                  <c:v>172799.86775</c:v>
                </c:pt>
                <c:pt idx="2">
                  <c:v>176079.20249999993</c:v>
                </c:pt>
                <c:pt idx="3">
                  <c:v>177327.77025000003</c:v>
                </c:pt>
                <c:pt idx="4">
                  <c:v>175774.95075000002</c:v>
                </c:pt>
                <c:pt idx="5">
                  <c:v>169632.99125000002</c:v>
                </c:pt>
                <c:pt idx="6">
                  <c:v>144797.37124999997</c:v>
                </c:pt>
                <c:pt idx="7">
                  <c:v>144259.78549999991</c:v>
                </c:pt>
                <c:pt idx="8">
                  <c:v>172219.53249999997</c:v>
                </c:pt>
                <c:pt idx="9">
                  <c:v>173198.78449999998</c:v>
                </c:pt>
                <c:pt idx="10">
                  <c:v>173340.77575000012</c:v>
                </c:pt>
                <c:pt idx="11">
                  <c:v>174220.49374999997</c:v>
                </c:pt>
                <c:pt idx="12">
                  <c:v>169108.59724999999</c:v>
                </c:pt>
                <c:pt idx="13">
                  <c:v>145751.0405</c:v>
                </c:pt>
                <c:pt idx="14">
                  <c:v>146644.43374999994</c:v>
                </c:pt>
                <c:pt idx="15">
                  <c:v>172624.07524999997</c:v>
                </c:pt>
                <c:pt idx="16">
                  <c:v>175413.54524999994</c:v>
                </c:pt>
                <c:pt idx="17">
                  <c:v>177200.86375000005</c:v>
                </c:pt>
                <c:pt idx="18">
                  <c:v>175347.79575000002</c:v>
                </c:pt>
                <c:pt idx="19">
                  <c:v>168344.56425000005</c:v>
                </c:pt>
                <c:pt idx="20">
                  <c:v>146068.10624999998</c:v>
                </c:pt>
                <c:pt idx="21">
                  <c:v>145877.14950000006</c:v>
                </c:pt>
                <c:pt idx="22">
                  <c:v>173272.04875000005</c:v>
                </c:pt>
                <c:pt idx="23">
                  <c:v>176221.7932500001</c:v>
                </c:pt>
                <c:pt idx="24">
                  <c:v>180725.44975</c:v>
                </c:pt>
                <c:pt idx="25">
                  <c:v>184091.48849999998</c:v>
                </c:pt>
                <c:pt idx="26">
                  <c:v>174518.03525000002</c:v>
                </c:pt>
                <c:pt idx="27">
                  <c:v>148659.01975000004</c:v>
                </c:pt>
                <c:pt idx="28">
                  <c:v>147924.96599999999</c:v>
                </c:pt>
                <c:pt idx="29">
                  <c:v>169682.08900000004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5838"/>
          <c:min val="45809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6043.92</c:v>
                </c:pt>
                <c:pt idx="1">
                  <c:v>6982.4869999999901</c:v>
                </c:pt>
                <c:pt idx="2">
                  <c:v>5665.8529999999901</c:v>
                </c:pt>
                <c:pt idx="3">
                  <c:v>4733.6839999999902</c:v>
                </c:pt>
                <c:pt idx="4">
                  <c:v>4786.8779999999997</c:v>
                </c:pt>
                <c:pt idx="5">
                  <c:v>4640.2659999999996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11289.321</c:v>
                </c:pt>
                <c:pt idx="1">
                  <c:v>11719.2219999999</c:v>
                </c:pt>
                <c:pt idx="2">
                  <c:v>10470.465</c:v>
                </c:pt>
                <c:pt idx="3">
                  <c:v>9792.6260000000002</c:v>
                </c:pt>
                <c:pt idx="4">
                  <c:v>9025.7810000000009</c:v>
                </c:pt>
                <c:pt idx="5">
                  <c:v>9145.8609999999899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3.3598556086002346E-3"/>
                  <c:y val="-1.84372913509332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1"/>
              <c:layout>
                <c:manualLayout>
                  <c:x val="3.4995625546806008E-3"/>
                  <c:y val="-2.5236601418018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F-4490-A0E9-B832BA6E3346}"/>
                </c:ext>
              </c:extLst>
            </c:dLbl>
            <c:dLbl>
              <c:idx val="2"/>
              <c:layout>
                <c:manualLayout>
                  <c:x val="1.5021941154993357E-2"/>
                  <c:y val="1.57486990896275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1443.1673560001354</c:v>
                </c:pt>
                <c:pt idx="1">
                  <c:v>380.88819899999203</c:v>
                </c:pt>
                <c:pt idx="2">
                  <c:v>222.73859899999979</c:v>
                </c:pt>
                <c:pt idx="3">
                  <c:v>706.26635999999974</c:v>
                </c:pt>
                <c:pt idx="4">
                  <c:v>1076.96228</c:v>
                </c:pt>
                <c:pt idx="5">
                  <c:v>392.46945999999991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3734.346</c:v>
                </c:pt>
                <c:pt idx="1">
                  <c:v>3735.279</c:v>
                </c:pt>
                <c:pt idx="2">
                  <c:v>3736.096</c:v>
                </c:pt>
                <c:pt idx="3">
                  <c:v>3735.2820000000002</c:v>
                </c:pt>
                <c:pt idx="4">
                  <c:v>3734.0949999999998</c:v>
                </c:pt>
                <c:pt idx="5">
                  <c:v>3734.0329999999999</c:v>
                </c:pt>
                <c:pt idx="6">
                  <c:v>3734.0010000000002</c:v>
                </c:pt>
                <c:pt idx="7">
                  <c:v>3735.9609999999998</c:v>
                </c:pt>
                <c:pt idx="8">
                  <c:v>3737.105</c:v>
                </c:pt>
                <c:pt idx="9">
                  <c:v>3735.8330000000001</c:v>
                </c:pt>
                <c:pt idx="10">
                  <c:v>3735.3310000000001</c:v>
                </c:pt>
                <c:pt idx="11">
                  <c:v>3733.538</c:v>
                </c:pt>
                <c:pt idx="12">
                  <c:v>3734.4740000000002</c:v>
                </c:pt>
                <c:pt idx="13">
                  <c:v>3735.652</c:v>
                </c:pt>
                <c:pt idx="14">
                  <c:v>3736.3789999999999</c:v>
                </c:pt>
                <c:pt idx="15">
                  <c:v>3735.857</c:v>
                </c:pt>
                <c:pt idx="16">
                  <c:v>3734.375</c:v>
                </c:pt>
                <c:pt idx="17">
                  <c:v>3735.3150000000001</c:v>
                </c:pt>
                <c:pt idx="18">
                  <c:v>3734.5349999999999</c:v>
                </c:pt>
                <c:pt idx="19">
                  <c:v>3735.7890000000002</c:v>
                </c:pt>
                <c:pt idx="20">
                  <c:v>3736.0889999999999</c:v>
                </c:pt>
                <c:pt idx="21">
                  <c:v>3735.9760000000001</c:v>
                </c:pt>
                <c:pt idx="22">
                  <c:v>3736.7750000000001</c:v>
                </c:pt>
                <c:pt idx="23">
                  <c:v>3735.7510000000002</c:v>
                </c:pt>
                <c:pt idx="24">
                  <c:v>3737.7660000000001</c:v>
                </c:pt>
                <c:pt idx="25">
                  <c:v>3739.203</c:v>
                </c:pt>
                <c:pt idx="26">
                  <c:v>3736.0889999999999</c:v>
                </c:pt>
                <c:pt idx="27">
                  <c:v>3736.498</c:v>
                </c:pt>
                <c:pt idx="28">
                  <c:v>3734.8539999999998</c:v>
                </c:pt>
                <c:pt idx="29">
                  <c:v>3733.0479999999998</c:v>
                </c:pt>
                <c:pt idx="30">
                  <c:v>3734.9920000000002</c:v>
                </c:pt>
                <c:pt idx="31">
                  <c:v>3736.806</c:v>
                </c:pt>
                <c:pt idx="32">
                  <c:v>3735.0250000000001</c:v>
                </c:pt>
                <c:pt idx="33">
                  <c:v>3735.8009999999999</c:v>
                </c:pt>
                <c:pt idx="34">
                  <c:v>3733.393</c:v>
                </c:pt>
                <c:pt idx="35">
                  <c:v>3735.0569999999998</c:v>
                </c:pt>
                <c:pt idx="36">
                  <c:v>3734.4749999999999</c:v>
                </c:pt>
                <c:pt idx="37">
                  <c:v>3736.7840000000001</c:v>
                </c:pt>
                <c:pt idx="38">
                  <c:v>3734.808</c:v>
                </c:pt>
                <c:pt idx="39">
                  <c:v>3732.433</c:v>
                </c:pt>
                <c:pt idx="40">
                  <c:v>3733.915</c:v>
                </c:pt>
                <c:pt idx="41">
                  <c:v>3734.085</c:v>
                </c:pt>
                <c:pt idx="42">
                  <c:v>3734.7959999999998</c:v>
                </c:pt>
                <c:pt idx="43">
                  <c:v>3735.2379999999998</c:v>
                </c:pt>
                <c:pt idx="44">
                  <c:v>3736.9920000000002</c:v>
                </c:pt>
                <c:pt idx="45">
                  <c:v>3736.759</c:v>
                </c:pt>
                <c:pt idx="46">
                  <c:v>3734.828</c:v>
                </c:pt>
                <c:pt idx="47">
                  <c:v>3732.739</c:v>
                </c:pt>
                <c:pt idx="48">
                  <c:v>3733.58</c:v>
                </c:pt>
                <c:pt idx="49">
                  <c:v>3734.681</c:v>
                </c:pt>
                <c:pt idx="50">
                  <c:v>3735.1010000000001</c:v>
                </c:pt>
                <c:pt idx="51">
                  <c:v>3734.328</c:v>
                </c:pt>
                <c:pt idx="52">
                  <c:v>3731.0630000000001</c:v>
                </c:pt>
                <c:pt idx="53">
                  <c:v>3730.9369999999999</c:v>
                </c:pt>
                <c:pt idx="54">
                  <c:v>3730.8220000000001</c:v>
                </c:pt>
                <c:pt idx="55">
                  <c:v>3733.2959999999998</c:v>
                </c:pt>
                <c:pt idx="56">
                  <c:v>3733.6889999999999</c:v>
                </c:pt>
                <c:pt idx="57">
                  <c:v>3733.8409999999999</c:v>
                </c:pt>
                <c:pt idx="58">
                  <c:v>3732.2249999999999</c:v>
                </c:pt>
                <c:pt idx="59">
                  <c:v>3727.9479999999999</c:v>
                </c:pt>
                <c:pt idx="60">
                  <c:v>3727.6819999999998</c:v>
                </c:pt>
                <c:pt idx="61">
                  <c:v>3729.944</c:v>
                </c:pt>
                <c:pt idx="62">
                  <c:v>3730.8180000000002</c:v>
                </c:pt>
                <c:pt idx="63">
                  <c:v>3731.5520000000001</c:v>
                </c:pt>
                <c:pt idx="64">
                  <c:v>3730.567</c:v>
                </c:pt>
                <c:pt idx="65">
                  <c:v>3729.0970000000002</c:v>
                </c:pt>
                <c:pt idx="66">
                  <c:v>3728.2330000000002</c:v>
                </c:pt>
                <c:pt idx="67">
                  <c:v>3729.2959999999998</c:v>
                </c:pt>
                <c:pt idx="68">
                  <c:v>3728.4090000000001</c:v>
                </c:pt>
                <c:pt idx="69">
                  <c:v>3725.049</c:v>
                </c:pt>
                <c:pt idx="70">
                  <c:v>3726.2280000000001</c:v>
                </c:pt>
                <c:pt idx="71">
                  <c:v>3725.9270000000001</c:v>
                </c:pt>
                <c:pt idx="72">
                  <c:v>3724.9830000000002</c:v>
                </c:pt>
                <c:pt idx="73">
                  <c:v>3725.741</c:v>
                </c:pt>
                <c:pt idx="74">
                  <c:v>3726.6219999999998</c:v>
                </c:pt>
                <c:pt idx="75">
                  <c:v>3725.7660000000001</c:v>
                </c:pt>
                <c:pt idx="76">
                  <c:v>3725.4229999999998</c:v>
                </c:pt>
                <c:pt idx="77">
                  <c:v>3726.4380000000001</c:v>
                </c:pt>
                <c:pt idx="78">
                  <c:v>3727.069</c:v>
                </c:pt>
                <c:pt idx="79">
                  <c:v>3728.107</c:v>
                </c:pt>
                <c:pt idx="80">
                  <c:v>3728.5239999999999</c:v>
                </c:pt>
                <c:pt idx="81">
                  <c:v>3726.9690000000001</c:v>
                </c:pt>
                <c:pt idx="82">
                  <c:v>3725.71</c:v>
                </c:pt>
                <c:pt idx="83">
                  <c:v>3725.9589999999998</c:v>
                </c:pt>
                <c:pt idx="84">
                  <c:v>3728.3679999999999</c:v>
                </c:pt>
                <c:pt idx="85">
                  <c:v>3730.6819999999998</c:v>
                </c:pt>
                <c:pt idx="86">
                  <c:v>3730.7220000000002</c:v>
                </c:pt>
                <c:pt idx="87">
                  <c:v>3729.87</c:v>
                </c:pt>
                <c:pt idx="88">
                  <c:v>3729.0819999999999</c:v>
                </c:pt>
                <c:pt idx="89">
                  <c:v>3728.2739999999999</c:v>
                </c:pt>
                <c:pt idx="90">
                  <c:v>3729.5230000000001</c:v>
                </c:pt>
                <c:pt idx="91">
                  <c:v>3730.3429999999998</c:v>
                </c:pt>
                <c:pt idx="92">
                  <c:v>3730.4250000000002</c:v>
                </c:pt>
                <c:pt idx="93">
                  <c:v>3730.6840000000002</c:v>
                </c:pt>
                <c:pt idx="94">
                  <c:v>3728.0749999999998</c:v>
                </c:pt>
                <c:pt idx="95">
                  <c:v>3726.6419999999998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4077.4960000000001</c:v>
                </c:pt>
                <c:pt idx="1">
                  <c:v>4096.2089999999998</c:v>
                </c:pt>
                <c:pt idx="2">
                  <c:v>4112.6689999999999</c:v>
                </c:pt>
                <c:pt idx="3">
                  <c:v>4097.2849999999999</c:v>
                </c:pt>
                <c:pt idx="4">
                  <c:v>4162.7510000000002</c:v>
                </c:pt>
                <c:pt idx="5">
                  <c:v>4178.1899999999996</c:v>
                </c:pt>
                <c:pt idx="6">
                  <c:v>4184.2759999999998</c:v>
                </c:pt>
                <c:pt idx="7">
                  <c:v>4180.0110000000004</c:v>
                </c:pt>
                <c:pt idx="8">
                  <c:v>4208.9690000000001</c:v>
                </c:pt>
                <c:pt idx="9">
                  <c:v>4238.1189999999997</c:v>
                </c:pt>
                <c:pt idx="10">
                  <c:v>4256.085</c:v>
                </c:pt>
                <c:pt idx="11">
                  <c:v>4255.7659999999996</c:v>
                </c:pt>
                <c:pt idx="12">
                  <c:v>4301.7700000000004</c:v>
                </c:pt>
                <c:pt idx="13">
                  <c:v>4304.4480000000003</c:v>
                </c:pt>
                <c:pt idx="14">
                  <c:v>4309.6130000000003</c:v>
                </c:pt>
                <c:pt idx="15">
                  <c:v>4319.2719999999999</c:v>
                </c:pt>
                <c:pt idx="16">
                  <c:v>4399.3649999999998</c:v>
                </c:pt>
                <c:pt idx="17">
                  <c:v>4399.1049999999996</c:v>
                </c:pt>
                <c:pt idx="18">
                  <c:v>4485.6760000000004</c:v>
                </c:pt>
                <c:pt idx="19">
                  <c:v>4492.924</c:v>
                </c:pt>
                <c:pt idx="20">
                  <c:v>4549.3739999999998</c:v>
                </c:pt>
                <c:pt idx="21">
                  <c:v>4607.9939999999997</c:v>
                </c:pt>
                <c:pt idx="22">
                  <c:v>4615.9579999999996</c:v>
                </c:pt>
                <c:pt idx="23">
                  <c:v>4668.8860000000004</c:v>
                </c:pt>
                <c:pt idx="24">
                  <c:v>4746.4229999999998</c:v>
                </c:pt>
                <c:pt idx="25">
                  <c:v>4779.768</c:v>
                </c:pt>
                <c:pt idx="26">
                  <c:v>4784.7809999999999</c:v>
                </c:pt>
                <c:pt idx="27">
                  <c:v>4797.7929999999997</c:v>
                </c:pt>
                <c:pt idx="28">
                  <c:v>4812.5619999999999</c:v>
                </c:pt>
                <c:pt idx="29">
                  <c:v>4829.7129999999997</c:v>
                </c:pt>
                <c:pt idx="30">
                  <c:v>4819.4189999999999</c:v>
                </c:pt>
                <c:pt idx="31">
                  <c:v>4806.2299999999996</c:v>
                </c:pt>
                <c:pt idx="32">
                  <c:v>4827.0450000000001</c:v>
                </c:pt>
                <c:pt idx="33">
                  <c:v>4763.134</c:v>
                </c:pt>
                <c:pt idx="34">
                  <c:v>4764.6170000000002</c:v>
                </c:pt>
                <c:pt idx="35">
                  <c:v>4744.7</c:v>
                </c:pt>
                <c:pt idx="36">
                  <c:v>4742.6719999999996</c:v>
                </c:pt>
                <c:pt idx="37">
                  <c:v>4662.47</c:v>
                </c:pt>
                <c:pt idx="38">
                  <c:v>4482.7340000000004</c:v>
                </c:pt>
                <c:pt idx="39">
                  <c:v>4565.4889999999996</c:v>
                </c:pt>
                <c:pt idx="40">
                  <c:v>4448.0820000000003</c:v>
                </c:pt>
                <c:pt idx="41">
                  <c:v>4240.2510000000002</c:v>
                </c:pt>
                <c:pt idx="42">
                  <c:v>3693.2289999999998</c:v>
                </c:pt>
                <c:pt idx="43">
                  <c:v>3449.6480000000001</c:v>
                </c:pt>
                <c:pt idx="44">
                  <c:v>3299.7979999999998</c:v>
                </c:pt>
                <c:pt idx="45">
                  <c:v>3269.873</c:v>
                </c:pt>
                <c:pt idx="46">
                  <c:v>3224.0210000000002</c:v>
                </c:pt>
                <c:pt idx="47">
                  <c:v>3126.3470000000002</c:v>
                </c:pt>
                <c:pt idx="48">
                  <c:v>3027.1239999999998</c:v>
                </c:pt>
                <c:pt idx="49">
                  <c:v>2950.09</c:v>
                </c:pt>
                <c:pt idx="50">
                  <c:v>2841.8339999999998</c:v>
                </c:pt>
                <c:pt idx="51">
                  <c:v>2824.4789999999998</c:v>
                </c:pt>
                <c:pt idx="52">
                  <c:v>2842.8069999999998</c:v>
                </c:pt>
                <c:pt idx="53">
                  <c:v>2863.0709999999999</c:v>
                </c:pt>
                <c:pt idx="54">
                  <c:v>2828.6579999999999</c:v>
                </c:pt>
                <c:pt idx="55">
                  <c:v>2790.3380000000002</c:v>
                </c:pt>
                <c:pt idx="56">
                  <c:v>2778.5970000000002</c:v>
                </c:pt>
                <c:pt idx="57">
                  <c:v>2812.799</c:v>
                </c:pt>
                <c:pt idx="58">
                  <c:v>2852.84</c:v>
                </c:pt>
                <c:pt idx="59">
                  <c:v>2814.71</c:v>
                </c:pt>
                <c:pt idx="60">
                  <c:v>2895.2330000000002</c:v>
                </c:pt>
                <c:pt idx="61">
                  <c:v>2968.4070000000002</c:v>
                </c:pt>
                <c:pt idx="62">
                  <c:v>3082.9110000000001</c:v>
                </c:pt>
                <c:pt idx="63">
                  <c:v>3183.9169999999999</c:v>
                </c:pt>
                <c:pt idx="64">
                  <c:v>3508.6080000000002</c:v>
                </c:pt>
                <c:pt idx="65">
                  <c:v>3464.4229999999998</c:v>
                </c:pt>
                <c:pt idx="66">
                  <c:v>3737.2829999999999</c:v>
                </c:pt>
                <c:pt idx="67">
                  <c:v>3831.038</c:v>
                </c:pt>
                <c:pt idx="68">
                  <c:v>4044.989</c:v>
                </c:pt>
                <c:pt idx="69">
                  <c:v>4237.9229999999998</c:v>
                </c:pt>
                <c:pt idx="70">
                  <c:v>4384.5439999999999</c:v>
                </c:pt>
                <c:pt idx="71">
                  <c:v>4452.2049999999999</c:v>
                </c:pt>
                <c:pt idx="72">
                  <c:v>4434.7709999999997</c:v>
                </c:pt>
                <c:pt idx="73">
                  <c:v>4539.3540000000003</c:v>
                </c:pt>
                <c:pt idx="74">
                  <c:v>4572.6270000000004</c:v>
                </c:pt>
                <c:pt idx="75">
                  <c:v>4566.6940000000004</c:v>
                </c:pt>
                <c:pt idx="76">
                  <c:v>4640.9059999999999</c:v>
                </c:pt>
                <c:pt idx="77">
                  <c:v>4718.4229999999998</c:v>
                </c:pt>
                <c:pt idx="78">
                  <c:v>4789.0320000000002</c:v>
                </c:pt>
                <c:pt idx="79">
                  <c:v>4793.9759999999997</c:v>
                </c:pt>
                <c:pt idx="80">
                  <c:v>4786.1289999999999</c:v>
                </c:pt>
                <c:pt idx="81">
                  <c:v>4785.3090000000002</c:v>
                </c:pt>
                <c:pt idx="82">
                  <c:v>4769.5789999999997</c:v>
                </c:pt>
                <c:pt idx="83">
                  <c:v>4738.6710000000003</c:v>
                </c:pt>
                <c:pt idx="84">
                  <c:v>4713.3289999999997</c:v>
                </c:pt>
                <c:pt idx="85">
                  <c:v>4678.7389999999996</c:v>
                </c:pt>
                <c:pt idx="86">
                  <c:v>4665.6670000000004</c:v>
                </c:pt>
                <c:pt idx="87">
                  <c:v>4624.902</c:v>
                </c:pt>
                <c:pt idx="88">
                  <c:v>4650.7209999999995</c:v>
                </c:pt>
                <c:pt idx="89">
                  <c:v>4687.893</c:v>
                </c:pt>
                <c:pt idx="90">
                  <c:v>4698.4219999999996</c:v>
                </c:pt>
                <c:pt idx="91">
                  <c:v>4647.7020000000002</c:v>
                </c:pt>
                <c:pt idx="92">
                  <c:v>4581.9440000000004</c:v>
                </c:pt>
                <c:pt idx="93">
                  <c:v>4502.04</c:v>
                </c:pt>
                <c:pt idx="94">
                  <c:v>4520.0420000000004</c:v>
                </c:pt>
                <c:pt idx="95">
                  <c:v>4561.616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70.355000000000004</c:v>
                </c:pt>
                <c:pt idx="1">
                  <c:v>72.213999999999999</c:v>
                </c:pt>
                <c:pt idx="2">
                  <c:v>72.16</c:v>
                </c:pt>
                <c:pt idx="3">
                  <c:v>72.174000000000007</c:v>
                </c:pt>
                <c:pt idx="4">
                  <c:v>72.194000000000003</c:v>
                </c:pt>
                <c:pt idx="5">
                  <c:v>72.227000000000004</c:v>
                </c:pt>
                <c:pt idx="6">
                  <c:v>72.221000000000004</c:v>
                </c:pt>
                <c:pt idx="7">
                  <c:v>72.153999999999996</c:v>
                </c:pt>
                <c:pt idx="8">
                  <c:v>72.180999999999997</c:v>
                </c:pt>
                <c:pt idx="9">
                  <c:v>72.274000000000001</c:v>
                </c:pt>
                <c:pt idx="10">
                  <c:v>72.194000000000003</c:v>
                </c:pt>
                <c:pt idx="11">
                  <c:v>72.206999999999994</c:v>
                </c:pt>
                <c:pt idx="12">
                  <c:v>72.194000000000003</c:v>
                </c:pt>
                <c:pt idx="13">
                  <c:v>72.153999999999996</c:v>
                </c:pt>
                <c:pt idx="14">
                  <c:v>72.241</c:v>
                </c:pt>
                <c:pt idx="15">
                  <c:v>71.033000000000001</c:v>
                </c:pt>
                <c:pt idx="16">
                  <c:v>139.74600000000001</c:v>
                </c:pt>
                <c:pt idx="17">
                  <c:v>238.482</c:v>
                </c:pt>
                <c:pt idx="18">
                  <c:v>349.77600000000001</c:v>
                </c:pt>
                <c:pt idx="19">
                  <c:v>461.87799999999999</c:v>
                </c:pt>
                <c:pt idx="20">
                  <c:v>543.38199999999995</c:v>
                </c:pt>
                <c:pt idx="21">
                  <c:v>539.64</c:v>
                </c:pt>
                <c:pt idx="22">
                  <c:v>721.91899999999998</c:v>
                </c:pt>
                <c:pt idx="23">
                  <c:v>732.51099999999997</c:v>
                </c:pt>
                <c:pt idx="24">
                  <c:v>863.02700000000004</c:v>
                </c:pt>
                <c:pt idx="25">
                  <c:v>934.34799999999996</c:v>
                </c:pt>
                <c:pt idx="26">
                  <c:v>934.46299999999997</c:v>
                </c:pt>
                <c:pt idx="27">
                  <c:v>934.04300000000001</c:v>
                </c:pt>
                <c:pt idx="28">
                  <c:v>931.22299999999996</c:v>
                </c:pt>
                <c:pt idx="29">
                  <c:v>931.428</c:v>
                </c:pt>
                <c:pt idx="30">
                  <c:v>931.63</c:v>
                </c:pt>
                <c:pt idx="31">
                  <c:v>931.024</c:v>
                </c:pt>
                <c:pt idx="32">
                  <c:v>927.69500000000005</c:v>
                </c:pt>
                <c:pt idx="33">
                  <c:v>927.47299999999996</c:v>
                </c:pt>
                <c:pt idx="34">
                  <c:v>927.72400000000005</c:v>
                </c:pt>
                <c:pt idx="35">
                  <c:v>927.61099999999999</c:v>
                </c:pt>
                <c:pt idx="36">
                  <c:v>925.51199999999994</c:v>
                </c:pt>
                <c:pt idx="37">
                  <c:v>897.96199999999999</c:v>
                </c:pt>
                <c:pt idx="38">
                  <c:v>683.08900000000006</c:v>
                </c:pt>
                <c:pt idx="39">
                  <c:v>277.77</c:v>
                </c:pt>
                <c:pt idx="40">
                  <c:v>54.741</c:v>
                </c:pt>
                <c:pt idx="41">
                  <c:v>61.22</c:v>
                </c:pt>
                <c:pt idx="42">
                  <c:v>56.84</c:v>
                </c:pt>
                <c:pt idx="43">
                  <c:v>62.21</c:v>
                </c:pt>
                <c:pt idx="44">
                  <c:v>62.183</c:v>
                </c:pt>
                <c:pt idx="45">
                  <c:v>62.17</c:v>
                </c:pt>
                <c:pt idx="46">
                  <c:v>62.15</c:v>
                </c:pt>
                <c:pt idx="47">
                  <c:v>62.183</c:v>
                </c:pt>
                <c:pt idx="48">
                  <c:v>62.222999999999999</c:v>
                </c:pt>
                <c:pt idx="49">
                  <c:v>62.23</c:v>
                </c:pt>
                <c:pt idx="50">
                  <c:v>62.19</c:v>
                </c:pt>
                <c:pt idx="51">
                  <c:v>62.136000000000003</c:v>
                </c:pt>
                <c:pt idx="52">
                  <c:v>62.203000000000003</c:v>
                </c:pt>
                <c:pt idx="53">
                  <c:v>60.378</c:v>
                </c:pt>
                <c:pt idx="54">
                  <c:v>54.654000000000003</c:v>
                </c:pt>
                <c:pt idx="55">
                  <c:v>45.198</c:v>
                </c:pt>
                <c:pt idx="56">
                  <c:v>48.08</c:v>
                </c:pt>
                <c:pt idx="57">
                  <c:v>62.136000000000003</c:v>
                </c:pt>
                <c:pt idx="58">
                  <c:v>62.17</c:v>
                </c:pt>
                <c:pt idx="59">
                  <c:v>51.865000000000002</c:v>
                </c:pt>
                <c:pt idx="60">
                  <c:v>57.354999999999997</c:v>
                </c:pt>
                <c:pt idx="61">
                  <c:v>62.222999999999999</c:v>
                </c:pt>
                <c:pt idx="62">
                  <c:v>62.203000000000003</c:v>
                </c:pt>
                <c:pt idx="63">
                  <c:v>62.645000000000003</c:v>
                </c:pt>
                <c:pt idx="64">
                  <c:v>69.852999999999994</c:v>
                </c:pt>
                <c:pt idx="65">
                  <c:v>70.234999999999999</c:v>
                </c:pt>
                <c:pt idx="66">
                  <c:v>70.153999999999996</c:v>
                </c:pt>
                <c:pt idx="67">
                  <c:v>70.275000000000006</c:v>
                </c:pt>
                <c:pt idx="68">
                  <c:v>71.111000000000004</c:v>
                </c:pt>
                <c:pt idx="69">
                  <c:v>69.644999999999996</c:v>
                </c:pt>
                <c:pt idx="70">
                  <c:v>144.67500000000001</c:v>
                </c:pt>
                <c:pt idx="71">
                  <c:v>297.25900000000001</c:v>
                </c:pt>
                <c:pt idx="72">
                  <c:v>497.91800000000001</c:v>
                </c:pt>
                <c:pt idx="73">
                  <c:v>547.55399999999997</c:v>
                </c:pt>
                <c:pt idx="74">
                  <c:v>752.572</c:v>
                </c:pt>
                <c:pt idx="75">
                  <c:v>825.94</c:v>
                </c:pt>
                <c:pt idx="76">
                  <c:v>861.33600000000001</c:v>
                </c:pt>
                <c:pt idx="77">
                  <c:v>879.83399999999995</c:v>
                </c:pt>
                <c:pt idx="78">
                  <c:v>915.197</c:v>
                </c:pt>
                <c:pt idx="79">
                  <c:v>919.82</c:v>
                </c:pt>
                <c:pt idx="80">
                  <c:v>921.29399999999998</c:v>
                </c:pt>
                <c:pt idx="81">
                  <c:v>922.202</c:v>
                </c:pt>
                <c:pt idx="82">
                  <c:v>921.74199999999996</c:v>
                </c:pt>
                <c:pt idx="83">
                  <c:v>921.75599999999997</c:v>
                </c:pt>
                <c:pt idx="84">
                  <c:v>923.68899999999996</c:v>
                </c:pt>
                <c:pt idx="85">
                  <c:v>923.952</c:v>
                </c:pt>
                <c:pt idx="86">
                  <c:v>923.64499999999998</c:v>
                </c:pt>
                <c:pt idx="87">
                  <c:v>851.30499999999995</c:v>
                </c:pt>
                <c:pt idx="88">
                  <c:v>883.56</c:v>
                </c:pt>
                <c:pt idx="89">
                  <c:v>925.68</c:v>
                </c:pt>
                <c:pt idx="90">
                  <c:v>933.41899999999998</c:v>
                </c:pt>
                <c:pt idx="91">
                  <c:v>934.63099999999997</c:v>
                </c:pt>
                <c:pt idx="92">
                  <c:v>933.39499999999998</c:v>
                </c:pt>
                <c:pt idx="93">
                  <c:v>930.50300000000004</c:v>
                </c:pt>
                <c:pt idx="94">
                  <c:v>920.07399999999996</c:v>
                </c:pt>
                <c:pt idx="95">
                  <c:v>880.99599999999998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408.346</c:v>
                </c:pt>
                <c:pt idx="1">
                  <c:v>408.11700000000002</c:v>
                </c:pt>
                <c:pt idx="2">
                  <c:v>405.697</c:v>
                </c:pt>
                <c:pt idx="3">
                  <c:v>404.35199999999998</c:v>
                </c:pt>
                <c:pt idx="4">
                  <c:v>403.97500000000002</c:v>
                </c:pt>
                <c:pt idx="5">
                  <c:v>404.19</c:v>
                </c:pt>
                <c:pt idx="6">
                  <c:v>405.06799999999998</c:v>
                </c:pt>
                <c:pt idx="7">
                  <c:v>405.78199999999998</c:v>
                </c:pt>
                <c:pt idx="8">
                  <c:v>407.66199999999998</c:v>
                </c:pt>
                <c:pt idx="9">
                  <c:v>408.58699999999999</c:v>
                </c:pt>
                <c:pt idx="10">
                  <c:v>409.14699999999999</c:v>
                </c:pt>
                <c:pt idx="11">
                  <c:v>408.98599999999999</c:v>
                </c:pt>
                <c:pt idx="12">
                  <c:v>410.04599999999999</c:v>
                </c:pt>
                <c:pt idx="13">
                  <c:v>412.14299999999997</c:v>
                </c:pt>
                <c:pt idx="14">
                  <c:v>411.697</c:v>
                </c:pt>
                <c:pt idx="15">
                  <c:v>412.072</c:v>
                </c:pt>
                <c:pt idx="16">
                  <c:v>410.30599999999998</c:v>
                </c:pt>
                <c:pt idx="17">
                  <c:v>411.00400000000002</c:v>
                </c:pt>
                <c:pt idx="18">
                  <c:v>411.68400000000003</c:v>
                </c:pt>
                <c:pt idx="19">
                  <c:v>414.16800000000001</c:v>
                </c:pt>
                <c:pt idx="20">
                  <c:v>436.13799999999998</c:v>
                </c:pt>
                <c:pt idx="21">
                  <c:v>439.1</c:v>
                </c:pt>
                <c:pt idx="22">
                  <c:v>440.02100000000002</c:v>
                </c:pt>
                <c:pt idx="23">
                  <c:v>447.95</c:v>
                </c:pt>
                <c:pt idx="24">
                  <c:v>493.70400000000001</c:v>
                </c:pt>
                <c:pt idx="25">
                  <c:v>518.41999999999996</c:v>
                </c:pt>
                <c:pt idx="26">
                  <c:v>520.22400000000005</c:v>
                </c:pt>
                <c:pt idx="27">
                  <c:v>524.88900000000001</c:v>
                </c:pt>
                <c:pt idx="28">
                  <c:v>519.88300000000004</c:v>
                </c:pt>
                <c:pt idx="29">
                  <c:v>526.34400000000005</c:v>
                </c:pt>
                <c:pt idx="30">
                  <c:v>523.09500000000003</c:v>
                </c:pt>
                <c:pt idx="31">
                  <c:v>513.37699999999995</c:v>
                </c:pt>
                <c:pt idx="32">
                  <c:v>519.10299999999995</c:v>
                </c:pt>
                <c:pt idx="33">
                  <c:v>505.68</c:v>
                </c:pt>
                <c:pt idx="34">
                  <c:v>501.87900000000002</c:v>
                </c:pt>
                <c:pt idx="35">
                  <c:v>499.69200000000001</c:v>
                </c:pt>
                <c:pt idx="36">
                  <c:v>498.42200000000003</c:v>
                </c:pt>
                <c:pt idx="37">
                  <c:v>490.72800000000001</c:v>
                </c:pt>
                <c:pt idx="38">
                  <c:v>489.238</c:v>
                </c:pt>
                <c:pt idx="39">
                  <c:v>487.98899999999998</c:v>
                </c:pt>
                <c:pt idx="40">
                  <c:v>466.21499999999997</c:v>
                </c:pt>
                <c:pt idx="41">
                  <c:v>458.99200000000002</c:v>
                </c:pt>
                <c:pt idx="42">
                  <c:v>457.05200000000002</c:v>
                </c:pt>
                <c:pt idx="43">
                  <c:v>453.95400000000001</c:v>
                </c:pt>
                <c:pt idx="44">
                  <c:v>422.16399999999999</c:v>
                </c:pt>
                <c:pt idx="45">
                  <c:v>422.09300000000002</c:v>
                </c:pt>
                <c:pt idx="46">
                  <c:v>423.99799999999999</c:v>
                </c:pt>
                <c:pt idx="47">
                  <c:v>425.202</c:v>
                </c:pt>
                <c:pt idx="48">
                  <c:v>411.98899999999998</c:v>
                </c:pt>
                <c:pt idx="49">
                  <c:v>409.99299999999999</c:v>
                </c:pt>
                <c:pt idx="50">
                  <c:v>414.358</c:v>
                </c:pt>
                <c:pt idx="51">
                  <c:v>415.10599999999999</c:v>
                </c:pt>
                <c:pt idx="52">
                  <c:v>408.89800000000002</c:v>
                </c:pt>
                <c:pt idx="53">
                  <c:v>410.34899999999999</c:v>
                </c:pt>
                <c:pt idx="54">
                  <c:v>409.56599999999997</c:v>
                </c:pt>
                <c:pt idx="55">
                  <c:v>410.06200000000001</c:v>
                </c:pt>
                <c:pt idx="56">
                  <c:v>405.99200000000002</c:v>
                </c:pt>
                <c:pt idx="57">
                  <c:v>408.20299999999997</c:v>
                </c:pt>
                <c:pt idx="58">
                  <c:v>409.14100000000002</c:v>
                </c:pt>
                <c:pt idx="59">
                  <c:v>410.68400000000003</c:v>
                </c:pt>
                <c:pt idx="60">
                  <c:v>419.98899999999998</c:v>
                </c:pt>
                <c:pt idx="61">
                  <c:v>424.58600000000001</c:v>
                </c:pt>
                <c:pt idx="62">
                  <c:v>423.54700000000003</c:v>
                </c:pt>
                <c:pt idx="63">
                  <c:v>422.75099999999998</c:v>
                </c:pt>
                <c:pt idx="64">
                  <c:v>451.94099999999997</c:v>
                </c:pt>
                <c:pt idx="65">
                  <c:v>442.56200000000001</c:v>
                </c:pt>
                <c:pt idx="66">
                  <c:v>445.52600000000001</c:v>
                </c:pt>
                <c:pt idx="67">
                  <c:v>448.55099999999999</c:v>
                </c:pt>
                <c:pt idx="68">
                  <c:v>484.57</c:v>
                </c:pt>
                <c:pt idx="69">
                  <c:v>493.39800000000002</c:v>
                </c:pt>
                <c:pt idx="70">
                  <c:v>492.43799999999999</c:v>
                </c:pt>
                <c:pt idx="71">
                  <c:v>497.09300000000002</c:v>
                </c:pt>
                <c:pt idx="72">
                  <c:v>501.43099999999998</c:v>
                </c:pt>
                <c:pt idx="73">
                  <c:v>505.12700000000001</c:v>
                </c:pt>
                <c:pt idx="74">
                  <c:v>502.13</c:v>
                </c:pt>
                <c:pt idx="75">
                  <c:v>500.99299999999999</c:v>
                </c:pt>
                <c:pt idx="76">
                  <c:v>504.39400000000001</c:v>
                </c:pt>
                <c:pt idx="77">
                  <c:v>505.29599999999999</c:v>
                </c:pt>
                <c:pt idx="78">
                  <c:v>508.74400000000003</c:v>
                </c:pt>
                <c:pt idx="79">
                  <c:v>513.26</c:v>
                </c:pt>
                <c:pt idx="80">
                  <c:v>504.44499999999999</c:v>
                </c:pt>
                <c:pt idx="81">
                  <c:v>505.75900000000001</c:v>
                </c:pt>
                <c:pt idx="82">
                  <c:v>505.31900000000002</c:v>
                </c:pt>
                <c:pt idx="83">
                  <c:v>506.048</c:v>
                </c:pt>
                <c:pt idx="84">
                  <c:v>502.75099999999998</c:v>
                </c:pt>
                <c:pt idx="85">
                  <c:v>500.18700000000001</c:v>
                </c:pt>
                <c:pt idx="86">
                  <c:v>499.98399999999998</c:v>
                </c:pt>
                <c:pt idx="87">
                  <c:v>497.60399999999998</c:v>
                </c:pt>
                <c:pt idx="88">
                  <c:v>434.76900000000001</c:v>
                </c:pt>
                <c:pt idx="89">
                  <c:v>427.83300000000003</c:v>
                </c:pt>
                <c:pt idx="90">
                  <c:v>427.62299999999999</c:v>
                </c:pt>
                <c:pt idx="91">
                  <c:v>427.88600000000002</c:v>
                </c:pt>
                <c:pt idx="92">
                  <c:v>414.22899999999998</c:v>
                </c:pt>
                <c:pt idx="93">
                  <c:v>416.10700000000003</c:v>
                </c:pt>
                <c:pt idx="94">
                  <c:v>414.92899999999997</c:v>
                </c:pt>
                <c:pt idx="95">
                  <c:v>413.262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68.054000000000002</c:v>
                </c:pt>
                <c:pt idx="1">
                  <c:v>68.991</c:v>
                </c:pt>
                <c:pt idx="2">
                  <c:v>66.652000000000001</c:v>
                </c:pt>
                <c:pt idx="3">
                  <c:v>66.363</c:v>
                </c:pt>
                <c:pt idx="4">
                  <c:v>62.956000000000003</c:v>
                </c:pt>
                <c:pt idx="5">
                  <c:v>57.540999999999997</c:v>
                </c:pt>
                <c:pt idx="6">
                  <c:v>52.389000000000003</c:v>
                </c:pt>
                <c:pt idx="7">
                  <c:v>49.515999999999998</c:v>
                </c:pt>
                <c:pt idx="8">
                  <c:v>53.512</c:v>
                </c:pt>
                <c:pt idx="9">
                  <c:v>45.177</c:v>
                </c:pt>
                <c:pt idx="10">
                  <c:v>44.387</c:v>
                </c:pt>
                <c:pt idx="11">
                  <c:v>44.631</c:v>
                </c:pt>
                <c:pt idx="12">
                  <c:v>45.344999999999999</c:v>
                </c:pt>
                <c:pt idx="13">
                  <c:v>49.478999999999999</c:v>
                </c:pt>
                <c:pt idx="14">
                  <c:v>52.34</c:v>
                </c:pt>
                <c:pt idx="15">
                  <c:v>49.618000000000002</c:v>
                </c:pt>
                <c:pt idx="16">
                  <c:v>47.226999999999997</c:v>
                </c:pt>
                <c:pt idx="17">
                  <c:v>45.747999999999998</c:v>
                </c:pt>
                <c:pt idx="18">
                  <c:v>45.113</c:v>
                </c:pt>
                <c:pt idx="19">
                  <c:v>44.543999999999997</c:v>
                </c:pt>
                <c:pt idx="20">
                  <c:v>48.502000000000002</c:v>
                </c:pt>
                <c:pt idx="21">
                  <c:v>51.984000000000002</c:v>
                </c:pt>
                <c:pt idx="22">
                  <c:v>51.441000000000003</c:v>
                </c:pt>
                <c:pt idx="23">
                  <c:v>53.042000000000002</c:v>
                </c:pt>
                <c:pt idx="24">
                  <c:v>48.691000000000003</c:v>
                </c:pt>
                <c:pt idx="25">
                  <c:v>49.192</c:v>
                </c:pt>
                <c:pt idx="26">
                  <c:v>48.048999999999999</c:v>
                </c:pt>
                <c:pt idx="27">
                  <c:v>51.515000000000001</c:v>
                </c:pt>
                <c:pt idx="28">
                  <c:v>51.136000000000003</c:v>
                </c:pt>
                <c:pt idx="29">
                  <c:v>52.807000000000002</c:v>
                </c:pt>
                <c:pt idx="30">
                  <c:v>50.567999999999998</c:v>
                </c:pt>
                <c:pt idx="31">
                  <c:v>49.170999999999999</c:v>
                </c:pt>
                <c:pt idx="32">
                  <c:v>53.378</c:v>
                </c:pt>
                <c:pt idx="33">
                  <c:v>53.210999999999999</c:v>
                </c:pt>
                <c:pt idx="34">
                  <c:v>55.741999999999997</c:v>
                </c:pt>
                <c:pt idx="35">
                  <c:v>58.256</c:v>
                </c:pt>
                <c:pt idx="36">
                  <c:v>59.168999999999997</c:v>
                </c:pt>
                <c:pt idx="37">
                  <c:v>65.138999999999996</c:v>
                </c:pt>
                <c:pt idx="38">
                  <c:v>69.465999999999994</c:v>
                </c:pt>
                <c:pt idx="39">
                  <c:v>67.506</c:v>
                </c:pt>
                <c:pt idx="40">
                  <c:v>56.331000000000003</c:v>
                </c:pt>
                <c:pt idx="41">
                  <c:v>53.384999999999998</c:v>
                </c:pt>
                <c:pt idx="42">
                  <c:v>54.067999999999998</c:v>
                </c:pt>
                <c:pt idx="43">
                  <c:v>52.378999999999998</c:v>
                </c:pt>
                <c:pt idx="44">
                  <c:v>52.49</c:v>
                </c:pt>
                <c:pt idx="45">
                  <c:v>52.279000000000003</c:v>
                </c:pt>
                <c:pt idx="46">
                  <c:v>54.587000000000003</c:v>
                </c:pt>
                <c:pt idx="47">
                  <c:v>53.034999999999997</c:v>
                </c:pt>
                <c:pt idx="48">
                  <c:v>54.607999999999997</c:v>
                </c:pt>
                <c:pt idx="49">
                  <c:v>61.298999999999999</c:v>
                </c:pt>
                <c:pt idx="50">
                  <c:v>72.122</c:v>
                </c:pt>
                <c:pt idx="51">
                  <c:v>69.625</c:v>
                </c:pt>
                <c:pt idx="52">
                  <c:v>69.147999999999996</c:v>
                </c:pt>
                <c:pt idx="53">
                  <c:v>71.125</c:v>
                </c:pt>
                <c:pt idx="54">
                  <c:v>65.046999999999997</c:v>
                </c:pt>
                <c:pt idx="55">
                  <c:v>65.257000000000005</c:v>
                </c:pt>
                <c:pt idx="56">
                  <c:v>73.120999999999995</c:v>
                </c:pt>
                <c:pt idx="57">
                  <c:v>69.141999999999996</c:v>
                </c:pt>
                <c:pt idx="58">
                  <c:v>67.146000000000001</c:v>
                </c:pt>
                <c:pt idx="59">
                  <c:v>65.838999999999999</c:v>
                </c:pt>
                <c:pt idx="60">
                  <c:v>66.343999999999994</c:v>
                </c:pt>
                <c:pt idx="61">
                  <c:v>65.013000000000005</c:v>
                </c:pt>
                <c:pt idx="62">
                  <c:v>62.021999999999998</c:v>
                </c:pt>
                <c:pt idx="63">
                  <c:v>59.634</c:v>
                </c:pt>
                <c:pt idx="64">
                  <c:v>56.502000000000002</c:v>
                </c:pt>
                <c:pt idx="65">
                  <c:v>52.253</c:v>
                </c:pt>
                <c:pt idx="66">
                  <c:v>51.103000000000002</c:v>
                </c:pt>
                <c:pt idx="67">
                  <c:v>51.67</c:v>
                </c:pt>
                <c:pt idx="68">
                  <c:v>53.276000000000003</c:v>
                </c:pt>
                <c:pt idx="69">
                  <c:v>53.128</c:v>
                </c:pt>
                <c:pt idx="70">
                  <c:v>45.905999999999999</c:v>
                </c:pt>
                <c:pt idx="71">
                  <c:v>48.029000000000003</c:v>
                </c:pt>
                <c:pt idx="72">
                  <c:v>53.343000000000004</c:v>
                </c:pt>
                <c:pt idx="73">
                  <c:v>55.06</c:v>
                </c:pt>
                <c:pt idx="74">
                  <c:v>53.915999999999997</c:v>
                </c:pt>
                <c:pt idx="75">
                  <c:v>55.545999999999999</c:v>
                </c:pt>
                <c:pt idx="76">
                  <c:v>56.246000000000002</c:v>
                </c:pt>
                <c:pt idx="77">
                  <c:v>67.659000000000006</c:v>
                </c:pt>
                <c:pt idx="78">
                  <c:v>64.36</c:v>
                </c:pt>
                <c:pt idx="79">
                  <c:v>61.133000000000003</c:v>
                </c:pt>
                <c:pt idx="80">
                  <c:v>62.987000000000002</c:v>
                </c:pt>
                <c:pt idx="81">
                  <c:v>61.704999999999998</c:v>
                </c:pt>
                <c:pt idx="82">
                  <c:v>57.914999999999999</c:v>
                </c:pt>
                <c:pt idx="83">
                  <c:v>54.603000000000002</c:v>
                </c:pt>
                <c:pt idx="84">
                  <c:v>53.314999999999998</c:v>
                </c:pt>
                <c:pt idx="85">
                  <c:v>51.893000000000001</c:v>
                </c:pt>
                <c:pt idx="86">
                  <c:v>48.491</c:v>
                </c:pt>
                <c:pt idx="87">
                  <c:v>46.152999999999999</c:v>
                </c:pt>
                <c:pt idx="88">
                  <c:v>44.478999999999999</c:v>
                </c:pt>
                <c:pt idx="89">
                  <c:v>44.68</c:v>
                </c:pt>
                <c:pt idx="90">
                  <c:v>47.875999999999998</c:v>
                </c:pt>
                <c:pt idx="91">
                  <c:v>44.253999999999998</c:v>
                </c:pt>
                <c:pt idx="92">
                  <c:v>43.838000000000001</c:v>
                </c:pt>
                <c:pt idx="93">
                  <c:v>45.932000000000002</c:v>
                </c:pt>
                <c:pt idx="94">
                  <c:v>46.74</c:v>
                </c:pt>
                <c:pt idx="95">
                  <c:v>43.424999999999997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40.372</c:v>
                </c:pt>
                <c:pt idx="23">
                  <c:v>67.251000000000005</c:v>
                </c:pt>
                <c:pt idx="24">
                  <c:v>67.292000000000002</c:v>
                </c:pt>
                <c:pt idx="25">
                  <c:v>67.296999999999997</c:v>
                </c:pt>
                <c:pt idx="26">
                  <c:v>71.317999999999998</c:v>
                </c:pt>
                <c:pt idx="27">
                  <c:v>85.869</c:v>
                </c:pt>
                <c:pt idx="28">
                  <c:v>123.57899999999999</c:v>
                </c:pt>
                <c:pt idx="29">
                  <c:v>177.471</c:v>
                </c:pt>
                <c:pt idx="30">
                  <c:v>244.33699999999999</c:v>
                </c:pt>
                <c:pt idx="31">
                  <c:v>327.19200000000001</c:v>
                </c:pt>
                <c:pt idx="32">
                  <c:v>406.517</c:v>
                </c:pt>
                <c:pt idx="33">
                  <c:v>491.99400000000003</c:v>
                </c:pt>
                <c:pt idx="34">
                  <c:v>572.51599999999996</c:v>
                </c:pt>
                <c:pt idx="35">
                  <c:v>674.77800000000002</c:v>
                </c:pt>
                <c:pt idx="36">
                  <c:v>794.78599999999994</c:v>
                </c:pt>
                <c:pt idx="37">
                  <c:v>875.97799999999995</c:v>
                </c:pt>
                <c:pt idx="38">
                  <c:v>934.97699999999998</c:v>
                </c:pt>
                <c:pt idx="39">
                  <c:v>1015.739</c:v>
                </c:pt>
                <c:pt idx="40">
                  <c:v>1079.6369999999999</c:v>
                </c:pt>
                <c:pt idx="41">
                  <c:v>1113.248</c:v>
                </c:pt>
                <c:pt idx="42">
                  <c:v>1169.2629999999999</c:v>
                </c:pt>
                <c:pt idx="43">
                  <c:v>1220.837</c:v>
                </c:pt>
                <c:pt idx="44">
                  <c:v>1278.192</c:v>
                </c:pt>
                <c:pt idx="45">
                  <c:v>1267.17</c:v>
                </c:pt>
                <c:pt idx="46">
                  <c:v>1244.3820000000001</c:v>
                </c:pt>
                <c:pt idx="47">
                  <c:v>1277.24</c:v>
                </c:pt>
                <c:pt idx="48">
                  <c:v>1240.9870000000001</c:v>
                </c:pt>
                <c:pt idx="49">
                  <c:v>1213.57</c:v>
                </c:pt>
                <c:pt idx="50">
                  <c:v>1191.864</c:v>
                </c:pt>
                <c:pt idx="51">
                  <c:v>1209.3920000000001</c:v>
                </c:pt>
                <c:pt idx="52">
                  <c:v>1203.384</c:v>
                </c:pt>
                <c:pt idx="53">
                  <c:v>1170.7809999999999</c:v>
                </c:pt>
                <c:pt idx="54">
                  <c:v>1163.1579999999999</c:v>
                </c:pt>
                <c:pt idx="55">
                  <c:v>1207.7719999999999</c:v>
                </c:pt>
                <c:pt idx="56">
                  <c:v>1264.52</c:v>
                </c:pt>
                <c:pt idx="57">
                  <c:v>1207.6659999999999</c:v>
                </c:pt>
                <c:pt idx="58">
                  <c:v>1180.6469999999999</c:v>
                </c:pt>
                <c:pt idx="59">
                  <c:v>1125.6220000000001</c:v>
                </c:pt>
                <c:pt idx="60">
                  <c:v>1070.895</c:v>
                </c:pt>
                <c:pt idx="61">
                  <c:v>987.05899999999997</c:v>
                </c:pt>
                <c:pt idx="62">
                  <c:v>933.00599999999997</c:v>
                </c:pt>
                <c:pt idx="63">
                  <c:v>864.11199999999997</c:v>
                </c:pt>
                <c:pt idx="64">
                  <c:v>750.404</c:v>
                </c:pt>
                <c:pt idx="65">
                  <c:v>686.125</c:v>
                </c:pt>
                <c:pt idx="66">
                  <c:v>618.31600000000003</c:v>
                </c:pt>
                <c:pt idx="67">
                  <c:v>539.13800000000003</c:v>
                </c:pt>
                <c:pt idx="68">
                  <c:v>491.32</c:v>
                </c:pt>
                <c:pt idx="69">
                  <c:v>438.27300000000002</c:v>
                </c:pt>
                <c:pt idx="70">
                  <c:v>374.81</c:v>
                </c:pt>
                <c:pt idx="71">
                  <c:v>310.99599999999998</c:v>
                </c:pt>
                <c:pt idx="72">
                  <c:v>260.45</c:v>
                </c:pt>
                <c:pt idx="73">
                  <c:v>210.52</c:v>
                </c:pt>
                <c:pt idx="74">
                  <c:v>166.512</c:v>
                </c:pt>
                <c:pt idx="75">
                  <c:v>132.547</c:v>
                </c:pt>
                <c:pt idx="76">
                  <c:v>102.05200000000001</c:v>
                </c:pt>
                <c:pt idx="77">
                  <c:v>79.385999999999996</c:v>
                </c:pt>
                <c:pt idx="78">
                  <c:v>70.358999999999995</c:v>
                </c:pt>
                <c:pt idx="79">
                  <c:v>68.768000000000001</c:v>
                </c:pt>
                <c:pt idx="80">
                  <c:v>68.950999999999993</c:v>
                </c:pt>
                <c:pt idx="81">
                  <c:v>41.45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142.16200000000001</c:v>
                </c:pt>
                <c:pt idx="1">
                  <c:v>141.93700000000001</c:v>
                </c:pt>
                <c:pt idx="2">
                  <c:v>141.96700000000001</c:v>
                </c:pt>
                <c:pt idx="3">
                  <c:v>142.07499999999999</c:v>
                </c:pt>
                <c:pt idx="4">
                  <c:v>142.143</c:v>
                </c:pt>
                <c:pt idx="5">
                  <c:v>142.16499999999999</c:v>
                </c:pt>
                <c:pt idx="6">
                  <c:v>142.16399999999999</c:v>
                </c:pt>
                <c:pt idx="7">
                  <c:v>142.14599999999999</c:v>
                </c:pt>
                <c:pt idx="8">
                  <c:v>142.143</c:v>
                </c:pt>
                <c:pt idx="9">
                  <c:v>142.14400000000001</c:v>
                </c:pt>
                <c:pt idx="10">
                  <c:v>142.13999999999999</c:v>
                </c:pt>
                <c:pt idx="11">
                  <c:v>142.13900000000001</c:v>
                </c:pt>
                <c:pt idx="12">
                  <c:v>141.29</c:v>
                </c:pt>
                <c:pt idx="13">
                  <c:v>141.27799999999999</c:v>
                </c:pt>
                <c:pt idx="14">
                  <c:v>141.24600000000001</c:v>
                </c:pt>
                <c:pt idx="15">
                  <c:v>141.16200000000001</c:v>
                </c:pt>
                <c:pt idx="16">
                  <c:v>139.07300000000001</c:v>
                </c:pt>
                <c:pt idx="17">
                  <c:v>139.00299999999999</c:v>
                </c:pt>
                <c:pt idx="18">
                  <c:v>139</c:v>
                </c:pt>
                <c:pt idx="19">
                  <c:v>140.87799999999999</c:v>
                </c:pt>
                <c:pt idx="20">
                  <c:v>170.684</c:v>
                </c:pt>
                <c:pt idx="21">
                  <c:v>167.18899999999999</c:v>
                </c:pt>
                <c:pt idx="22">
                  <c:v>170.01</c:v>
                </c:pt>
                <c:pt idx="23">
                  <c:v>182.46100000000001</c:v>
                </c:pt>
                <c:pt idx="24">
                  <c:v>456.39</c:v>
                </c:pt>
                <c:pt idx="25">
                  <c:v>488.50400000000002</c:v>
                </c:pt>
                <c:pt idx="26">
                  <c:v>488.49</c:v>
                </c:pt>
                <c:pt idx="27">
                  <c:v>487.31</c:v>
                </c:pt>
                <c:pt idx="28">
                  <c:v>479.34800000000001</c:v>
                </c:pt>
                <c:pt idx="29">
                  <c:v>477.649</c:v>
                </c:pt>
                <c:pt idx="30">
                  <c:v>477.56400000000002</c:v>
                </c:pt>
                <c:pt idx="31">
                  <c:v>482.94799999999998</c:v>
                </c:pt>
                <c:pt idx="32">
                  <c:v>557.04300000000001</c:v>
                </c:pt>
                <c:pt idx="33">
                  <c:v>565.79</c:v>
                </c:pt>
                <c:pt idx="34">
                  <c:v>565.52499999999998</c:v>
                </c:pt>
                <c:pt idx="35">
                  <c:v>545.56899999999996</c:v>
                </c:pt>
                <c:pt idx="36">
                  <c:v>247.92699999999999</c:v>
                </c:pt>
                <c:pt idx="37">
                  <c:v>225.75299999999999</c:v>
                </c:pt>
                <c:pt idx="38">
                  <c:v>182.13800000000001</c:v>
                </c:pt>
                <c:pt idx="39">
                  <c:v>176.42099999999999</c:v>
                </c:pt>
                <c:pt idx="40">
                  <c:v>141.673</c:v>
                </c:pt>
                <c:pt idx="41">
                  <c:v>140.38499999999999</c:v>
                </c:pt>
                <c:pt idx="42">
                  <c:v>140.352</c:v>
                </c:pt>
                <c:pt idx="43">
                  <c:v>139.98400000000001</c:v>
                </c:pt>
                <c:pt idx="44">
                  <c:v>89.164000000000001</c:v>
                </c:pt>
                <c:pt idx="45">
                  <c:v>81.858000000000004</c:v>
                </c:pt>
                <c:pt idx="46">
                  <c:v>89.230999999999995</c:v>
                </c:pt>
                <c:pt idx="47">
                  <c:v>94.158000000000001</c:v>
                </c:pt>
                <c:pt idx="48">
                  <c:v>96.125</c:v>
                </c:pt>
                <c:pt idx="49">
                  <c:v>102.997</c:v>
                </c:pt>
                <c:pt idx="50">
                  <c:v>103.836</c:v>
                </c:pt>
                <c:pt idx="51">
                  <c:v>103.533</c:v>
                </c:pt>
                <c:pt idx="52">
                  <c:v>100.94</c:v>
                </c:pt>
                <c:pt idx="53">
                  <c:v>98.289000000000001</c:v>
                </c:pt>
                <c:pt idx="54">
                  <c:v>93.802000000000007</c:v>
                </c:pt>
                <c:pt idx="55">
                  <c:v>92.840999999999994</c:v>
                </c:pt>
                <c:pt idx="56">
                  <c:v>91.236000000000004</c:v>
                </c:pt>
                <c:pt idx="57">
                  <c:v>91.120999999999995</c:v>
                </c:pt>
                <c:pt idx="58">
                  <c:v>91.173000000000002</c:v>
                </c:pt>
                <c:pt idx="59">
                  <c:v>91.153000000000006</c:v>
                </c:pt>
                <c:pt idx="60">
                  <c:v>90.816000000000003</c:v>
                </c:pt>
                <c:pt idx="61">
                  <c:v>91.081999999999994</c:v>
                </c:pt>
                <c:pt idx="62">
                  <c:v>90.972999999999999</c:v>
                </c:pt>
                <c:pt idx="63">
                  <c:v>91.203999999999994</c:v>
                </c:pt>
                <c:pt idx="64">
                  <c:v>147.256</c:v>
                </c:pt>
                <c:pt idx="65">
                  <c:v>147.23699999999999</c:v>
                </c:pt>
                <c:pt idx="66">
                  <c:v>147.23400000000001</c:v>
                </c:pt>
                <c:pt idx="67">
                  <c:v>148.02699999999999</c:v>
                </c:pt>
                <c:pt idx="68">
                  <c:v>156.18199999999999</c:v>
                </c:pt>
                <c:pt idx="69">
                  <c:v>156.41399999999999</c:v>
                </c:pt>
                <c:pt idx="70">
                  <c:v>156.33500000000001</c:v>
                </c:pt>
                <c:pt idx="71">
                  <c:v>164.46</c:v>
                </c:pt>
                <c:pt idx="72">
                  <c:v>269.43799999999999</c:v>
                </c:pt>
                <c:pt idx="73">
                  <c:v>281.67500000000001</c:v>
                </c:pt>
                <c:pt idx="74">
                  <c:v>282.50599999999997</c:v>
                </c:pt>
                <c:pt idx="75">
                  <c:v>292.91000000000003</c:v>
                </c:pt>
                <c:pt idx="76">
                  <c:v>483.58</c:v>
                </c:pt>
                <c:pt idx="77">
                  <c:v>500.35</c:v>
                </c:pt>
                <c:pt idx="78">
                  <c:v>501.59100000000001</c:v>
                </c:pt>
                <c:pt idx="79">
                  <c:v>502.19900000000001</c:v>
                </c:pt>
                <c:pt idx="80">
                  <c:v>525.82000000000005</c:v>
                </c:pt>
                <c:pt idx="81">
                  <c:v>528.81200000000001</c:v>
                </c:pt>
                <c:pt idx="82">
                  <c:v>528.60500000000002</c:v>
                </c:pt>
                <c:pt idx="83">
                  <c:v>521.245</c:v>
                </c:pt>
                <c:pt idx="84">
                  <c:v>408.83600000000001</c:v>
                </c:pt>
                <c:pt idx="85">
                  <c:v>399.32400000000001</c:v>
                </c:pt>
                <c:pt idx="86">
                  <c:v>396.02699999999999</c:v>
                </c:pt>
                <c:pt idx="87">
                  <c:v>382.7</c:v>
                </c:pt>
                <c:pt idx="88">
                  <c:v>514.23500000000001</c:v>
                </c:pt>
                <c:pt idx="89">
                  <c:v>524.94100000000003</c:v>
                </c:pt>
                <c:pt idx="90">
                  <c:v>525.41600000000005</c:v>
                </c:pt>
                <c:pt idx="91">
                  <c:v>498.68799999999999</c:v>
                </c:pt>
                <c:pt idx="92">
                  <c:v>201.01</c:v>
                </c:pt>
                <c:pt idx="93">
                  <c:v>182.59100000000001</c:v>
                </c:pt>
                <c:pt idx="94">
                  <c:v>181.69300000000001</c:v>
                </c:pt>
                <c:pt idx="95">
                  <c:v>179.78100000000001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113.648</c:v>
                </c:pt>
                <c:pt idx="22">
                  <c:v>225.73</c:v>
                </c:pt>
                <c:pt idx="23">
                  <c:v>176.34899999999999</c:v>
                </c:pt>
                <c:pt idx="24">
                  <c:v>440.95600000000002</c:v>
                </c:pt>
                <c:pt idx="25">
                  <c:v>427.23200000000003</c:v>
                </c:pt>
                <c:pt idx="26">
                  <c:v>430.44499999999999</c:v>
                </c:pt>
                <c:pt idx="27">
                  <c:v>429.36099999999999</c:v>
                </c:pt>
                <c:pt idx="28">
                  <c:v>444.00299999999999</c:v>
                </c:pt>
                <c:pt idx="29">
                  <c:v>462.46300000000002</c:v>
                </c:pt>
                <c:pt idx="30">
                  <c:v>462.57100000000003</c:v>
                </c:pt>
                <c:pt idx="31">
                  <c:v>451.964</c:v>
                </c:pt>
                <c:pt idx="32">
                  <c:v>449.92700000000002</c:v>
                </c:pt>
                <c:pt idx="33">
                  <c:v>428.99400000000003</c:v>
                </c:pt>
                <c:pt idx="34">
                  <c:v>433.57299999999998</c:v>
                </c:pt>
                <c:pt idx="35">
                  <c:v>410.61700000000002</c:v>
                </c:pt>
                <c:pt idx="36">
                  <c:v>416.15600000000001</c:v>
                </c:pt>
                <c:pt idx="37">
                  <c:v>414.416</c:v>
                </c:pt>
                <c:pt idx="38">
                  <c:v>67.587000000000003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183.98599999999999</c:v>
                </c:pt>
                <c:pt idx="74">
                  <c:v>176.58</c:v>
                </c:pt>
                <c:pt idx="75">
                  <c:v>227.42500000000001</c:v>
                </c:pt>
                <c:pt idx="76">
                  <c:v>483.72699999999998</c:v>
                </c:pt>
                <c:pt idx="77">
                  <c:v>427.80599999999998</c:v>
                </c:pt>
                <c:pt idx="78">
                  <c:v>389.08800000000002</c:v>
                </c:pt>
                <c:pt idx="79">
                  <c:v>383.851</c:v>
                </c:pt>
                <c:pt idx="80">
                  <c:v>455.40199999999999</c:v>
                </c:pt>
                <c:pt idx="81">
                  <c:v>456.37799999999999</c:v>
                </c:pt>
                <c:pt idx="82">
                  <c:v>453.00900000000001</c:v>
                </c:pt>
                <c:pt idx="83">
                  <c:v>463.23700000000002</c:v>
                </c:pt>
                <c:pt idx="84">
                  <c:v>413.90499999999997</c:v>
                </c:pt>
                <c:pt idx="85">
                  <c:v>328.85500000000002</c:v>
                </c:pt>
                <c:pt idx="86">
                  <c:v>189.798</c:v>
                </c:pt>
                <c:pt idx="87">
                  <c:v>135.84</c:v>
                </c:pt>
                <c:pt idx="88">
                  <c:v>487.15699999999998</c:v>
                </c:pt>
                <c:pt idx="89">
                  <c:v>445.81400000000002</c:v>
                </c:pt>
                <c:pt idx="90">
                  <c:v>436.83100000000002</c:v>
                </c:pt>
                <c:pt idx="91">
                  <c:v>359.30599999999998</c:v>
                </c:pt>
                <c:pt idx="92">
                  <c:v>407.18</c:v>
                </c:pt>
                <c:pt idx="93">
                  <c:v>108.26900000000001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281.71899999999999</c:v>
                </c:pt>
                <c:pt idx="43">
                  <c:v>435.51600000000002</c:v>
                </c:pt>
                <c:pt idx="44">
                  <c:v>1039.674</c:v>
                </c:pt>
                <c:pt idx="45">
                  <c:v>1261.2550000000001</c:v>
                </c:pt>
                <c:pt idx="46">
                  <c:v>1247.893</c:v>
                </c:pt>
                <c:pt idx="47">
                  <c:v>1309.4960000000001</c:v>
                </c:pt>
                <c:pt idx="48">
                  <c:v>1584.7670000000001</c:v>
                </c:pt>
                <c:pt idx="49">
                  <c:v>1671.088</c:v>
                </c:pt>
                <c:pt idx="50">
                  <c:v>1770.5540000000001</c:v>
                </c:pt>
                <c:pt idx="51">
                  <c:v>1798.2190000000001</c:v>
                </c:pt>
                <c:pt idx="52">
                  <c:v>1867.922</c:v>
                </c:pt>
                <c:pt idx="53">
                  <c:v>1809.7</c:v>
                </c:pt>
                <c:pt idx="54">
                  <c:v>1779.538</c:v>
                </c:pt>
                <c:pt idx="55">
                  <c:v>1678.846</c:v>
                </c:pt>
                <c:pt idx="56">
                  <c:v>1529.7739999999999</c:v>
                </c:pt>
                <c:pt idx="57">
                  <c:v>1429.3520000000001</c:v>
                </c:pt>
                <c:pt idx="58">
                  <c:v>1341.5340000000001</c:v>
                </c:pt>
                <c:pt idx="59">
                  <c:v>1416.03</c:v>
                </c:pt>
                <c:pt idx="60">
                  <c:v>1313.713</c:v>
                </c:pt>
                <c:pt idx="61">
                  <c:v>1185.546</c:v>
                </c:pt>
                <c:pt idx="62">
                  <c:v>1108.8599999999999</c:v>
                </c:pt>
                <c:pt idx="63">
                  <c:v>1035.0740000000001</c:v>
                </c:pt>
                <c:pt idx="64">
                  <c:v>340.42399999999998</c:v>
                </c:pt>
                <c:pt idx="65">
                  <c:v>255.352</c:v>
                </c:pt>
                <c:pt idx="66">
                  <c:v>60.136000000000003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-1475.723</c:v>
                </c:pt>
                <c:pt idx="1">
                  <c:v>-1547.298</c:v>
                </c:pt>
                <c:pt idx="2">
                  <c:v>-1524.424</c:v>
                </c:pt>
                <c:pt idx="3">
                  <c:v>-1498.62</c:v>
                </c:pt>
                <c:pt idx="4">
                  <c:v>-1546.3119999999999</c:v>
                </c:pt>
                <c:pt idx="5">
                  <c:v>-1499.251</c:v>
                </c:pt>
                <c:pt idx="6">
                  <c:v>-1570.902</c:v>
                </c:pt>
                <c:pt idx="7">
                  <c:v>-1588.125</c:v>
                </c:pt>
                <c:pt idx="8">
                  <c:v>-1661.393</c:v>
                </c:pt>
                <c:pt idx="9">
                  <c:v>-1735.8630000000001</c:v>
                </c:pt>
                <c:pt idx="10">
                  <c:v>-1754.98</c:v>
                </c:pt>
                <c:pt idx="11">
                  <c:v>-1749.338</c:v>
                </c:pt>
                <c:pt idx="12">
                  <c:v>-1788.712</c:v>
                </c:pt>
                <c:pt idx="13">
                  <c:v>-1814.998</c:v>
                </c:pt>
                <c:pt idx="14">
                  <c:v>-1851.807</c:v>
                </c:pt>
                <c:pt idx="15">
                  <c:v>-1853.55</c:v>
                </c:pt>
                <c:pt idx="16">
                  <c:v>-1890.7950000000001</c:v>
                </c:pt>
                <c:pt idx="17">
                  <c:v>-1919.1130000000001</c:v>
                </c:pt>
                <c:pt idx="18">
                  <c:v>-2059.7330000000002</c:v>
                </c:pt>
                <c:pt idx="19">
                  <c:v>-2085.5419999999999</c:v>
                </c:pt>
                <c:pt idx="20">
                  <c:v>-2067.5830000000001</c:v>
                </c:pt>
                <c:pt idx="21">
                  <c:v>-2111.2779999999998</c:v>
                </c:pt>
                <c:pt idx="22">
                  <c:v>-2198.1179999999999</c:v>
                </c:pt>
                <c:pt idx="23">
                  <c:v>-2019.4939999999999</c:v>
                </c:pt>
                <c:pt idx="24">
                  <c:v>-2253.9349999999999</c:v>
                </c:pt>
                <c:pt idx="25">
                  <c:v>-2141.8420000000001</c:v>
                </c:pt>
                <c:pt idx="26">
                  <c:v>-1915.68</c:v>
                </c:pt>
                <c:pt idx="27">
                  <c:v>-1785.6679999999999</c:v>
                </c:pt>
                <c:pt idx="28">
                  <c:v>-1762.1310000000001</c:v>
                </c:pt>
                <c:pt idx="29">
                  <c:v>-1711.1959999999999</c:v>
                </c:pt>
                <c:pt idx="30">
                  <c:v>-1753.7180000000001</c:v>
                </c:pt>
                <c:pt idx="31">
                  <c:v>-1757.1030000000001</c:v>
                </c:pt>
                <c:pt idx="32">
                  <c:v>-1870.396</c:v>
                </c:pt>
                <c:pt idx="33">
                  <c:v>-1772.5450000000001</c:v>
                </c:pt>
                <c:pt idx="34">
                  <c:v>-1795.1220000000001</c:v>
                </c:pt>
                <c:pt idx="35">
                  <c:v>-1803.654</c:v>
                </c:pt>
                <c:pt idx="36">
                  <c:v>-1633.7260000000001</c:v>
                </c:pt>
                <c:pt idx="37">
                  <c:v>-1577.05</c:v>
                </c:pt>
                <c:pt idx="38">
                  <c:v>-891.08500000000004</c:v>
                </c:pt>
                <c:pt idx="39">
                  <c:v>-569.09</c:v>
                </c:pt>
                <c:pt idx="40">
                  <c:v>-215.922</c:v>
                </c:pt>
                <c:pt idx="41">
                  <c:v>-134.88200000000001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-24.012</c:v>
                </c:pt>
                <c:pt idx="68">
                  <c:v>-201.928</c:v>
                </c:pt>
                <c:pt idx="69">
                  <c:v>-341.30099999999999</c:v>
                </c:pt>
                <c:pt idx="70">
                  <c:v>-552.93399999999997</c:v>
                </c:pt>
                <c:pt idx="71">
                  <c:v>-715.80100000000004</c:v>
                </c:pt>
                <c:pt idx="72">
                  <c:v>-1000.999</c:v>
                </c:pt>
                <c:pt idx="73">
                  <c:v>-1366.155</c:v>
                </c:pt>
                <c:pt idx="74">
                  <c:v>-1510.549</c:v>
                </c:pt>
                <c:pt idx="75">
                  <c:v>-1611.473</c:v>
                </c:pt>
                <c:pt idx="76">
                  <c:v>-2028.575</c:v>
                </c:pt>
                <c:pt idx="77">
                  <c:v>-1994.3510000000001</c:v>
                </c:pt>
                <c:pt idx="78">
                  <c:v>-1965.7560000000001</c:v>
                </c:pt>
                <c:pt idx="79">
                  <c:v>-1885.079</c:v>
                </c:pt>
                <c:pt idx="80">
                  <c:v>-1956.2729999999999</c:v>
                </c:pt>
                <c:pt idx="81">
                  <c:v>-2041.21</c:v>
                </c:pt>
                <c:pt idx="82">
                  <c:v>-2176.7869999999998</c:v>
                </c:pt>
                <c:pt idx="83">
                  <c:v>-2305.319</c:v>
                </c:pt>
                <c:pt idx="84">
                  <c:v>-2299.5729999999999</c:v>
                </c:pt>
                <c:pt idx="85">
                  <c:v>-2261.7260000000001</c:v>
                </c:pt>
                <c:pt idx="86">
                  <c:v>-2303.1770000000001</c:v>
                </c:pt>
                <c:pt idx="87">
                  <c:v>-2239.2339999999999</c:v>
                </c:pt>
                <c:pt idx="88">
                  <c:v>-2704.2080000000001</c:v>
                </c:pt>
                <c:pt idx="89">
                  <c:v>-2755.0920000000001</c:v>
                </c:pt>
                <c:pt idx="90">
                  <c:v>-2859.0839999999998</c:v>
                </c:pt>
                <c:pt idx="91">
                  <c:v>-2785.5970000000002</c:v>
                </c:pt>
                <c:pt idx="92">
                  <c:v>-2642.5479999999998</c:v>
                </c:pt>
                <c:pt idx="93">
                  <c:v>-2352.7080000000001</c:v>
                </c:pt>
                <c:pt idx="94">
                  <c:v>-2321.444</c:v>
                </c:pt>
                <c:pt idx="95">
                  <c:v>-2459.1480000000001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-28.454000000000001</c:v>
                </c:pt>
                <c:pt idx="44">
                  <c:v>-426.45699999999999</c:v>
                </c:pt>
                <c:pt idx="45">
                  <c:v>-575.46</c:v>
                </c:pt>
                <c:pt idx="46">
                  <c:v>-574.12900000000002</c:v>
                </c:pt>
                <c:pt idx="47">
                  <c:v>-574.40800000000002</c:v>
                </c:pt>
                <c:pt idx="48">
                  <c:v>-572.899</c:v>
                </c:pt>
                <c:pt idx="49">
                  <c:v>-572.77099999999996</c:v>
                </c:pt>
                <c:pt idx="50">
                  <c:v>-571.98400000000004</c:v>
                </c:pt>
                <c:pt idx="51">
                  <c:v>-571.04300000000001</c:v>
                </c:pt>
                <c:pt idx="52">
                  <c:v>-570.55200000000002</c:v>
                </c:pt>
                <c:pt idx="53">
                  <c:v>-569.827</c:v>
                </c:pt>
                <c:pt idx="54">
                  <c:v>-568.70100000000002</c:v>
                </c:pt>
                <c:pt idx="55">
                  <c:v>-569.16999999999996</c:v>
                </c:pt>
                <c:pt idx="56">
                  <c:v>-567.48599999999999</c:v>
                </c:pt>
                <c:pt idx="57">
                  <c:v>-566.94799999999998</c:v>
                </c:pt>
                <c:pt idx="58">
                  <c:v>-566.31700000000001</c:v>
                </c:pt>
                <c:pt idx="59">
                  <c:v>-566.20799999999997</c:v>
                </c:pt>
                <c:pt idx="60">
                  <c:v>-565.70000000000005</c:v>
                </c:pt>
                <c:pt idx="61">
                  <c:v>-563.84699999999998</c:v>
                </c:pt>
                <c:pt idx="62">
                  <c:v>-563.15800000000002</c:v>
                </c:pt>
                <c:pt idx="63">
                  <c:v>-562.30799999999999</c:v>
                </c:pt>
                <c:pt idx="64">
                  <c:v>-235.24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47461831630697"/>
          <c:w val="0.19904200363756794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3716.5940000000001</c:v>
                </c:pt>
                <c:pt idx="1">
                  <c:v>3717.4940000000001</c:v>
                </c:pt>
                <c:pt idx="2">
                  <c:v>3718.9949999999999</c:v>
                </c:pt>
                <c:pt idx="3">
                  <c:v>3719.4549999999999</c:v>
                </c:pt>
                <c:pt idx="4">
                  <c:v>3719.6210000000001</c:v>
                </c:pt>
                <c:pt idx="5">
                  <c:v>3720.1579999999999</c:v>
                </c:pt>
                <c:pt idx="6">
                  <c:v>3719.4690000000001</c:v>
                </c:pt>
                <c:pt idx="7">
                  <c:v>3721.0680000000002</c:v>
                </c:pt>
                <c:pt idx="8">
                  <c:v>3722.9490000000001</c:v>
                </c:pt>
                <c:pt idx="9">
                  <c:v>3724.0340000000001</c:v>
                </c:pt>
                <c:pt idx="10">
                  <c:v>3724.46</c:v>
                </c:pt>
                <c:pt idx="11">
                  <c:v>3723.1849999999999</c:v>
                </c:pt>
                <c:pt idx="12">
                  <c:v>3721.6619999999998</c:v>
                </c:pt>
                <c:pt idx="13">
                  <c:v>3720.6309999999999</c:v>
                </c:pt>
                <c:pt idx="14">
                  <c:v>3719.962</c:v>
                </c:pt>
                <c:pt idx="15">
                  <c:v>3720.9250000000002</c:v>
                </c:pt>
                <c:pt idx="16">
                  <c:v>3722.2</c:v>
                </c:pt>
                <c:pt idx="17">
                  <c:v>3721.6489999999999</c:v>
                </c:pt>
                <c:pt idx="18">
                  <c:v>3721.3119999999999</c:v>
                </c:pt>
                <c:pt idx="19">
                  <c:v>3720.2550000000001</c:v>
                </c:pt>
                <c:pt idx="20">
                  <c:v>3720.7939999999999</c:v>
                </c:pt>
                <c:pt idx="21">
                  <c:v>3721.4969999999998</c:v>
                </c:pt>
                <c:pt idx="22">
                  <c:v>3722.1439999999998</c:v>
                </c:pt>
                <c:pt idx="23">
                  <c:v>3721.5569999999998</c:v>
                </c:pt>
                <c:pt idx="24">
                  <c:v>3719.7159999999999</c:v>
                </c:pt>
                <c:pt idx="25">
                  <c:v>3718.4850000000001</c:v>
                </c:pt>
                <c:pt idx="26">
                  <c:v>3718.1770000000001</c:v>
                </c:pt>
                <c:pt idx="27">
                  <c:v>3719.39</c:v>
                </c:pt>
                <c:pt idx="28">
                  <c:v>3719.069</c:v>
                </c:pt>
                <c:pt idx="29">
                  <c:v>3720.1950000000002</c:v>
                </c:pt>
                <c:pt idx="30">
                  <c:v>3717.6559999999999</c:v>
                </c:pt>
                <c:pt idx="31">
                  <c:v>3716.5129999999999</c:v>
                </c:pt>
                <c:pt idx="32">
                  <c:v>3715.1669999999999</c:v>
                </c:pt>
                <c:pt idx="33">
                  <c:v>3717.1570000000002</c:v>
                </c:pt>
                <c:pt idx="34">
                  <c:v>3718.096</c:v>
                </c:pt>
                <c:pt idx="35">
                  <c:v>3718.607</c:v>
                </c:pt>
                <c:pt idx="36">
                  <c:v>3716.451</c:v>
                </c:pt>
                <c:pt idx="37">
                  <c:v>3715.6</c:v>
                </c:pt>
                <c:pt idx="38">
                  <c:v>3714.4569999999999</c:v>
                </c:pt>
                <c:pt idx="39">
                  <c:v>3713.3510000000001</c:v>
                </c:pt>
                <c:pt idx="40">
                  <c:v>3714.3589999999999</c:v>
                </c:pt>
                <c:pt idx="41">
                  <c:v>3715.973</c:v>
                </c:pt>
                <c:pt idx="42">
                  <c:v>3714.779</c:v>
                </c:pt>
                <c:pt idx="43">
                  <c:v>3713.672</c:v>
                </c:pt>
                <c:pt idx="44">
                  <c:v>3711.0749999999998</c:v>
                </c:pt>
                <c:pt idx="45">
                  <c:v>3709.502</c:v>
                </c:pt>
                <c:pt idx="46">
                  <c:v>3709.7460000000001</c:v>
                </c:pt>
                <c:pt idx="47">
                  <c:v>3710.866</c:v>
                </c:pt>
                <c:pt idx="48">
                  <c:v>3711.7220000000002</c:v>
                </c:pt>
                <c:pt idx="49">
                  <c:v>3710.1640000000002</c:v>
                </c:pt>
                <c:pt idx="50">
                  <c:v>3708.4540000000002</c:v>
                </c:pt>
                <c:pt idx="51">
                  <c:v>3707.8739999999998</c:v>
                </c:pt>
                <c:pt idx="52">
                  <c:v>3709.2020000000002</c:v>
                </c:pt>
                <c:pt idx="53">
                  <c:v>3709.7719999999999</c:v>
                </c:pt>
                <c:pt idx="54">
                  <c:v>3708.8429999999998</c:v>
                </c:pt>
                <c:pt idx="55">
                  <c:v>3706.922</c:v>
                </c:pt>
                <c:pt idx="56">
                  <c:v>3703.9140000000002</c:v>
                </c:pt>
                <c:pt idx="57">
                  <c:v>3703.7020000000002</c:v>
                </c:pt>
                <c:pt idx="58">
                  <c:v>3705.8670000000002</c:v>
                </c:pt>
                <c:pt idx="59">
                  <c:v>3705.2640000000001</c:v>
                </c:pt>
                <c:pt idx="60">
                  <c:v>3703.8939999999998</c:v>
                </c:pt>
                <c:pt idx="61">
                  <c:v>3705.1529999999998</c:v>
                </c:pt>
                <c:pt idx="62">
                  <c:v>3704.395</c:v>
                </c:pt>
                <c:pt idx="63">
                  <c:v>3704.4389999999999</c:v>
                </c:pt>
                <c:pt idx="64">
                  <c:v>3702.9650000000001</c:v>
                </c:pt>
                <c:pt idx="65">
                  <c:v>3701.442</c:v>
                </c:pt>
                <c:pt idx="66">
                  <c:v>3699.8069999999998</c:v>
                </c:pt>
                <c:pt idx="67">
                  <c:v>3699.9540000000002</c:v>
                </c:pt>
                <c:pt idx="68">
                  <c:v>3702.239</c:v>
                </c:pt>
                <c:pt idx="69">
                  <c:v>3701.2220000000002</c:v>
                </c:pt>
                <c:pt idx="70">
                  <c:v>3700.683</c:v>
                </c:pt>
                <c:pt idx="71">
                  <c:v>3698.002</c:v>
                </c:pt>
                <c:pt idx="72">
                  <c:v>3697.9169999999999</c:v>
                </c:pt>
                <c:pt idx="73">
                  <c:v>3698.7829999999999</c:v>
                </c:pt>
                <c:pt idx="74">
                  <c:v>3700.1239999999998</c:v>
                </c:pt>
                <c:pt idx="75">
                  <c:v>3700.62</c:v>
                </c:pt>
                <c:pt idx="76">
                  <c:v>3700.7060000000001</c:v>
                </c:pt>
                <c:pt idx="77">
                  <c:v>3700.0279999999998</c:v>
                </c:pt>
                <c:pt idx="78">
                  <c:v>3698.913</c:v>
                </c:pt>
                <c:pt idx="79">
                  <c:v>3698.6350000000002</c:v>
                </c:pt>
                <c:pt idx="80">
                  <c:v>3700.3969999999999</c:v>
                </c:pt>
                <c:pt idx="81">
                  <c:v>3700.3850000000002</c:v>
                </c:pt>
                <c:pt idx="82">
                  <c:v>3699.82</c:v>
                </c:pt>
                <c:pt idx="83">
                  <c:v>3699.1880000000001</c:v>
                </c:pt>
                <c:pt idx="84">
                  <c:v>3699.096</c:v>
                </c:pt>
                <c:pt idx="85">
                  <c:v>3698.6080000000002</c:v>
                </c:pt>
                <c:pt idx="86">
                  <c:v>3698.5790000000002</c:v>
                </c:pt>
                <c:pt idx="87">
                  <c:v>3700.2339999999999</c:v>
                </c:pt>
                <c:pt idx="88">
                  <c:v>3702.123</c:v>
                </c:pt>
                <c:pt idx="89">
                  <c:v>3702.0120000000002</c:v>
                </c:pt>
                <c:pt idx="90">
                  <c:v>3701.3180000000002</c:v>
                </c:pt>
                <c:pt idx="91">
                  <c:v>3701.0010000000002</c:v>
                </c:pt>
                <c:pt idx="92">
                  <c:v>3700.607</c:v>
                </c:pt>
                <c:pt idx="93">
                  <c:v>3704.1680000000001</c:v>
                </c:pt>
                <c:pt idx="94">
                  <c:v>3706.14</c:v>
                </c:pt>
                <c:pt idx="95">
                  <c:v>3706.2359999999999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2561.5079999999998</c:v>
                </c:pt>
                <c:pt idx="1">
                  <c:v>2590.6579999999999</c:v>
                </c:pt>
                <c:pt idx="2">
                  <c:v>2622.69</c:v>
                </c:pt>
                <c:pt idx="3">
                  <c:v>2642.3270000000002</c:v>
                </c:pt>
                <c:pt idx="4">
                  <c:v>2713.933</c:v>
                </c:pt>
                <c:pt idx="5">
                  <c:v>2768.08</c:v>
                </c:pt>
                <c:pt idx="6">
                  <c:v>2764.683</c:v>
                </c:pt>
                <c:pt idx="7">
                  <c:v>2768.3449999999998</c:v>
                </c:pt>
                <c:pt idx="8">
                  <c:v>2836.4830000000002</c:v>
                </c:pt>
                <c:pt idx="9">
                  <c:v>2915.9549999999999</c:v>
                </c:pt>
                <c:pt idx="10">
                  <c:v>2968.6370000000002</c:v>
                </c:pt>
                <c:pt idx="11">
                  <c:v>2995.04</c:v>
                </c:pt>
                <c:pt idx="12">
                  <c:v>3045.8310000000001</c:v>
                </c:pt>
                <c:pt idx="13">
                  <c:v>3084.6559999999999</c:v>
                </c:pt>
                <c:pt idx="14">
                  <c:v>3090.09</c:v>
                </c:pt>
                <c:pt idx="15">
                  <c:v>3097.72</c:v>
                </c:pt>
                <c:pt idx="16">
                  <c:v>3149.0059999999999</c:v>
                </c:pt>
                <c:pt idx="17">
                  <c:v>3181.1869999999999</c:v>
                </c:pt>
                <c:pt idx="18">
                  <c:v>3233.31</c:v>
                </c:pt>
                <c:pt idx="19">
                  <c:v>3230.4859999999999</c:v>
                </c:pt>
                <c:pt idx="20">
                  <c:v>3256.8049999999998</c:v>
                </c:pt>
                <c:pt idx="21">
                  <c:v>3265.6570000000002</c:v>
                </c:pt>
                <c:pt idx="22">
                  <c:v>3272.5619999999999</c:v>
                </c:pt>
                <c:pt idx="23">
                  <c:v>3306.6590000000001</c:v>
                </c:pt>
                <c:pt idx="24">
                  <c:v>3367.8380000000002</c:v>
                </c:pt>
                <c:pt idx="25">
                  <c:v>3430.95</c:v>
                </c:pt>
                <c:pt idx="26">
                  <c:v>3414.0839999999998</c:v>
                </c:pt>
                <c:pt idx="27">
                  <c:v>3413.933</c:v>
                </c:pt>
                <c:pt idx="28">
                  <c:v>3416.6779999999999</c:v>
                </c:pt>
                <c:pt idx="29">
                  <c:v>3427.4940000000001</c:v>
                </c:pt>
                <c:pt idx="30">
                  <c:v>3416.62</c:v>
                </c:pt>
                <c:pt idx="31">
                  <c:v>3397.0680000000002</c:v>
                </c:pt>
                <c:pt idx="32">
                  <c:v>3403.3490000000002</c:v>
                </c:pt>
                <c:pt idx="33">
                  <c:v>3380.3359999999998</c:v>
                </c:pt>
                <c:pt idx="34">
                  <c:v>3335.2689999999998</c:v>
                </c:pt>
                <c:pt idx="35">
                  <c:v>3315.3249999999998</c:v>
                </c:pt>
                <c:pt idx="36">
                  <c:v>3259.5590000000002</c:v>
                </c:pt>
                <c:pt idx="37">
                  <c:v>3069.2530000000002</c:v>
                </c:pt>
                <c:pt idx="38">
                  <c:v>2885.9140000000002</c:v>
                </c:pt>
                <c:pt idx="39">
                  <c:v>2885.7840000000001</c:v>
                </c:pt>
                <c:pt idx="40">
                  <c:v>2629.63</c:v>
                </c:pt>
                <c:pt idx="41">
                  <c:v>2297.9479999999999</c:v>
                </c:pt>
                <c:pt idx="42">
                  <c:v>2215.9110000000001</c:v>
                </c:pt>
                <c:pt idx="43">
                  <c:v>2279.991</c:v>
                </c:pt>
                <c:pt idx="44">
                  <c:v>2165.3890000000001</c:v>
                </c:pt>
                <c:pt idx="45">
                  <c:v>2159</c:v>
                </c:pt>
                <c:pt idx="46">
                  <c:v>2191.8180000000002</c:v>
                </c:pt>
                <c:pt idx="47">
                  <c:v>2163.9479999999999</c:v>
                </c:pt>
                <c:pt idx="48">
                  <c:v>2128.5149999999999</c:v>
                </c:pt>
                <c:pt idx="49">
                  <c:v>2135.424</c:v>
                </c:pt>
                <c:pt idx="50">
                  <c:v>2117.2379999999998</c:v>
                </c:pt>
                <c:pt idx="51">
                  <c:v>2155.7280000000001</c:v>
                </c:pt>
                <c:pt idx="52">
                  <c:v>2212.1480000000001</c:v>
                </c:pt>
                <c:pt idx="53">
                  <c:v>2213.2220000000002</c:v>
                </c:pt>
                <c:pt idx="54">
                  <c:v>2136.413</c:v>
                </c:pt>
                <c:pt idx="55">
                  <c:v>2087.6849999999999</c:v>
                </c:pt>
                <c:pt idx="56">
                  <c:v>2166.355</c:v>
                </c:pt>
                <c:pt idx="57">
                  <c:v>2151.973</c:v>
                </c:pt>
                <c:pt idx="58">
                  <c:v>2120.69</c:v>
                </c:pt>
                <c:pt idx="59">
                  <c:v>2124.7089999999998</c:v>
                </c:pt>
                <c:pt idx="60">
                  <c:v>2140.152</c:v>
                </c:pt>
                <c:pt idx="61">
                  <c:v>2129.2040000000002</c:v>
                </c:pt>
                <c:pt idx="62">
                  <c:v>2116.3690000000001</c:v>
                </c:pt>
                <c:pt idx="63">
                  <c:v>2355.7370000000001</c:v>
                </c:pt>
                <c:pt idx="64">
                  <c:v>2546.308</c:v>
                </c:pt>
                <c:pt idx="65">
                  <c:v>2660.1419999999998</c:v>
                </c:pt>
                <c:pt idx="66">
                  <c:v>2778.7280000000001</c:v>
                </c:pt>
                <c:pt idx="67">
                  <c:v>2874.5610000000001</c:v>
                </c:pt>
                <c:pt idx="68">
                  <c:v>3038.7739999999999</c:v>
                </c:pt>
                <c:pt idx="69">
                  <c:v>3025.4929999999999</c:v>
                </c:pt>
                <c:pt idx="70">
                  <c:v>3050.5749999999998</c:v>
                </c:pt>
                <c:pt idx="71">
                  <c:v>3107.3139999999999</c:v>
                </c:pt>
                <c:pt idx="72">
                  <c:v>3079.8629999999998</c:v>
                </c:pt>
                <c:pt idx="73">
                  <c:v>3128.6480000000001</c:v>
                </c:pt>
                <c:pt idx="74">
                  <c:v>3205.89</c:v>
                </c:pt>
                <c:pt idx="75">
                  <c:v>3302.4679999999998</c:v>
                </c:pt>
                <c:pt idx="76">
                  <c:v>3292.1149999999998</c:v>
                </c:pt>
                <c:pt idx="77">
                  <c:v>3330.2379999999998</c:v>
                </c:pt>
                <c:pt idx="78">
                  <c:v>3371.9459999999999</c:v>
                </c:pt>
                <c:pt idx="79">
                  <c:v>3421.7179999999998</c:v>
                </c:pt>
                <c:pt idx="80">
                  <c:v>3415.5439999999999</c:v>
                </c:pt>
                <c:pt idx="81">
                  <c:v>3433.7260000000001</c:v>
                </c:pt>
                <c:pt idx="82">
                  <c:v>3438.0770000000002</c:v>
                </c:pt>
                <c:pt idx="83">
                  <c:v>3460.9630000000002</c:v>
                </c:pt>
                <c:pt idx="84">
                  <c:v>3466.7570000000001</c:v>
                </c:pt>
                <c:pt idx="85">
                  <c:v>3451.5549999999998</c:v>
                </c:pt>
                <c:pt idx="86">
                  <c:v>3423.3490000000002</c:v>
                </c:pt>
                <c:pt idx="87">
                  <c:v>3393.9720000000002</c:v>
                </c:pt>
                <c:pt idx="88">
                  <c:v>3417.9789999999998</c:v>
                </c:pt>
                <c:pt idx="89">
                  <c:v>3418.3429999999998</c:v>
                </c:pt>
                <c:pt idx="90">
                  <c:v>3406.63</c:v>
                </c:pt>
                <c:pt idx="91">
                  <c:v>3413.3040000000001</c:v>
                </c:pt>
                <c:pt idx="92">
                  <c:v>3426.1959999999999</c:v>
                </c:pt>
                <c:pt idx="93">
                  <c:v>3415.7730000000001</c:v>
                </c:pt>
                <c:pt idx="94">
                  <c:v>3409.55</c:v>
                </c:pt>
                <c:pt idx="95">
                  <c:v>3415.7820000000002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818.15</c:v>
                </c:pt>
                <c:pt idx="1">
                  <c:v>788.52499999999998</c:v>
                </c:pt>
                <c:pt idx="2">
                  <c:v>830.52599999999995</c:v>
                </c:pt>
                <c:pt idx="3">
                  <c:v>810.85900000000004</c:v>
                </c:pt>
                <c:pt idx="4">
                  <c:v>836.85900000000004</c:v>
                </c:pt>
                <c:pt idx="5">
                  <c:v>802.95899999999995</c:v>
                </c:pt>
                <c:pt idx="6">
                  <c:v>794.25400000000002</c:v>
                </c:pt>
                <c:pt idx="7">
                  <c:v>809.78099999999995</c:v>
                </c:pt>
                <c:pt idx="8">
                  <c:v>784.87400000000002</c:v>
                </c:pt>
                <c:pt idx="9">
                  <c:v>732.62400000000002</c:v>
                </c:pt>
                <c:pt idx="10">
                  <c:v>715.54399999999998</c:v>
                </c:pt>
                <c:pt idx="11">
                  <c:v>718.35500000000002</c:v>
                </c:pt>
                <c:pt idx="12">
                  <c:v>758.08900000000006</c:v>
                </c:pt>
                <c:pt idx="13">
                  <c:v>807.86699999999996</c:v>
                </c:pt>
                <c:pt idx="14">
                  <c:v>802.80499999999995</c:v>
                </c:pt>
                <c:pt idx="15">
                  <c:v>814.96799999999996</c:v>
                </c:pt>
                <c:pt idx="16">
                  <c:v>809.13099999999997</c:v>
                </c:pt>
                <c:pt idx="17">
                  <c:v>825.28700000000003</c:v>
                </c:pt>
                <c:pt idx="18">
                  <c:v>812.89400000000001</c:v>
                </c:pt>
                <c:pt idx="19">
                  <c:v>838.40300000000002</c:v>
                </c:pt>
                <c:pt idx="20">
                  <c:v>790.66</c:v>
                </c:pt>
                <c:pt idx="21">
                  <c:v>783.88499999999999</c:v>
                </c:pt>
                <c:pt idx="22">
                  <c:v>814.28300000000002</c:v>
                </c:pt>
                <c:pt idx="23">
                  <c:v>786.10199999999998</c:v>
                </c:pt>
                <c:pt idx="24">
                  <c:v>812.91200000000003</c:v>
                </c:pt>
                <c:pt idx="25">
                  <c:v>817.77</c:v>
                </c:pt>
                <c:pt idx="26">
                  <c:v>819.18299999999999</c:v>
                </c:pt>
                <c:pt idx="27">
                  <c:v>836.28300000000002</c:v>
                </c:pt>
                <c:pt idx="28">
                  <c:v>834.79700000000003</c:v>
                </c:pt>
                <c:pt idx="29">
                  <c:v>834.51300000000003</c:v>
                </c:pt>
                <c:pt idx="30">
                  <c:v>834.76499999999999</c:v>
                </c:pt>
                <c:pt idx="31">
                  <c:v>834.24699999999996</c:v>
                </c:pt>
                <c:pt idx="32">
                  <c:v>831.471</c:v>
                </c:pt>
                <c:pt idx="33">
                  <c:v>808.18200000000002</c:v>
                </c:pt>
                <c:pt idx="34">
                  <c:v>625.47199999999998</c:v>
                </c:pt>
                <c:pt idx="35">
                  <c:v>213.87700000000001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3.6549999999999998</c:v>
                </c:pt>
                <c:pt idx="65">
                  <c:v>4.0490000000000004</c:v>
                </c:pt>
                <c:pt idx="66">
                  <c:v>4.0490000000000004</c:v>
                </c:pt>
                <c:pt idx="67">
                  <c:v>2.2269999999999999</c:v>
                </c:pt>
                <c:pt idx="68">
                  <c:v>80.861000000000004</c:v>
                </c:pt>
                <c:pt idx="69">
                  <c:v>256.54899999999998</c:v>
                </c:pt>
                <c:pt idx="70">
                  <c:v>467.53899999999999</c:v>
                </c:pt>
                <c:pt idx="71">
                  <c:v>559.29300000000001</c:v>
                </c:pt>
                <c:pt idx="72">
                  <c:v>670.44100000000003</c:v>
                </c:pt>
                <c:pt idx="73">
                  <c:v>759.76900000000001</c:v>
                </c:pt>
                <c:pt idx="74">
                  <c:v>797.51700000000005</c:v>
                </c:pt>
                <c:pt idx="75">
                  <c:v>820.98500000000001</c:v>
                </c:pt>
                <c:pt idx="76">
                  <c:v>856.00599999999997</c:v>
                </c:pt>
                <c:pt idx="77">
                  <c:v>867.41</c:v>
                </c:pt>
                <c:pt idx="78">
                  <c:v>961.49900000000002</c:v>
                </c:pt>
                <c:pt idx="79">
                  <c:v>986.61900000000003</c:v>
                </c:pt>
                <c:pt idx="80">
                  <c:v>1013.085</c:v>
                </c:pt>
                <c:pt idx="81">
                  <c:v>1014.852</c:v>
                </c:pt>
                <c:pt idx="82">
                  <c:v>1014.676</c:v>
                </c:pt>
                <c:pt idx="83">
                  <c:v>1014.702</c:v>
                </c:pt>
                <c:pt idx="84">
                  <c:v>1019.313</c:v>
                </c:pt>
                <c:pt idx="85">
                  <c:v>1019.225</c:v>
                </c:pt>
                <c:pt idx="86">
                  <c:v>1012.251</c:v>
                </c:pt>
                <c:pt idx="87">
                  <c:v>1004.1559999999999</c:v>
                </c:pt>
                <c:pt idx="88">
                  <c:v>1001.413</c:v>
                </c:pt>
                <c:pt idx="89">
                  <c:v>1017.6420000000001</c:v>
                </c:pt>
                <c:pt idx="90">
                  <c:v>1021.539</c:v>
                </c:pt>
                <c:pt idx="91">
                  <c:v>1025.088</c:v>
                </c:pt>
                <c:pt idx="92">
                  <c:v>916.42700000000002</c:v>
                </c:pt>
                <c:pt idx="93">
                  <c:v>838.28099999999995</c:v>
                </c:pt>
                <c:pt idx="94">
                  <c:v>836.62300000000005</c:v>
                </c:pt>
                <c:pt idx="95">
                  <c:v>836.44899999999996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380.27100000000002</c:v>
                </c:pt>
                <c:pt idx="1">
                  <c:v>381.28699999999998</c:v>
                </c:pt>
                <c:pt idx="2">
                  <c:v>381.78100000000001</c:v>
                </c:pt>
                <c:pt idx="3">
                  <c:v>380.935</c:v>
                </c:pt>
                <c:pt idx="4">
                  <c:v>377.54300000000001</c:v>
                </c:pt>
                <c:pt idx="5">
                  <c:v>377.137</c:v>
                </c:pt>
                <c:pt idx="6">
                  <c:v>375.69400000000002</c:v>
                </c:pt>
                <c:pt idx="7">
                  <c:v>376.24299999999999</c:v>
                </c:pt>
                <c:pt idx="8">
                  <c:v>374.09899999999999</c:v>
                </c:pt>
                <c:pt idx="9">
                  <c:v>376.75599999999997</c:v>
                </c:pt>
                <c:pt idx="10">
                  <c:v>376.45800000000003</c:v>
                </c:pt>
                <c:pt idx="11">
                  <c:v>375.85599999999999</c:v>
                </c:pt>
                <c:pt idx="12">
                  <c:v>375.40100000000001</c:v>
                </c:pt>
                <c:pt idx="13">
                  <c:v>377.6</c:v>
                </c:pt>
                <c:pt idx="14">
                  <c:v>377.93</c:v>
                </c:pt>
                <c:pt idx="15">
                  <c:v>380.45299999999997</c:v>
                </c:pt>
                <c:pt idx="16">
                  <c:v>385.79599999999999</c:v>
                </c:pt>
                <c:pt idx="17">
                  <c:v>388.017</c:v>
                </c:pt>
                <c:pt idx="18">
                  <c:v>389.58499999999998</c:v>
                </c:pt>
                <c:pt idx="19">
                  <c:v>389.16300000000001</c:v>
                </c:pt>
                <c:pt idx="20">
                  <c:v>395.964</c:v>
                </c:pt>
                <c:pt idx="21">
                  <c:v>398.02600000000001</c:v>
                </c:pt>
                <c:pt idx="22">
                  <c:v>397.92200000000003</c:v>
                </c:pt>
                <c:pt idx="23">
                  <c:v>400.59100000000001</c:v>
                </c:pt>
                <c:pt idx="24">
                  <c:v>442.87599999999998</c:v>
                </c:pt>
                <c:pt idx="25">
                  <c:v>461.14600000000002</c:v>
                </c:pt>
                <c:pt idx="26">
                  <c:v>455.11</c:v>
                </c:pt>
                <c:pt idx="27">
                  <c:v>456.66899999999998</c:v>
                </c:pt>
                <c:pt idx="28">
                  <c:v>452.55200000000002</c:v>
                </c:pt>
                <c:pt idx="29">
                  <c:v>456.87099999999998</c:v>
                </c:pt>
                <c:pt idx="30">
                  <c:v>449.10500000000002</c:v>
                </c:pt>
                <c:pt idx="31">
                  <c:v>450.8</c:v>
                </c:pt>
                <c:pt idx="32">
                  <c:v>450.86900000000003</c:v>
                </c:pt>
                <c:pt idx="33">
                  <c:v>451.197</c:v>
                </c:pt>
                <c:pt idx="34">
                  <c:v>446.41199999999998</c:v>
                </c:pt>
                <c:pt idx="35">
                  <c:v>444.56599999999997</c:v>
                </c:pt>
                <c:pt idx="36">
                  <c:v>422.28699999999998</c:v>
                </c:pt>
                <c:pt idx="37">
                  <c:v>420.46499999999997</c:v>
                </c:pt>
                <c:pt idx="38">
                  <c:v>420.29500000000002</c:v>
                </c:pt>
                <c:pt idx="39">
                  <c:v>418.37700000000001</c:v>
                </c:pt>
                <c:pt idx="40">
                  <c:v>383.35599999999999</c:v>
                </c:pt>
                <c:pt idx="41">
                  <c:v>381.83499999999998</c:v>
                </c:pt>
                <c:pt idx="42">
                  <c:v>388.14600000000002</c:v>
                </c:pt>
                <c:pt idx="43">
                  <c:v>391.767</c:v>
                </c:pt>
                <c:pt idx="44">
                  <c:v>389.79700000000003</c:v>
                </c:pt>
                <c:pt idx="45">
                  <c:v>381.24900000000002</c:v>
                </c:pt>
                <c:pt idx="46">
                  <c:v>380.63099999999997</c:v>
                </c:pt>
                <c:pt idx="47">
                  <c:v>380.35500000000002</c:v>
                </c:pt>
                <c:pt idx="48">
                  <c:v>375.19499999999999</c:v>
                </c:pt>
                <c:pt idx="49">
                  <c:v>374.58600000000001</c:v>
                </c:pt>
                <c:pt idx="50">
                  <c:v>374.12900000000002</c:v>
                </c:pt>
                <c:pt idx="51">
                  <c:v>378.21</c:v>
                </c:pt>
                <c:pt idx="52">
                  <c:v>405.82100000000003</c:v>
                </c:pt>
                <c:pt idx="53">
                  <c:v>390.65499999999997</c:v>
                </c:pt>
                <c:pt idx="54">
                  <c:v>388.59899999999999</c:v>
                </c:pt>
                <c:pt idx="55">
                  <c:v>389.14100000000002</c:v>
                </c:pt>
                <c:pt idx="56">
                  <c:v>380.43700000000001</c:v>
                </c:pt>
                <c:pt idx="57">
                  <c:v>377.59399999999999</c:v>
                </c:pt>
                <c:pt idx="58">
                  <c:v>377.62099999999998</c:v>
                </c:pt>
                <c:pt idx="59">
                  <c:v>378.779</c:v>
                </c:pt>
                <c:pt idx="60">
                  <c:v>378.37299999999999</c:v>
                </c:pt>
                <c:pt idx="61">
                  <c:v>377.99700000000001</c:v>
                </c:pt>
                <c:pt idx="62">
                  <c:v>383.37299999999999</c:v>
                </c:pt>
                <c:pt idx="63">
                  <c:v>391.15499999999997</c:v>
                </c:pt>
                <c:pt idx="64">
                  <c:v>398.64</c:v>
                </c:pt>
                <c:pt idx="65">
                  <c:v>397.048</c:v>
                </c:pt>
                <c:pt idx="66">
                  <c:v>385.69400000000002</c:v>
                </c:pt>
                <c:pt idx="67">
                  <c:v>389.25299999999999</c:v>
                </c:pt>
                <c:pt idx="68">
                  <c:v>406.28</c:v>
                </c:pt>
                <c:pt idx="69">
                  <c:v>410.63799999999998</c:v>
                </c:pt>
                <c:pt idx="70">
                  <c:v>410.55799999999999</c:v>
                </c:pt>
                <c:pt idx="71">
                  <c:v>422.48500000000001</c:v>
                </c:pt>
                <c:pt idx="72">
                  <c:v>441.75599999999997</c:v>
                </c:pt>
                <c:pt idx="73">
                  <c:v>442.09199999999998</c:v>
                </c:pt>
                <c:pt idx="74">
                  <c:v>445.55</c:v>
                </c:pt>
                <c:pt idx="75">
                  <c:v>450.93400000000003</c:v>
                </c:pt>
                <c:pt idx="76">
                  <c:v>457.46699999999998</c:v>
                </c:pt>
                <c:pt idx="77">
                  <c:v>462.31099999999998</c:v>
                </c:pt>
                <c:pt idx="78">
                  <c:v>464.66399999999999</c:v>
                </c:pt>
                <c:pt idx="79">
                  <c:v>488.48599999999999</c:v>
                </c:pt>
                <c:pt idx="80">
                  <c:v>460.81099999999998</c:v>
                </c:pt>
                <c:pt idx="81">
                  <c:v>458.94099999999997</c:v>
                </c:pt>
                <c:pt idx="82">
                  <c:v>459.255</c:v>
                </c:pt>
                <c:pt idx="83">
                  <c:v>457.07900000000001</c:v>
                </c:pt>
                <c:pt idx="84">
                  <c:v>454.44799999999998</c:v>
                </c:pt>
                <c:pt idx="85">
                  <c:v>454.95100000000002</c:v>
                </c:pt>
                <c:pt idx="86">
                  <c:v>454.75900000000001</c:v>
                </c:pt>
                <c:pt idx="87">
                  <c:v>451.27100000000002</c:v>
                </c:pt>
                <c:pt idx="88">
                  <c:v>411.714</c:v>
                </c:pt>
                <c:pt idx="89">
                  <c:v>400.61</c:v>
                </c:pt>
                <c:pt idx="90">
                  <c:v>399.65899999999999</c:v>
                </c:pt>
                <c:pt idx="91">
                  <c:v>403.91300000000001</c:v>
                </c:pt>
                <c:pt idx="92">
                  <c:v>402.858</c:v>
                </c:pt>
                <c:pt idx="93">
                  <c:v>406.09100000000001</c:v>
                </c:pt>
                <c:pt idx="94">
                  <c:v>401.39600000000002</c:v>
                </c:pt>
                <c:pt idx="95">
                  <c:v>407.88900000000001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122.931</c:v>
                </c:pt>
                <c:pt idx="1">
                  <c:v>126.48399999999999</c:v>
                </c:pt>
                <c:pt idx="2">
                  <c:v>130.453</c:v>
                </c:pt>
                <c:pt idx="3">
                  <c:v>135.25299999999999</c:v>
                </c:pt>
                <c:pt idx="4">
                  <c:v>134.375</c:v>
                </c:pt>
                <c:pt idx="5">
                  <c:v>134.34700000000001</c:v>
                </c:pt>
                <c:pt idx="6">
                  <c:v>132.83000000000001</c:v>
                </c:pt>
                <c:pt idx="7">
                  <c:v>132.24100000000001</c:v>
                </c:pt>
                <c:pt idx="8">
                  <c:v>138.19</c:v>
                </c:pt>
                <c:pt idx="9">
                  <c:v>140.636</c:v>
                </c:pt>
                <c:pt idx="10">
                  <c:v>139.28299999999999</c:v>
                </c:pt>
                <c:pt idx="11">
                  <c:v>136.84399999999999</c:v>
                </c:pt>
                <c:pt idx="12">
                  <c:v>141.52099999999999</c:v>
                </c:pt>
                <c:pt idx="13">
                  <c:v>137.91200000000001</c:v>
                </c:pt>
                <c:pt idx="14">
                  <c:v>135.411</c:v>
                </c:pt>
                <c:pt idx="15">
                  <c:v>136.929</c:v>
                </c:pt>
                <c:pt idx="16">
                  <c:v>129.09899999999999</c:v>
                </c:pt>
                <c:pt idx="17">
                  <c:v>133.02500000000001</c:v>
                </c:pt>
                <c:pt idx="18">
                  <c:v>126.444</c:v>
                </c:pt>
                <c:pt idx="19">
                  <c:v>121.627</c:v>
                </c:pt>
                <c:pt idx="20">
                  <c:v>126.79</c:v>
                </c:pt>
                <c:pt idx="21">
                  <c:v>134.28700000000001</c:v>
                </c:pt>
                <c:pt idx="22">
                  <c:v>129.96199999999999</c:v>
                </c:pt>
                <c:pt idx="23">
                  <c:v>124.491</c:v>
                </c:pt>
                <c:pt idx="24">
                  <c:v>130.57499999999999</c:v>
                </c:pt>
                <c:pt idx="25">
                  <c:v>124.268</c:v>
                </c:pt>
                <c:pt idx="26">
                  <c:v>118.09</c:v>
                </c:pt>
                <c:pt idx="27">
                  <c:v>124.306</c:v>
                </c:pt>
                <c:pt idx="28">
                  <c:v>126.812</c:v>
                </c:pt>
                <c:pt idx="29">
                  <c:v>123.602</c:v>
                </c:pt>
                <c:pt idx="30">
                  <c:v>123.28</c:v>
                </c:pt>
                <c:pt idx="31">
                  <c:v>115.431</c:v>
                </c:pt>
                <c:pt idx="32">
                  <c:v>122.914</c:v>
                </c:pt>
                <c:pt idx="33">
                  <c:v>115.813</c:v>
                </c:pt>
                <c:pt idx="34">
                  <c:v>111.706</c:v>
                </c:pt>
                <c:pt idx="35">
                  <c:v>109.32599999999999</c:v>
                </c:pt>
                <c:pt idx="36">
                  <c:v>114.188</c:v>
                </c:pt>
                <c:pt idx="37">
                  <c:v>113.565</c:v>
                </c:pt>
                <c:pt idx="38">
                  <c:v>104.789</c:v>
                </c:pt>
                <c:pt idx="39">
                  <c:v>103.977</c:v>
                </c:pt>
                <c:pt idx="40">
                  <c:v>107.27800000000001</c:v>
                </c:pt>
                <c:pt idx="41">
                  <c:v>108.738</c:v>
                </c:pt>
                <c:pt idx="42">
                  <c:v>111.3</c:v>
                </c:pt>
                <c:pt idx="43">
                  <c:v>123.253</c:v>
                </c:pt>
                <c:pt idx="44">
                  <c:v>127.587</c:v>
                </c:pt>
                <c:pt idx="45">
                  <c:v>118.199</c:v>
                </c:pt>
                <c:pt idx="46">
                  <c:v>106.565</c:v>
                </c:pt>
                <c:pt idx="47">
                  <c:v>110.105</c:v>
                </c:pt>
                <c:pt idx="48">
                  <c:v>116.07</c:v>
                </c:pt>
                <c:pt idx="49">
                  <c:v>115.60299999999999</c:v>
                </c:pt>
                <c:pt idx="50">
                  <c:v>124.84699999999999</c:v>
                </c:pt>
                <c:pt idx="51">
                  <c:v>124.542</c:v>
                </c:pt>
                <c:pt idx="52">
                  <c:v>106.155</c:v>
                </c:pt>
                <c:pt idx="53">
                  <c:v>96.899000000000001</c:v>
                </c:pt>
                <c:pt idx="54">
                  <c:v>100.117</c:v>
                </c:pt>
                <c:pt idx="55">
                  <c:v>104.063</c:v>
                </c:pt>
                <c:pt idx="56">
                  <c:v>109.423</c:v>
                </c:pt>
                <c:pt idx="57">
                  <c:v>104.39400000000001</c:v>
                </c:pt>
                <c:pt idx="58">
                  <c:v>102.80500000000001</c:v>
                </c:pt>
                <c:pt idx="59">
                  <c:v>104.551</c:v>
                </c:pt>
                <c:pt idx="60">
                  <c:v>103.18</c:v>
                </c:pt>
                <c:pt idx="61">
                  <c:v>104.38500000000001</c:v>
                </c:pt>
                <c:pt idx="62">
                  <c:v>107.907</c:v>
                </c:pt>
                <c:pt idx="63">
                  <c:v>111.134</c:v>
                </c:pt>
                <c:pt idx="64">
                  <c:v>115.685</c:v>
                </c:pt>
                <c:pt idx="65">
                  <c:v>106.54</c:v>
                </c:pt>
                <c:pt idx="66">
                  <c:v>109.468</c:v>
                </c:pt>
                <c:pt idx="67">
                  <c:v>112.78400000000001</c:v>
                </c:pt>
                <c:pt idx="68">
                  <c:v>123.625</c:v>
                </c:pt>
                <c:pt idx="69">
                  <c:v>121.848</c:v>
                </c:pt>
                <c:pt idx="70">
                  <c:v>117.133</c:v>
                </c:pt>
                <c:pt idx="71">
                  <c:v>107.83199999999999</c:v>
                </c:pt>
                <c:pt idx="72">
                  <c:v>97.866</c:v>
                </c:pt>
                <c:pt idx="73">
                  <c:v>92.049000000000007</c:v>
                </c:pt>
                <c:pt idx="74">
                  <c:v>84.308000000000007</c:v>
                </c:pt>
                <c:pt idx="75">
                  <c:v>80.509</c:v>
                </c:pt>
                <c:pt idx="76">
                  <c:v>81.183999999999997</c:v>
                </c:pt>
                <c:pt idx="77">
                  <c:v>83.066000000000003</c:v>
                </c:pt>
                <c:pt idx="78">
                  <c:v>78.421000000000006</c:v>
                </c:pt>
                <c:pt idx="79">
                  <c:v>64.397999999999996</c:v>
                </c:pt>
                <c:pt idx="80">
                  <c:v>59.302999999999997</c:v>
                </c:pt>
                <c:pt idx="81">
                  <c:v>59.085999999999999</c:v>
                </c:pt>
                <c:pt idx="82">
                  <c:v>57.904000000000003</c:v>
                </c:pt>
                <c:pt idx="83">
                  <c:v>57.168999999999997</c:v>
                </c:pt>
                <c:pt idx="84">
                  <c:v>56.651000000000003</c:v>
                </c:pt>
                <c:pt idx="85">
                  <c:v>57.095999999999997</c:v>
                </c:pt>
                <c:pt idx="86">
                  <c:v>60.18</c:v>
                </c:pt>
                <c:pt idx="87">
                  <c:v>66.043999999999997</c:v>
                </c:pt>
                <c:pt idx="88">
                  <c:v>65.179000000000002</c:v>
                </c:pt>
                <c:pt idx="89">
                  <c:v>63.372999999999998</c:v>
                </c:pt>
                <c:pt idx="90">
                  <c:v>59.103999999999999</c:v>
                </c:pt>
                <c:pt idx="91">
                  <c:v>54.173999999999999</c:v>
                </c:pt>
                <c:pt idx="92">
                  <c:v>50.973999999999997</c:v>
                </c:pt>
                <c:pt idx="93">
                  <c:v>48.161000000000001</c:v>
                </c:pt>
                <c:pt idx="94">
                  <c:v>43.773000000000003</c:v>
                </c:pt>
                <c:pt idx="95">
                  <c:v>42.789000000000001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69.605000000000004</c:v>
                </c:pt>
                <c:pt idx="18">
                  <c:v>69.653999999999996</c:v>
                </c:pt>
                <c:pt idx="19">
                  <c:v>69.616</c:v>
                </c:pt>
                <c:pt idx="20">
                  <c:v>69.585999999999999</c:v>
                </c:pt>
                <c:pt idx="21">
                  <c:v>70.245999999999995</c:v>
                </c:pt>
                <c:pt idx="22">
                  <c:v>75.864999999999995</c:v>
                </c:pt>
                <c:pt idx="23">
                  <c:v>91.613</c:v>
                </c:pt>
                <c:pt idx="24">
                  <c:v>117.271</c:v>
                </c:pt>
                <c:pt idx="25">
                  <c:v>147.71299999999999</c:v>
                </c:pt>
                <c:pt idx="26">
                  <c:v>184.85499999999999</c:v>
                </c:pt>
                <c:pt idx="27">
                  <c:v>219.428</c:v>
                </c:pt>
                <c:pt idx="28">
                  <c:v>263.87599999999998</c:v>
                </c:pt>
                <c:pt idx="29">
                  <c:v>299.58999999999997</c:v>
                </c:pt>
                <c:pt idx="30">
                  <c:v>342.27199999999999</c:v>
                </c:pt>
                <c:pt idx="31">
                  <c:v>411.24</c:v>
                </c:pt>
                <c:pt idx="32">
                  <c:v>465.44499999999999</c:v>
                </c:pt>
                <c:pt idx="33">
                  <c:v>542.35900000000004</c:v>
                </c:pt>
                <c:pt idx="34">
                  <c:v>594.654</c:v>
                </c:pt>
                <c:pt idx="35">
                  <c:v>669.68299999999999</c:v>
                </c:pt>
                <c:pt idx="36">
                  <c:v>707.79600000000005</c:v>
                </c:pt>
                <c:pt idx="37">
                  <c:v>751.16200000000003</c:v>
                </c:pt>
                <c:pt idx="38">
                  <c:v>748.14200000000005</c:v>
                </c:pt>
                <c:pt idx="39">
                  <c:v>745.21299999999997</c:v>
                </c:pt>
                <c:pt idx="40">
                  <c:v>781.90599999999995</c:v>
                </c:pt>
                <c:pt idx="41">
                  <c:v>743.25</c:v>
                </c:pt>
                <c:pt idx="42">
                  <c:v>787.60599999999999</c:v>
                </c:pt>
                <c:pt idx="43">
                  <c:v>845.62</c:v>
                </c:pt>
                <c:pt idx="44">
                  <c:v>839.80600000000004</c:v>
                </c:pt>
                <c:pt idx="45">
                  <c:v>823.50300000000004</c:v>
                </c:pt>
                <c:pt idx="46">
                  <c:v>831.99800000000005</c:v>
                </c:pt>
                <c:pt idx="47">
                  <c:v>871.83299999999997</c:v>
                </c:pt>
                <c:pt idx="48">
                  <c:v>869.36900000000003</c:v>
                </c:pt>
                <c:pt idx="49">
                  <c:v>876.64400000000001</c:v>
                </c:pt>
                <c:pt idx="50">
                  <c:v>844.23299999999995</c:v>
                </c:pt>
                <c:pt idx="51">
                  <c:v>862.62800000000004</c:v>
                </c:pt>
                <c:pt idx="52">
                  <c:v>875.24099999999999</c:v>
                </c:pt>
                <c:pt idx="53">
                  <c:v>872.44500000000005</c:v>
                </c:pt>
                <c:pt idx="54">
                  <c:v>951.08299999999997</c:v>
                </c:pt>
                <c:pt idx="55">
                  <c:v>905.55799999999999</c:v>
                </c:pt>
                <c:pt idx="56">
                  <c:v>872.40099999999995</c:v>
                </c:pt>
                <c:pt idx="57">
                  <c:v>886.74400000000003</c:v>
                </c:pt>
                <c:pt idx="58">
                  <c:v>865.70799999999997</c:v>
                </c:pt>
                <c:pt idx="59">
                  <c:v>912.322</c:v>
                </c:pt>
                <c:pt idx="60">
                  <c:v>939.83</c:v>
                </c:pt>
                <c:pt idx="61">
                  <c:v>877.77</c:v>
                </c:pt>
                <c:pt idx="62">
                  <c:v>867.91600000000005</c:v>
                </c:pt>
                <c:pt idx="63">
                  <c:v>862.05100000000004</c:v>
                </c:pt>
                <c:pt idx="64">
                  <c:v>835.17</c:v>
                </c:pt>
                <c:pt idx="65">
                  <c:v>783.23599999999999</c:v>
                </c:pt>
                <c:pt idx="66">
                  <c:v>708.678</c:v>
                </c:pt>
                <c:pt idx="67">
                  <c:v>664.73599999999999</c:v>
                </c:pt>
                <c:pt idx="68">
                  <c:v>608.46100000000001</c:v>
                </c:pt>
                <c:pt idx="69">
                  <c:v>563.66999999999996</c:v>
                </c:pt>
                <c:pt idx="70">
                  <c:v>518.35900000000004</c:v>
                </c:pt>
                <c:pt idx="71">
                  <c:v>450.00099999999998</c:v>
                </c:pt>
                <c:pt idx="72">
                  <c:v>400.86200000000002</c:v>
                </c:pt>
                <c:pt idx="73">
                  <c:v>349.04599999999999</c:v>
                </c:pt>
                <c:pt idx="74">
                  <c:v>292.70499999999998</c:v>
                </c:pt>
                <c:pt idx="75">
                  <c:v>247.482</c:v>
                </c:pt>
                <c:pt idx="76">
                  <c:v>208.733</c:v>
                </c:pt>
                <c:pt idx="77">
                  <c:v>169.971</c:v>
                </c:pt>
                <c:pt idx="78">
                  <c:v>140.78399999999999</c:v>
                </c:pt>
                <c:pt idx="79">
                  <c:v>115.45099999999999</c:v>
                </c:pt>
                <c:pt idx="80">
                  <c:v>95.12</c:v>
                </c:pt>
                <c:pt idx="81">
                  <c:v>83.421000000000006</c:v>
                </c:pt>
                <c:pt idx="82">
                  <c:v>77.447999999999993</c:v>
                </c:pt>
                <c:pt idx="83">
                  <c:v>75.852000000000004</c:v>
                </c:pt>
                <c:pt idx="84">
                  <c:v>75.498999999999995</c:v>
                </c:pt>
                <c:pt idx="85">
                  <c:v>75.494</c:v>
                </c:pt>
                <c:pt idx="86">
                  <c:v>25.138999999999999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81.921000000000006</c:v>
                </c:pt>
                <c:pt idx="1">
                  <c:v>81.91</c:v>
                </c:pt>
                <c:pt idx="2">
                  <c:v>81.906000000000006</c:v>
                </c:pt>
                <c:pt idx="3">
                  <c:v>81.88</c:v>
                </c:pt>
                <c:pt idx="4">
                  <c:v>82.159000000000006</c:v>
                </c:pt>
                <c:pt idx="5">
                  <c:v>82.162999999999997</c:v>
                </c:pt>
                <c:pt idx="6">
                  <c:v>82.158000000000001</c:v>
                </c:pt>
                <c:pt idx="7">
                  <c:v>82.138000000000005</c:v>
                </c:pt>
                <c:pt idx="8">
                  <c:v>78.537999999999997</c:v>
                </c:pt>
                <c:pt idx="9">
                  <c:v>78.334999999999994</c:v>
                </c:pt>
                <c:pt idx="10">
                  <c:v>78.331000000000003</c:v>
                </c:pt>
                <c:pt idx="11">
                  <c:v>78.320999999999998</c:v>
                </c:pt>
                <c:pt idx="12">
                  <c:v>79.489999999999995</c:v>
                </c:pt>
                <c:pt idx="13">
                  <c:v>80.02</c:v>
                </c:pt>
                <c:pt idx="14">
                  <c:v>79.997</c:v>
                </c:pt>
                <c:pt idx="15">
                  <c:v>79.998999999999995</c:v>
                </c:pt>
                <c:pt idx="16">
                  <c:v>79.727000000000004</c:v>
                </c:pt>
                <c:pt idx="17">
                  <c:v>79.733999999999995</c:v>
                </c:pt>
                <c:pt idx="18">
                  <c:v>79.724999999999994</c:v>
                </c:pt>
                <c:pt idx="19">
                  <c:v>79.683000000000007</c:v>
                </c:pt>
                <c:pt idx="20">
                  <c:v>80.510999999999996</c:v>
                </c:pt>
                <c:pt idx="21">
                  <c:v>80.501999999999995</c:v>
                </c:pt>
                <c:pt idx="22">
                  <c:v>80.501999999999995</c:v>
                </c:pt>
                <c:pt idx="23">
                  <c:v>89.010999999999996</c:v>
                </c:pt>
                <c:pt idx="24">
                  <c:v>197.375</c:v>
                </c:pt>
                <c:pt idx="25">
                  <c:v>210.79</c:v>
                </c:pt>
                <c:pt idx="26">
                  <c:v>210.34700000000001</c:v>
                </c:pt>
                <c:pt idx="27">
                  <c:v>214.24199999999999</c:v>
                </c:pt>
                <c:pt idx="28">
                  <c:v>295.53500000000003</c:v>
                </c:pt>
                <c:pt idx="29">
                  <c:v>306.24900000000002</c:v>
                </c:pt>
                <c:pt idx="30">
                  <c:v>306.08600000000001</c:v>
                </c:pt>
                <c:pt idx="31">
                  <c:v>294.86</c:v>
                </c:pt>
                <c:pt idx="32">
                  <c:v>139.36500000000001</c:v>
                </c:pt>
                <c:pt idx="33">
                  <c:v>126.33499999999999</c:v>
                </c:pt>
                <c:pt idx="34">
                  <c:v>126.482</c:v>
                </c:pt>
                <c:pt idx="35">
                  <c:v>124.47</c:v>
                </c:pt>
                <c:pt idx="36">
                  <c:v>83.897999999999996</c:v>
                </c:pt>
                <c:pt idx="37">
                  <c:v>81.754000000000005</c:v>
                </c:pt>
                <c:pt idx="38">
                  <c:v>81.760999999999996</c:v>
                </c:pt>
                <c:pt idx="39">
                  <c:v>81.94</c:v>
                </c:pt>
                <c:pt idx="40">
                  <c:v>80.945999999999998</c:v>
                </c:pt>
                <c:pt idx="41">
                  <c:v>80.951999999999998</c:v>
                </c:pt>
                <c:pt idx="42">
                  <c:v>80.947000000000003</c:v>
                </c:pt>
                <c:pt idx="43">
                  <c:v>80.936999999999998</c:v>
                </c:pt>
                <c:pt idx="44">
                  <c:v>80.369</c:v>
                </c:pt>
                <c:pt idx="45">
                  <c:v>80.363</c:v>
                </c:pt>
                <c:pt idx="46">
                  <c:v>80.363</c:v>
                </c:pt>
                <c:pt idx="47">
                  <c:v>80.355999999999995</c:v>
                </c:pt>
                <c:pt idx="48">
                  <c:v>79.515000000000001</c:v>
                </c:pt>
                <c:pt idx="49">
                  <c:v>79.506</c:v>
                </c:pt>
                <c:pt idx="50">
                  <c:v>79.497</c:v>
                </c:pt>
                <c:pt idx="51">
                  <c:v>79.492000000000004</c:v>
                </c:pt>
                <c:pt idx="52">
                  <c:v>78.370999999999995</c:v>
                </c:pt>
                <c:pt idx="53">
                  <c:v>78.366</c:v>
                </c:pt>
                <c:pt idx="54">
                  <c:v>78.346999999999994</c:v>
                </c:pt>
                <c:pt idx="55">
                  <c:v>78.341999999999999</c:v>
                </c:pt>
                <c:pt idx="56">
                  <c:v>78.893000000000001</c:v>
                </c:pt>
                <c:pt idx="57">
                  <c:v>78.888000000000005</c:v>
                </c:pt>
                <c:pt idx="58">
                  <c:v>78.878</c:v>
                </c:pt>
                <c:pt idx="59">
                  <c:v>78.88</c:v>
                </c:pt>
                <c:pt idx="60">
                  <c:v>79.147000000000006</c:v>
                </c:pt>
                <c:pt idx="61">
                  <c:v>79.141000000000005</c:v>
                </c:pt>
                <c:pt idx="62">
                  <c:v>79.134</c:v>
                </c:pt>
                <c:pt idx="63">
                  <c:v>79.126000000000005</c:v>
                </c:pt>
                <c:pt idx="64">
                  <c:v>76.603999999999999</c:v>
                </c:pt>
                <c:pt idx="65">
                  <c:v>76.605000000000004</c:v>
                </c:pt>
                <c:pt idx="66">
                  <c:v>76.611000000000004</c:v>
                </c:pt>
                <c:pt idx="67">
                  <c:v>76.617999999999995</c:v>
                </c:pt>
                <c:pt idx="68">
                  <c:v>77.444999999999993</c:v>
                </c:pt>
                <c:pt idx="69">
                  <c:v>77.444000000000003</c:v>
                </c:pt>
                <c:pt idx="70">
                  <c:v>77.435000000000002</c:v>
                </c:pt>
                <c:pt idx="71">
                  <c:v>77.650999999999996</c:v>
                </c:pt>
                <c:pt idx="72">
                  <c:v>81.448999999999998</c:v>
                </c:pt>
                <c:pt idx="73">
                  <c:v>81.438000000000002</c:v>
                </c:pt>
                <c:pt idx="74">
                  <c:v>81.441999999999993</c:v>
                </c:pt>
                <c:pt idx="75">
                  <c:v>89.331000000000003</c:v>
                </c:pt>
                <c:pt idx="76">
                  <c:v>178.08</c:v>
                </c:pt>
                <c:pt idx="77">
                  <c:v>188.67599999999999</c:v>
                </c:pt>
                <c:pt idx="78">
                  <c:v>188.59399999999999</c:v>
                </c:pt>
                <c:pt idx="79">
                  <c:v>212.345</c:v>
                </c:pt>
                <c:pt idx="80">
                  <c:v>549.42899999999997</c:v>
                </c:pt>
                <c:pt idx="81">
                  <c:v>575.64200000000005</c:v>
                </c:pt>
                <c:pt idx="82">
                  <c:v>575.68799999999999</c:v>
                </c:pt>
                <c:pt idx="83">
                  <c:v>570.06899999999996</c:v>
                </c:pt>
                <c:pt idx="84">
                  <c:v>493.87599999999998</c:v>
                </c:pt>
                <c:pt idx="85">
                  <c:v>485.18799999999999</c:v>
                </c:pt>
                <c:pt idx="86">
                  <c:v>485.09899999999999</c:v>
                </c:pt>
                <c:pt idx="87">
                  <c:v>474.71</c:v>
                </c:pt>
                <c:pt idx="88">
                  <c:v>231.40899999999999</c:v>
                </c:pt>
                <c:pt idx="89">
                  <c:v>189.179</c:v>
                </c:pt>
                <c:pt idx="90">
                  <c:v>189.108</c:v>
                </c:pt>
                <c:pt idx="91">
                  <c:v>182.50399999999999</c:v>
                </c:pt>
                <c:pt idx="92">
                  <c:v>84.111999999999995</c:v>
                </c:pt>
                <c:pt idx="93">
                  <c:v>79.700999999999993</c:v>
                </c:pt>
                <c:pt idx="94">
                  <c:v>79.706999999999994</c:v>
                </c:pt>
                <c:pt idx="95">
                  <c:v>79.671999999999997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173.54499999999999</c:v>
                </c:pt>
                <c:pt idx="1">
                  <c:v>136.39599999999999</c:v>
                </c:pt>
                <c:pt idx="2">
                  <c:v>158.291</c:v>
                </c:pt>
                <c:pt idx="3">
                  <c:v>147.83199999999999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105.41</c:v>
                </c:pt>
                <c:pt idx="20">
                  <c:v>399.66800000000001</c:v>
                </c:pt>
                <c:pt idx="21">
                  <c:v>407.34199999999998</c:v>
                </c:pt>
                <c:pt idx="22">
                  <c:v>402.62900000000002</c:v>
                </c:pt>
                <c:pt idx="23">
                  <c:v>405.18099999999998</c:v>
                </c:pt>
                <c:pt idx="24">
                  <c:v>403.92200000000003</c:v>
                </c:pt>
                <c:pt idx="25">
                  <c:v>402.54399999999998</c:v>
                </c:pt>
                <c:pt idx="26">
                  <c:v>401.16199999999998</c:v>
                </c:pt>
                <c:pt idx="27">
                  <c:v>399.85500000000002</c:v>
                </c:pt>
                <c:pt idx="28">
                  <c:v>398.47800000000001</c:v>
                </c:pt>
                <c:pt idx="29">
                  <c:v>397.08199999999999</c:v>
                </c:pt>
                <c:pt idx="30">
                  <c:v>395.66</c:v>
                </c:pt>
                <c:pt idx="31">
                  <c:v>394.16</c:v>
                </c:pt>
                <c:pt idx="32">
                  <c:v>395.38200000000001</c:v>
                </c:pt>
                <c:pt idx="33">
                  <c:v>394.93400000000003</c:v>
                </c:pt>
                <c:pt idx="34">
                  <c:v>393.27499999999998</c:v>
                </c:pt>
                <c:pt idx="35">
                  <c:v>336.98</c:v>
                </c:pt>
                <c:pt idx="36">
                  <c:v>157.02600000000001</c:v>
                </c:pt>
                <c:pt idx="37">
                  <c:v>157.00200000000001</c:v>
                </c:pt>
                <c:pt idx="38">
                  <c:v>104.327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100.21899999999999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215.77699999999999</c:v>
                </c:pt>
                <c:pt idx="73">
                  <c:v>231.905</c:v>
                </c:pt>
                <c:pt idx="74">
                  <c:v>232.81100000000001</c:v>
                </c:pt>
                <c:pt idx="75">
                  <c:v>230.81399999999999</c:v>
                </c:pt>
                <c:pt idx="76">
                  <c:v>336.30200000000002</c:v>
                </c:pt>
                <c:pt idx="77">
                  <c:v>338.726</c:v>
                </c:pt>
                <c:pt idx="78">
                  <c:v>301.21600000000001</c:v>
                </c:pt>
                <c:pt idx="79">
                  <c:v>275.892</c:v>
                </c:pt>
                <c:pt idx="80">
                  <c:v>314.55099999999999</c:v>
                </c:pt>
                <c:pt idx="81">
                  <c:v>296.42</c:v>
                </c:pt>
                <c:pt idx="82">
                  <c:v>299.35700000000003</c:v>
                </c:pt>
                <c:pt idx="83">
                  <c:v>241.33099999999999</c:v>
                </c:pt>
                <c:pt idx="84">
                  <c:v>280.74</c:v>
                </c:pt>
                <c:pt idx="85">
                  <c:v>251.20500000000001</c:v>
                </c:pt>
                <c:pt idx="86">
                  <c:v>234.42699999999999</c:v>
                </c:pt>
                <c:pt idx="87">
                  <c:v>241.43</c:v>
                </c:pt>
                <c:pt idx="88">
                  <c:v>248.43899999999999</c:v>
                </c:pt>
                <c:pt idx="89">
                  <c:v>265.68299999999999</c:v>
                </c:pt>
                <c:pt idx="90">
                  <c:v>266.06400000000002</c:v>
                </c:pt>
                <c:pt idx="91">
                  <c:v>269.86099999999999</c:v>
                </c:pt>
                <c:pt idx="92">
                  <c:v>91.087999999999994</c:v>
                </c:pt>
                <c:pt idx="93">
                  <c:v>97.447000000000003</c:v>
                </c:pt>
                <c:pt idx="94">
                  <c:v>89.465000000000003</c:v>
                </c:pt>
                <c:pt idx="95">
                  <c:v>84.355000000000004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320.89400000000001</c:v>
                </c:pt>
                <c:pt idx="37">
                  <c:v>503.548</c:v>
                </c:pt>
                <c:pt idx="38">
                  <c:v>718.70699999999999</c:v>
                </c:pt>
                <c:pt idx="39">
                  <c:v>832.14099999999996</c:v>
                </c:pt>
                <c:pt idx="40">
                  <c:v>1074.162</c:v>
                </c:pt>
                <c:pt idx="41">
                  <c:v>1380.127</c:v>
                </c:pt>
                <c:pt idx="42">
                  <c:v>1412.894</c:v>
                </c:pt>
                <c:pt idx="43">
                  <c:v>1391.424</c:v>
                </c:pt>
                <c:pt idx="44">
                  <c:v>1868.9480000000001</c:v>
                </c:pt>
                <c:pt idx="45">
                  <c:v>2018.982</c:v>
                </c:pt>
                <c:pt idx="46">
                  <c:v>2016.068</c:v>
                </c:pt>
                <c:pt idx="47">
                  <c:v>2071.71</c:v>
                </c:pt>
                <c:pt idx="48">
                  <c:v>2161.797</c:v>
                </c:pt>
                <c:pt idx="49">
                  <c:v>2093.1529999999998</c:v>
                </c:pt>
                <c:pt idx="50">
                  <c:v>2158.1129999999998</c:v>
                </c:pt>
                <c:pt idx="51">
                  <c:v>2136.9749999999999</c:v>
                </c:pt>
                <c:pt idx="52">
                  <c:v>2057.982</c:v>
                </c:pt>
                <c:pt idx="53">
                  <c:v>2097.326</c:v>
                </c:pt>
                <c:pt idx="54">
                  <c:v>2052.2800000000002</c:v>
                </c:pt>
                <c:pt idx="55">
                  <c:v>1978.5719999999999</c:v>
                </c:pt>
                <c:pt idx="56">
                  <c:v>1831.7729999999999</c:v>
                </c:pt>
                <c:pt idx="57">
                  <c:v>1774.5</c:v>
                </c:pt>
                <c:pt idx="58">
                  <c:v>1782.8489999999999</c:v>
                </c:pt>
                <c:pt idx="59">
                  <c:v>1716.9760000000001</c:v>
                </c:pt>
                <c:pt idx="60">
                  <c:v>1643.107</c:v>
                </c:pt>
                <c:pt idx="61">
                  <c:v>1594.0940000000001</c:v>
                </c:pt>
                <c:pt idx="62">
                  <c:v>1576.097</c:v>
                </c:pt>
                <c:pt idx="63">
                  <c:v>1250.9369999999999</c:v>
                </c:pt>
                <c:pt idx="64">
                  <c:v>728.99300000000005</c:v>
                </c:pt>
                <c:pt idx="65">
                  <c:v>577.52300000000002</c:v>
                </c:pt>
                <c:pt idx="66">
                  <c:v>477.45400000000001</c:v>
                </c:pt>
                <c:pt idx="67">
                  <c:v>376.74700000000001</c:v>
                </c:pt>
                <c:pt idx="68">
                  <c:v>79.905000000000001</c:v>
                </c:pt>
                <c:pt idx="69">
                  <c:v>7.7380000000000004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-1696.9449999999999</c:v>
                </c:pt>
                <c:pt idx="1">
                  <c:v>-1736.701</c:v>
                </c:pt>
                <c:pt idx="2">
                  <c:v>-1806.1579999999999</c:v>
                </c:pt>
                <c:pt idx="3">
                  <c:v>-1803.655</c:v>
                </c:pt>
                <c:pt idx="4">
                  <c:v>-1732.3689999999999</c:v>
                </c:pt>
                <c:pt idx="5">
                  <c:v>-1759.414</c:v>
                </c:pt>
                <c:pt idx="6">
                  <c:v>-1823.5640000000001</c:v>
                </c:pt>
                <c:pt idx="7">
                  <c:v>-1882.3009999999999</c:v>
                </c:pt>
                <c:pt idx="8">
                  <c:v>-1937.461</c:v>
                </c:pt>
                <c:pt idx="9">
                  <c:v>-2001.1579999999999</c:v>
                </c:pt>
                <c:pt idx="10">
                  <c:v>-2006.722</c:v>
                </c:pt>
                <c:pt idx="11">
                  <c:v>-2048.4789999999998</c:v>
                </c:pt>
                <c:pt idx="12">
                  <c:v>-2134.7689999999998</c:v>
                </c:pt>
                <c:pt idx="13">
                  <c:v>-2262.1149999999998</c:v>
                </c:pt>
                <c:pt idx="14">
                  <c:v>-2288.884</c:v>
                </c:pt>
                <c:pt idx="15">
                  <c:v>-2335.558</c:v>
                </c:pt>
                <c:pt idx="16">
                  <c:v>-2308.0279999999998</c:v>
                </c:pt>
                <c:pt idx="17">
                  <c:v>-2285.6060000000002</c:v>
                </c:pt>
                <c:pt idx="18">
                  <c:v>-2236.0729999999999</c:v>
                </c:pt>
                <c:pt idx="19">
                  <c:v>-2275.6660000000002</c:v>
                </c:pt>
                <c:pt idx="20">
                  <c:v>-2450.1019999999999</c:v>
                </c:pt>
                <c:pt idx="21">
                  <c:v>-2397.7869999999998</c:v>
                </c:pt>
                <c:pt idx="22">
                  <c:v>-2284.7919999999999</c:v>
                </c:pt>
                <c:pt idx="23">
                  <c:v>-2098.5320000000002</c:v>
                </c:pt>
                <c:pt idx="24">
                  <c:v>-1898.25</c:v>
                </c:pt>
                <c:pt idx="25">
                  <c:v>-1715.2750000000001</c:v>
                </c:pt>
                <c:pt idx="26">
                  <c:v>-1482.713</c:v>
                </c:pt>
                <c:pt idx="27">
                  <c:v>-1385.3820000000001</c:v>
                </c:pt>
                <c:pt idx="28">
                  <c:v>-1335.43</c:v>
                </c:pt>
                <c:pt idx="29">
                  <c:v>-1289.2360000000001</c:v>
                </c:pt>
                <c:pt idx="30">
                  <c:v>-1230.2249999999999</c:v>
                </c:pt>
                <c:pt idx="31">
                  <c:v>-1200.3150000000001</c:v>
                </c:pt>
                <c:pt idx="32">
                  <c:v>-1021.494</c:v>
                </c:pt>
                <c:pt idx="33">
                  <c:v>-932.2</c:v>
                </c:pt>
                <c:pt idx="34">
                  <c:v>-647.84299999999996</c:v>
                </c:pt>
                <c:pt idx="35">
                  <c:v>-201.53899999999999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-232.85900000000001</c:v>
                </c:pt>
                <c:pt idx="71">
                  <c:v>-369.00599999999997</c:v>
                </c:pt>
                <c:pt idx="72">
                  <c:v>-657.26700000000005</c:v>
                </c:pt>
                <c:pt idx="73">
                  <c:v>-810.07600000000002</c:v>
                </c:pt>
                <c:pt idx="74">
                  <c:v>-871.447</c:v>
                </c:pt>
                <c:pt idx="75">
                  <c:v>-951.57299999999998</c:v>
                </c:pt>
                <c:pt idx="76">
                  <c:v>-1067.3330000000001</c:v>
                </c:pt>
                <c:pt idx="77">
                  <c:v>-1036.1790000000001</c:v>
                </c:pt>
                <c:pt idx="78">
                  <c:v>-1113.193</c:v>
                </c:pt>
                <c:pt idx="79">
                  <c:v>-1184.4760000000001</c:v>
                </c:pt>
                <c:pt idx="80">
                  <c:v>-1586.0940000000001</c:v>
                </c:pt>
                <c:pt idx="81">
                  <c:v>-1663.7429999999999</c:v>
                </c:pt>
                <c:pt idx="82">
                  <c:v>-1763.3679999999999</c:v>
                </c:pt>
                <c:pt idx="83">
                  <c:v>-1800.05</c:v>
                </c:pt>
                <c:pt idx="84">
                  <c:v>-1805.16</c:v>
                </c:pt>
                <c:pt idx="85">
                  <c:v>-1825.614</c:v>
                </c:pt>
                <c:pt idx="86">
                  <c:v>-1966.8679999999999</c:v>
                </c:pt>
                <c:pt idx="87">
                  <c:v>-2032.5619999999999</c:v>
                </c:pt>
                <c:pt idx="88">
                  <c:v>-1874.8130000000001</c:v>
                </c:pt>
                <c:pt idx="89">
                  <c:v>-1860.8689999999999</c:v>
                </c:pt>
                <c:pt idx="90">
                  <c:v>-1935.3579999999999</c:v>
                </c:pt>
                <c:pt idx="91">
                  <c:v>-2030.441</c:v>
                </c:pt>
                <c:pt idx="92">
                  <c:v>-1759.5519999999999</c:v>
                </c:pt>
                <c:pt idx="93">
                  <c:v>-1813.8119999999999</c:v>
                </c:pt>
                <c:pt idx="94">
                  <c:v>-1867.912</c:v>
                </c:pt>
                <c:pt idx="95">
                  <c:v>-2020.501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-63.475000000000001</c:v>
                </c:pt>
                <c:pt idx="44">
                  <c:v>-400.44</c:v>
                </c:pt>
                <c:pt idx="45">
                  <c:v>-437.661</c:v>
                </c:pt>
                <c:pt idx="46">
                  <c:v>-437.46699999999998</c:v>
                </c:pt>
                <c:pt idx="47">
                  <c:v>-437.19900000000001</c:v>
                </c:pt>
                <c:pt idx="48">
                  <c:v>-436.95699999999999</c:v>
                </c:pt>
                <c:pt idx="49">
                  <c:v>-435.37</c:v>
                </c:pt>
                <c:pt idx="50">
                  <c:v>-434.81400000000002</c:v>
                </c:pt>
                <c:pt idx="51">
                  <c:v>-433.62799999999999</c:v>
                </c:pt>
                <c:pt idx="52">
                  <c:v>-433.012</c:v>
                </c:pt>
                <c:pt idx="53">
                  <c:v>-432.904</c:v>
                </c:pt>
                <c:pt idx="54">
                  <c:v>-431.786</c:v>
                </c:pt>
                <c:pt idx="55">
                  <c:v>-431.59100000000001</c:v>
                </c:pt>
                <c:pt idx="56">
                  <c:v>-430.42599999999999</c:v>
                </c:pt>
                <c:pt idx="57">
                  <c:v>-428.72399999999999</c:v>
                </c:pt>
                <c:pt idx="58">
                  <c:v>-428.97199999999998</c:v>
                </c:pt>
                <c:pt idx="59">
                  <c:v>-427.91300000000001</c:v>
                </c:pt>
                <c:pt idx="60">
                  <c:v>-426.286</c:v>
                </c:pt>
                <c:pt idx="61">
                  <c:v>-425.31400000000002</c:v>
                </c:pt>
                <c:pt idx="62">
                  <c:v>-424.45699999999999</c:v>
                </c:pt>
                <c:pt idx="63">
                  <c:v>-386.49900000000002</c:v>
                </c:pt>
                <c:pt idx="64">
                  <c:v>-81.965000000000003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397868750353888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3040.2719999999999</c:v>
                </c:pt>
                <c:pt idx="1">
                  <c:v>3040.96</c:v>
                </c:pt>
                <c:pt idx="2">
                  <c:v>3039.9270000000001</c:v>
                </c:pt>
                <c:pt idx="3">
                  <c:v>3038.7950000000001</c:v>
                </c:pt>
                <c:pt idx="4">
                  <c:v>3038.8690000000001</c:v>
                </c:pt>
                <c:pt idx="5">
                  <c:v>3041.9009999999998</c:v>
                </c:pt>
                <c:pt idx="6">
                  <c:v>3044.7159999999999</c:v>
                </c:pt>
                <c:pt idx="7">
                  <c:v>3044.098</c:v>
                </c:pt>
                <c:pt idx="8">
                  <c:v>3042.1669999999999</c:v>
                </c:pt>
                <c:pt idx="9">
                  <c:v>3043.6289999999999</c:v>
                </c:pt>
                <c:pt idx="10">
                  <c:v>3046.0709999999999</c:v>
                </c:pt>
                <c:pt idx="11">
                  <c:v>3050.6529999999998</c:v>
                </c:pt>
                <c:pt idx="12">
                  <c:v>3052.8879999999999</c:v>
                </c:pt>
                <c:pt idx="13">
                  <c:v>3054.1509999999998</c:v>
                </c:pt>
                <c:pt idx="14">
                  <c:v>3053.8159999999998</c:v>
                </c:pt>
                <c:pt idx="15">
                  <c:v>3053.7170000000001</c:v>
                </c:pt>
                <c:pt idx="16">
                  <c:v>3053.6480000000001</c:v>
                </c:pt>
                <c:pt idx="17">
                  <c:v>3054.8130000000001</c:v>
                </c:pt>
                <c:pt idx="18">
                  <c:v>3057.623</c:v>
                </c:pt>
                <c:pt idx="19">
                  <c:v>3058.5659999999998</c:v>
                </c:pt>
                <c:pt idx="20">
                  <c:v>3058.2139999999999</c:v>
                </c:pt>
                <c:pt idx="21">
                  <c:v>3056.1080000000002</c:v>
                </c:pt>
                <c:pt idx="22">
                  <c:v>3057.65</c:v>
                </c:pt>
                <c:pt idx="23">
                  <c:v>3059.598</c:v>
                </c:pt>
                <c:pt idx="24">
                  <c:v>3061.0189999999998</c:v>
                </c:pt>
                <c:pt idx="25">
                  <c:v>3061.1750000000002</c:v>
                </c:pt>
                <c:pt idx="26">
                  <c:v>3060.3820000000001</c:v>
                </c:pt>
                <c:pt idx="27">
                  <c:v>3059.9580000000001</c:v>
                </c:pt>
                <c:pt idx="28">
                  <c:v>3060.194</c:v>
                </c:pt>
                <c:pt idx="29">
                  <c:v>3060.9070000000002</c:v>
                </c:pt>
                <c:pt idx="30">
                  <c:v>3061.692</c:v>
                </c:pt>
                <c:pt idx="31">
                  <c:v>3061.4009999999998</c:v>
                </c:pt>
                <c:pt idx="32">
                  <c:v>3059.6210000000001</c:v>
                </c:pt>
                <c:pt idx="33">
                  <c:v>2771.6460000000002</c:v>
                </c:pt>
                <c:pt idx="34">
                  <c:v>2554.701</c:v>
                </c:pt>
                <c:pt idx="35">
                  <c:v>3053.393</c:v>
                </c:pt>
                <c:pt idx="36">
                  <c:v>3050.5509999999999</c:v>
                </c:pt>
                <c:pt idx="37">
                  <c:v>3048.2449999999999</c:v>
                </c:pt>
                <c:pt idx="38">
                  <c:v>3047.1109999999999</c:v>
                </c:pt>
                <c:pt idx="39">
                  <c:v>3044.2060000000001</c:v>
                </c:pt>
                <c:pt idx="40">
                  <c:v>3042.703</c:v>
                </c:pt>
                <c:pt idx="41">
                  <c:v>3041.3560000000002</c:v>
                </c:pt>
                <c:pt idx="42">
                  <c:v>3039.1190000000001</c:v>
                </c:pt>
                <c:pt idx="43">
                  <c:v>3037.38</c:v>
                </c:pt>
                <c:pt idx="44">
                  <c:v>3035.0940000000001</c:v>
                </c:pt>
                <c:pt idx="45">
                  <c:v>3032.9319999999998</c:v>
                </c:pt>
                <c:pt idx="46">
                  <c:v>3030.4630000000002</c:v>
                </c:pt>
                <c:pt idx="47">
                  <c:v>3028.4479999999999</c:v>
                </c:pt>
                <c:pt idx="48">
                  <c:v>3024.5439999999999</c:v>
                </c:pt>
                <c:pt idx="49">
                  <c:v>3020.9319999999998</c:v>
                </c:pt>
                <c:pt idx="50">
                  <c:v>3020.491</c:v>
                </c:pt>
                <c:pt idx="51">
                  <c:v>3018.741</c:v>
                </c:pt>
                <c:pt idx="52">
                  <c:v>3016.4989999999998</c:v>
                </c:pt>
                <c:pt idx="53">
                  <c:v>3013.8539999999998</c:v>
                </c:pt>
                <c:pt idx="54">
                  <c:v>3010.991</c:v>
                </c:pt>
                <c:pt idx="55">
                  <c:v>3008.8739999999998</c:v>
                </c:pt>
                <c:pt idx="56">
                  <c:v>3007.502</c:v>
                </c:pt>
                <c:pt idx="57">
                  <c:v>3007.9810000000002</c:v>
                </c:pt>
                <c:pt idx="58">
                  <c:v>3009.6779999999999</c:v>
                </c:pt>
                <c:pt idx="59">
                  <c:v>3009.989</c:v>
                </c:pt>
                <c:pt idx="60">
                  <c:v>3007.855</c:v>
                </c:pt>
                <c:pt idx="61">
                  <c:v>3004.7489999999998</c:v>
                </c:pt>
                <c:pt idx="62">
                  <c:v>3003.5929999999998</c:v>
                </c:pt>
                <c:pt idx="63">
                  <c:v>3003.7420000000002</c:v>
                </c:pt>
                <c:pt idx="64">
                  <c:v>3004.5859999999998</c:v>
                </c:pt>
                <c:pt idx="65">
                  <c:v>3004.5680000000002</c:v>
                </c:pt>
                <c:pt idx="66">
                  <c:v>3005.712</c:v>
                </c:pt>
                <c:pt idx="67">
                  <c:v>3003.625</c:v>
                </c:pt>
                <c:pt idx="68">
                  <c:v>3004.373</c:v>
                </c:pt>
                <c:pt idx="69">
                  <c:v>3002.7570000000001</c:v>
                </c:pt>
                <c:pt idx="70">
                  <c:v>3005.7170000000001</c:v>
                </c:pt>
                <c:pt idx="71">
                  <c:v>3008.915</c:v>
                </c:pt>
                <c:pt idx="72">
                  <c:v>3010.672</c:v>
                </c:pt>
                <c:pt idx="73">
                  <c:v>3008.9009999999998</c:v>
                </c:pt>
                <c:pt idx="74">
                  <c:v>3007.42</c:v>
                </c:pt>
                <c:pt idx="75">
                  <c:v>3008.837</c:v>
                </c:pt>
                <c:pt idx="76">
                  <c:v>3012.7130000000002</c:v>
                </c:pt>
                <c:pt idx="77">
                  <c:v>3016.8829999999998</c:v>
                </c:pt>
                <c:pt idx="78">
                  <c:v>3021.634</c:v>
                </c:pt>
                <c:pt idx="79">
                  <c:v>3025.2689999999998</c:v>
                </c:pt>
                <c:pt idx="80">
                  <c:v>3029.0230000000001</c:v>
                </c:pt>
                <c:pt idx="81">
                  <c:v>3033.5630000000001</c:v>
                </c:pt>
                <c:pt idx="82">
                  <c:v>3037.1680000000001</c:v>
                </c:pt>
                <c:pt idx="83">
                  <c:v>3043.748</c:v>
                </c:pt>
                <c:pt idx="84">
                  <c:v>3049.4459999999999</c:v>
                </c:pt>
                <c:pt idx="85">
                  <c:v>3050.873</c:v>
                </c:pt>
                <c:pt idx="86">
                  <c:v>3051.52</c:v>
                </c:pt>
                <c:pt idx="87">
                  <c:v>3053.2739999999999</c:v>
                </c:pt>
                <c:pt idx="88">
                  <c:v>3056.607</c:v>
                </c:pt>
                <c:pt idx="89">
                  <c:v>3058.9989999999998</c:v>
                </c:pt>
                <c:pt idx="90">
                  <c:v>3058.2950000000001</c:v>
                </c:pt>
                <c:pt idx="91">
                  <c:v>3056.6</c:v>
                </c:pt>
                <c:pt idx="92">
                  <c:v>3055.8969999999999</c:v>
                </c:pt>
                <c:pt idx="93">
                  <c:v>3055.1819999999998</c:v>
                </c:pt>
                <c:pt idx="94">
                  <c:v>3056.078</c:v>
                </c:pt>
                <c:pt idx="95">
                  <c:v>3056.9450000000002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3603.9760000000001</c:v>
                </c:pt>
                <c:pt idx="1">
                  <c:v>3592.866</c:v>
                </c:pt>
                <c:pt idx="2">
                  <c:v>3577.53</c:v>
                </c:pt>
                <c:pt idx="3">
                  <c:v>3577.2040000000002</c:v>
                </c:pt>
                <c:pt idx="4">
                  <c:v>3549.424</c:v>
                </c:pt>
                <c:pt idx="5">
                  <c:v>3535.2530000000002</c:v>
                </c:pt>
                <c:pt idx="6">
                  <c:v>3535.1570000000002</c:v>
                </c:pt>
                <c:pt idx="7">
                  <c:v>3548.6680000000001</c:v>
                </c:pt>
                <c:pt idx="8">
                  <c:v>3563.0189999999998</c:v>
                </c:pt>
                <c:pt idx="9">
                  <c:v>3563.2950000000001</c:v>
                </c:pt>
                <c:pt idx="10">
                  <c:v>3556.2020000000002</c:v>
                </c:pt>
                <c:pt idx="11">
                  <c:v>3559.009</c:v>
                </c:pt>
                <c:pt idx="12">
                  <c:v>3554.2510000000002</c:v>
                </c:pt>
                <c:pt idx="13">
                  <c:v>3542.1390000000001</c:v>
                </c:pt>
                <c:pt idx="14">
                  <c:v>3544.2310000000002</c:v>
                </c:pt>
                <c:pt idx="15">
                  <c:v>3548.922</c:v>
                </c:pt>
                <c:pt idx="16">
                  <c:v>3552.518</c:v>
                </c:pt>
                <c:pt idx="17">
                  <c:v>3558.2040000000002</c:v>
                </c:pt>
                <c:pt idx="18">
                  <c:v>3563.5830000000001</c:v>
                </c:pt>
                <c:pt idx="19">
                  <c:v>3547.8130000000001</c:v>
                </c:pt>
                <c:pt idx="20">
                  <c:v>3546.4319999999998</c:v>
                </c:pt>
                <c:pt idx="21">
                  <c:v>3545.13</c:v>
                </c:pt>
                <c:pt idx="22">
                  <c:v>3539.2979999999998</c:v>
                </c:pt>
                <c:pt idx="23">
                  <c:v>3540.0859999999998</c:v>
                </c:pt>
                <c:pt idx="24">
                  <c:v>3549.9389999999999</c:v>
                </c:pt>
                <c:pt idx="25">
                  <c:v>3577.5619999999999</c:v>
                </c:pt>
                <c:pt idx="26">
                  <c:v>3579.2429999999999</c:v>
                </c:pt>
                <c:pt idx="27">
                  <c:v>3585.7359999999999</c:v>
                </c:pt>
                <c:pt idx="28">
                  <c:v>3608.7550000000001</c:v>
                </c:pt>
                <c:pt idx="29">
                  <c:v>3625.3939999999998</c:v>
                </c:pt>
                <c:pt idx="30">
                  <c:v>3627.835</c:v>
                </c:pt>
                <c:pt idx="31">
                  <c:v>3600.4070000000002</c:v>
                </c:pt>
                <c:pt idx="32">
                  <c:v>3599.8690000000001</c:v>
                </c:pt>
                <c:pt idx="33">
                  <c:v>3571.8760000000002</c:v>
                </c:pt>
                <c:pt idx="34">
                  <c:v>3552.6329999999998</c:v>
                </c:pt>
                <c:pt idx="35">
                  <c:v>3515.674</c:v>
                </c:pt>
                <c:pt idx="36">
                  <c:v>3392.68</c:v>
                </c:pt>
                <c:pt idx="37">
                  <c:v>3328.9870000000001</c:v>
                </c:pt>
                <c:pt idx="38">
                  <c:v>3247.2269999999999</c:v>
                </c:pt>
                <c:pt idx="39">
                  <c:v>2917.2249999999999</c:v>
                </c:pt>
                <c:pt idx="40">
                  <c:v>2870.1709999999998</c:v>
                </c:pt>
                <c:pt idx="41">
                  <c:v>2851.7829999999999</c:v>
                </c:pt>
                <c:pt idx="42">
                  <c:v>2847.828</c:v>
                </c:pt>
                <c:pt idx="43">
                  <c:v>2716.2190000000001</c:v>
                </c:pt>
                <c:pt idx="44">
                  <c:v>2617.1170000000002</c:v>
                </c:pt>
                <c:pt idx="45">
                  <c:v>2697.998</c:v>
                </c:pt>
                <c:pt idx="46">
                  <c:v>2719.8440000000001</c:v>
                </c:pt>
                <c:pt idx="47">
                  <c:v>2787.1179999999999</c:v>
                </c:pt>
                <c:pt idx="48">
                  <c:v>2779.1210000000001</c:v>
                </c:pt>
                <c:pt idx="49">
                  <c:v>2740.0630000000001</c:v>
                </c:pt>
                <c:pt idx="50">
                  <c:v>2632.212</c:v>
                </c:pt>
                <c:pt idx="51">
                  <c:v>2599.4789999999998</c:v>
                </c:pt>
                <c:pt idx="52">
                  <c:v>2643.1570000000002</c:v>
                </c:pt>
                <c:pt idx="53">
                  <c:v>2646.0549999999998</c:v>
                </c:pt>
                <c:pt idx="54">
                  <c:v>2577.6909999999998</c:v>
                </c:pt>
                <c:pt idx="55">
                  <c:v>2541.596</c:v>
                </c:pt>
                <c:pt idx="56">
                  <c:v>2641.0709999999999</c:v>
                </c:pt>
                <c:pt idx="57">
                  <c:v>2693.0390000000002</c:v>
                </c:pt>
                <c:pt idx="58">
                  <c:v>2719.05</c:v>
                </c:pt>
                <c:pt idx="59">
                  <c:v>2695.53</c:v>
                </c:pt>
                <c:pt idx="60">
                  <c:v>2699.0259999999998</c:v>
                </c:pt>
                <c:pt idx="61">
                  <c:v>2679.011</c:v>
                </c:pt>
                <c:pt idx="62">
                  <c:v>2619.2159999999999</c:v>
                </c:pt>
                <c:pt idx="63">
                  <c:v>2616.576</c:v>
                </c:pt>
                <c:pt idx="64">
                  <c:v>2835.4560000000001</c:v>
                </c:pt>
                <c:pt idx="65">
                  <c:v>2822.1709999999998</c:v>
                </c:pt>
                <c:pt idx="66">
                  <c:v>2814.4110000000001</c:v>
                </c:pt>
                <c:pt idx="67">
                  <c:v>2769.1280000000002</c:v>
                </c:pt>
                <c:pt idx="68">
                  <c:v>2918.8319999999999</c:v>
                </c:pt>
                <c:pt idx="69">
                  <c:v>2951.0079999999998</c:v>
                </c:pt>
                <c:pt idx="70">
                  <c:v>2978.1129999999998</c:v>
                </c:pt>
                <c:pt idx="71">
                  <c:v>3001.85</c:v>
                </c:pt>
                <c:pt idx="72">
                  <c:v>3112.386</c:v>
                </c:pt>
                <c:pt idx="73">
                  <c:v>3193.3380000000002</c:v>
                </c:pt>
                <c:pt idx="74">
                  <c:v>3219.0239999999999</c:v>
                </c:pt>
                <c:pt idx="75">
                  <c:v>3240.9209999999998</c:v>
                </c:pt>
                <c:pt idx="76">
                  <c:v>3269.009</c:v>
                </c:pt>
                <c:pt idx="77">
                  <c:v>3329.9430000000002</c:v>
                </c:pt>
                <c:pt idx="78">
                  <c:v>3353.1860000000001</c:v>
                </c:pt>
                <c:pt idx="79">
                  <c:v>3352.864</c:v>
                </c:pt>
                <c:pt idx="80">
                  <c:v>3415.9470000000001</c:v>
                </c:pt>
                <c:pt idx="81">
                  <c:v>3456.3</c:v>
                </c:pt>
                <c:pt idx="82">
                  <c:v>3460.2710000000002</c:v>
                </c:pt>
                <c:pt idx="83">
                  <c:v>3428.777</c:v>
                </c:pt>
                <c:pt idx="84">
                  <c:v>3412.5129999999999</c:v>
                </c:pt>
                <c:pt idx="85">
                  <c:v>3413.1619999999998</c:v>
                </c:pt>
                <c:pt idx="86">
                  <c:v>3365.4670000000001</c:v>
                </c:pt>
                <c:pt idx="87">
                  <c:v>3412.7109999999998</c:v>
                </c:pt>
                <c:pt idx="88">
                  <c:v>3412.1010000000001</c:v>
                </c:pt>
                <c:pt idx="89">
                  <c:v>3486.2730000000001</c:v>
                </c:pt>
                <c:pt idx="90">
                  <c:v>3401.922</c:v>
                </c:pt>
                <c:pt idx="91">
                  <c:v>3374.9749999999999</c:v>
                </c:pt>
                <c:pt idx="92">
                  <c:v>3332.6819999999998</c:v>
                </c:pt>
                <c:pt idx="93">
                  <c:v>3378.9859999999999</c:v>
                </c:pt>
                <c:pt idx="94">
                  <c:v>3334.43</c:v>
                </c:pt>
                <c:pt idx="95">
                  <c:v>3340.134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794.697</c:v>
                </c:pt>
                <c:pt idx="1">
                  <c:v>801.32100000000003</c:v>
                </c:pt>
                <c:pt idx="2">
                  <c:v>799.91099999999994</c:v>
                </c:pt>
                <c:pt idx="3">
                  <c:v>803.88499999999999</c:v>
                </c:pt>
                <c:pt idx="4">
                  <c:v>803.72799999999995</c:v>
                </c:pt>
                <c:pt idx="5">
                  <c:v>806.53700000000003</c:v>
                </c:pt>
                <c:pt idx="6">
                  <c:v>806.69799999999998</c:v>
                </c:pt>
                <c:pt idx="7">
                  <c:v>804.40300000000002</c:v>
                </c:pt>
                <c:pt idx="8">
                  <c:v>813.18200000000002</c:v>
                </c:pt>
                <c:pt idx="9">
                  <c:v>811.42499999999995</c:v>
                </c:pt>
                <c:pt idx="10">
                  <c:v>812.51800000000003</c:v>
                </c:pt>
                <c:pt idx="11">
                  <c:v>811.28300000000002</c:v>
                </c:pt>
                <c:pt idx="12">
                  <c:v>811.41</c:v>
                </c:pt>
                <c:pt idx="13">
                  <c:v>812.471</c:v>
                </c:pt>
                <c:pt idx="14">
                  <c:v>810.81399999999996</c:v>
                </c:pt>
                <c:pt idx="15">
                  <c:v>808.16800000000001</c:v>
                </c:pt>
                <c:pt idx="16">
                  <c:v>815.59</c:v>
                </c:pt>
                <c:pt idx="17">
                  <c:v>817.23400000000004</c:v>
                </c:pt>
                <c:pt idx="18">
                  <c:v>814.45600000000002</c:v>
                </c:pt>
                <c:pt idx="19">
                  <c:v>803.62699999999995</c:v>
                </c:pt>
                <c:pt idx="20">
                  <c:v>807.14099999999996</c:v>
                </c:pt>
                <c:pt idx="21">
                  <c:v>803.577</c:v>
                </c:pt>
                <c:pt idx="22">
                  <c:v>794.17</c:v>
                </c:pt>
                <c:pt idx="23">
                  <c:v>787.92</c:v>
                </c:pt>
                <c:pt idx="24">
                  <c:v>816.76300000000003</c:v>
                </c:pt>
                <c:pt idx="25">
                  <c:v>816.50599999999997</c:v>
                </c:pt>
                <c:pt idx="26">
                  <c:v>816.52200000000005</c:v>
                </c:pt>
                <c:pt idx="27">
                  <c:v>813.86900000000003</c:v>
                </c:pt>
                <c:pt idx="28">
                  <c:v>803.87900000000002</c:v>
                </c:pt>
                <c:pt idx="29">
                  <c:v>803.76499999999999</c:v>
                </c:pt>
                <c:pt idx="30">
                  <c:v>803.678</c:v>
                </c:pt>
                <c:pt idx="31">
                  <c:v>801.73900000000003</c:v>
                </c:pt>
                <c:pt idx="32">
                  <c:v>779.77499999999998</c:v>
                </c:pt>
                <c:pt idx="33">
                  <c:v>782.21900000000005</c:v>
                </c:pt>
                <c:pt idx="34">
                  <c:v>777.22299999999996</c:v>
                </c:pt>
                <c:pt idx="35">
                  <c:v>632.39700000000005</c:v>
                </c:pt>
                <c:pt idx="36">
                  <c:v>226.35400000000001</c:v>
                </c:pt>
                <c:pt idx="37">
                  <c:v>-0.79800000000000004</c:v>
                </c:pt>
                <c:pt idx="38">
                  <c:v>-0.89900000000000002</c:v>
                </c:pt>
                <c:pt idx="39">
                  <c:v>-0.78700000000000003</c:v>
                </c:pt>
                <c:pt idx="40">
                  <c:v>-0.86699999999999999</c:v>
                </c:pt>
                <c:pt idx="41">
                  <c:v>-0.84199999999999997</c:v>
                </c:pt>
                <c:pt idx="42">
                  <c:v>-0.83099999999999996</c:v>
                </c:pt>
                <c:pt idx="43">
                  <c:v>-0.79500000000000004</c:v>
                </c:pt>
                <c:pt idx="44">
                  <c:v>-0.81799999999999995</c:v>
                </c:pt>
                <c:pt idx="45">
                  <c:v>-0.85599999999999998</c:v>
                </c:pt>
                <c:pt idx="46">
                  <c:v>-0.92600000000000005</c:v>
                </c:pt>
                <c:pt idx="47">
                  <c:v>-0.89500000000000002</c:v>
                </c:pt>
                <c:pt idx="48">
                  <c:v>-0.872</c:v>
                </c:pt>
                <c:pt idx="49">
                  <c:v>-0.86399999999999999</c:v>
                </c:pt>
                <c:pt idx="50">
                  <c:v>-0.89600000000000002</c:v>
                </c:pt>
                <c:pt idx="51">
                  <c:v>-0.86799999999999999</c:v>
                </c:pt>
                <c:pt idx="52">
                  <c:v>-0.85299999999999998</c:v>
                </c:pt>
                <c:pt idx="53">
                  <c:v>-0.84799999999999998</c:v>
                </c:pt>
                <c:pt idx="54">
                  <c:v>-0.88200000000000001</c:v>
                </c:pt>
                <c:pt idx="55">
                  <c:v>-0.89300000000000002</c:v>
                </c:pt>
                <c:pt idx="56">
                  <c:v>-0.79200000000000004</c:v>
                </c:pt>
                <c:pt idx="57">
                  <c:v>-0.81799999999999995</c:v>
                </c:pt>
                <c:pt idx="58">
                  <c:v>-0.879</c:v>
                </c:pt>
                <c:pt idx="59">
                  <c:v>-0.83699999999999997</c:v>
                </c:pt>
                <c:pt idx="60">
                  <c:v>-0.86299999999999999</c:v>
                </c:pt>
                <c:pt idx="61">
                  <c:v>-0.89800000000000002</c:v>
                </c:pt>
                <c:pt idx="62">
                  <c:v>-0.88600000000000001</c:v>
                </c:pt>
                <c:pt idx="63">
                  <c:v>-0.76500000000000001</c:v>
                </c:pt>
                <c:pt idx="64">
                  <c:v>-0.92</c:v>
                </c:pt>
                <c:pt idx="65">
                  <c:v>-0.82</c:v>
                </c:pt>
                <c:pt idx="66">
                  <c:v>-0.94899999999999995</c:v>
                </c:pt>
                <c:pt idx="67">
                  <c:v>-2.0939999999999999</c:v>
                </c:pt>
                <c:pt idx="68">
                  <c:v>67.685000000000002</c:v>
                </c:pt>
                <c:pt idx="69">
                  <c:v>232.95599999999999</c:v>
                </c:pt>
                <c:pt idx="70">
                  <c:v>442.01</c:v>
                </c:pt>
                <c:pt idx="71">
                  <c:v>529.33299999999997</c:v>
                </c:pt>
                <c:pt idx="72">
                  <c:v>660.26099999999997</c:v>
                </c:pt>
                <c:pt idx="73">
                  <c:v>742.25400000000002</c:v>
                </c:pt>
                <c:pt idx="74">
                  <c:v>752.02099999999996</c:v>
                </c:pt>
                <c:pt idx="75">
                  <c:v>755.82399999999996</c:v>
                </c:pt>
                <c:pt idx="76">
                  <c:v>758.56500000000005</c:v>
                </c:pt>
                <c:pt idx="77">
                  <c:v>759.37</c:v>
                </c:pt>
                <c:pt idx="78">
                  <c:v>764.34799999999996</c:v>
                </c:pt>
                <c:pt idx="79">
                  <c:v>756.75300000000004</c:v>
                </c:pt>
                <c:pt idx="80">
                  <c:v>759.35699999999997</c:v>
                </c:pt>
                <c:pt idx="81">
                  <c:v>759.90800000000002</c:v>
                </c:pt>
                <c:pt idx="82">
                  <c:v>759.13300000000004</c:v>
                </c:pt>
                <c:pt idx="83">
                  <c:v>760.34299999999996</c:v>
                </c:pt>
                <c:pt idx="84">
                  <c:v>762.79200000000003</c:v>
                </c:pt>
                <c:pt idx="85">
                  <c:v>763.34500000000003</c:v>
                </c:pt>
                <c:pt idx="86">
                  <c:v>763.35299999999995</c:v>
                </c:pt>
                <c:pt idx="87">
                  <c:v>759.59299999999996</c:v>
                </c:pt>
                <c:pt idx="88">
                  <c:v>656.49800000000005</c:v>
                </c:pt>
                <c:pt idx="89">
                  <c:v>715.01199999999994</c:v>
                </c:pt>
                <c:pt idx="90">
                  <c:v>766.50900000000001</c:v>
                </c:pt>
                <c:pt idx="91">
                  <c:v>624.904</c:v>
                </c:pt>
                <c:pt idx="92">
                  <c:v>225.42500000000001</c:v>
                </c:pt>
                <c:pt idx="93">
                  <c:v>-0.80700000000000005</c:v>
                </c:pt>
                <c:pt idx="94">
                  <c:v>-0.89300000000000002</c:v>
                </c:pt>
                <c:pt idx="95">
                  <c:v>-0.89200000000000002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643.58799999999997</c:v>
                </c:pt>
                <c:pt idx="1">
                  <c:v>491.762</c:v>
                </c:pt>
                <c:pt idx="2">
                  <c:v>408.37400000000002</c:v>
                </c:pt>
                <c:pt idx="3">
                  <c:v>408.14699999999999</c:v>
                </c:pt>
                <c:pt idx="4">
                  <c:v>400.983</c:v>
                </c:pt>
                <c:pt idx="5">
                  <c:v>401.858</c:v>
                </c:pt>
                <c:pt idx="6">
                  <c:v>401.51799999999997</c:v>
                </c:pt>
                <c:pt idx="7">
                  <c:v>400.04500000000002</c:v>
                </c:pt>
                <c:pt idx="8">
                  <c:v>398.04500000000002</c:v>
                </c:pt>
                <c:pt idx="9">
                  <c:v>404.06099999999998</c:v>
                </c:pt>
                <c:pt idx="10">
                  <c:v>401.27699999999999</c:v>
                </c:pt>
                <c:pt idx="11">
                  <c:v>400.57400000000001</c:v>
                </c:pt>
                <c:pt idx="12">
                  <c:v>400.30500000000001</c:v>
                </c:pt>
                <c:pt idx="13">
                  <c:v>410.51</c:v>
                </c:pt>
                <c:pt idx="14">
                  <c:v>411.16899999999998</c:v>
                </c:pt>
                <c:pt idx="15">
                  <c:v>413.07400000000001</c:v>
                </c:pt>
                <c:pt idx="16">
                  <c:v>415.13499999999999</c:v>
                </c:pt>
                <c:pt idx="17">
                  <c:v>407.93400000000003</c:v>
                </c:pt>
                <c:pt idx="18">
                  <c:v>407.88200000000001</c:v>
                </c:pt>
                <c:pt idx="19">
                  <c:v>408.221</c:v>
                </c:pt>
                <c:pt idx="20">
                  <c:v>415.209</c:v>
                </c:pt>
                <c:pt idx="21">
                  <c:v>417.48899999999998</c:v>
                </c:pt>
                <c:pt idx="22">
                  <c:v>417.452</c:v>
                </c:pt>
                <c:pt idx="23">
                  <c:v>427.70299999999997</c:v>
                </c:pt>
                <c:pt idx="24">
                  <c:v>505.202</c:v>
                </c:pt>
                <c:pt idx="25">
                  <c:v>516.28599999999994</c:v>
                </c:pt>
                <c:pt idx="26">
                  <c:v>509.99700000000001</c:v>
                </c:pt>
                <c:pt idx="27">
                  <c:v>513.29200000000003</c:v>
                </c:pt>
                <c:pt idx="28">
                  <c:v>522.12599999999998</c:v>
                </c:pt>
                <c:pt idx="29">
                  <c:v>552.73699999999997</c:v>
                </c:pt>
                <c:pt idx="30">
                  <c:v>558.86599999999999</c:v>
                </c:pt>
                <c:pt idx="31">
                  <c:v>545.72799999999995</c:v>
                </c:pt>
                <c:pt idx="32">
                  <c:v>496.02699999999999</c:v>
                </c:pt>
                <c:pt idx="33">
                  <c:v>485.36700000000002</c:v>
                </c:pt>
                <c:pt idx="34">
                  <c:v>482.7</c:v>
                </c:pt>
                <c:pt idx="35">
                  <c:v>476.09399999999999</c:v>
                </c:pt>
                <c:pt idx="36">
                  <c:v>447.28699999999998</c:v>
                </c:pt>
                <c:pt idx="37">
                  <c:v>446.166</c:v>
                </c:pt>
                <c:pt idx="38">
                  <c:v>446.97899999999998</c:v>
                </c:pt>
                <c:pt idx="39">
                  <c:v>441.35</c:v>
                </c:pt>
                <c:pt idx="40">
                  <c:v>399.39299999999997</c:v>
                </c:pt>
                <c:pt idx="41">
                  <c:v>397.54399999999998</c:v>
                </c:pt>
                <c:pt idx="42">
                  <c:v>397.74299999999999</c:v>
                </c:pt>
                <c:pt idx="43">
                  <c:v>398.70600000000002</c:v>
                </c:pt>
                <c:pt idx="44">
                  <c:v>385.88</c:v>
                </c:pt>
                <c:pt idx="45">
                  <c:v>384.66199999999998</c:v>
                </c:pt>
                <c:pt idx="46">
                  <c:v>386.21600000000001</c:v>
                </c:pt>
                <c:pt idx="47">
                  <c:v>395.952</c:v>
                </c:pt>
                <c:pt idx="48">
                  <c:v>386.66</c:v>
                </c:pt>
                <c:pt idx="49">
                  <c:v>385.34</c:v>
                </c:pt>
                <c:pt idx="50">
                  <c:v>384.83199999999999</c:v>
                </c:pt>
                <c:pt idx="51">
                  <c:v>386.226</c:v>
                </c:pt>
                <c:pt idx="52">
                  <c:v>384.80799999999999</c:v>
                </c:pt>
                <c:pt idx="53">
                  <c:v>385.75400000000002</c:v>
                </c:pt>
                <c:pt idx="54">
                  <c:v>386.50099999999998</c:v>
                </c:pt>
                <c:pt idx="55">
                  <c:v>384.577</c:v>
                </c:pt>
                <c:pt idx="56">
                  <c:v>382.59</c:v>
                </c:pt>
                <c:pt idx="57">
                  <c:v>385.55700000000002</c:v>
                </c:pt>
                <c:pt idx="58">
                  <c:v>384.63200000000001</c:v>
                </c:pt>
                <c:pt idx="59">
                  <c:v>387.25099999999998</c:v>
                </c:pt>
                <c:pt idx="60">
                  <c:v>385.93599999999998</c:v>
                </c:pt>
                <c:pt idx="61">
                  <c:v>386.18799999999999</c:v>
                </c:pt>
                <c:pt idx="62">
                  <c:v>384.34399999999999</c:v>
                </c:pt>
                <c:pt idx="63">
                  <c:v>385.53500000000003</c:v>
                </c:pt>
                <c:pt idx="64">
                  <c:v>395.38900000000001</c:v>
                </c:pt>
                <c:pt idx="65">
                  <c:v>411.23700000000002</c:v>
                </c:pt>
                <c:pt idx="66">
                  <c:v>386.09300000000002</c:v>
                </c:pt>
                <c:pt idx="67">
                  <c:v>388.19600000000003</c:v>
                </c:pt>
                <c:pt idx="68">
                  <c:v>415.37700000000001</c:v>
                </c:pt>
                <c:pt idx="69">
                  <c:v>425.23899999999998</c:v>
                </c:pt>
                <c:pt idx="70">
                  <c:v>423.48500000000001</c:v>
                </c:pt>
                <c:pt idx="71">
                  <c:v>460.31099999999998</c:v>
                </c:pt>
                <c:pt idx="72">
                  <c:v>487.53899999999999</c:v>
                </c:pt>
                <c:pt idx="73">
                  <c:v>529.49699999999996</c:v>
                </c:pt>
                <c:pt idx="74">
                  <c:v>586.87300000000005</c:v>
                </c:pt>
                <c:pt idx="75">
                  <c:v>686.21</c:v>
                </c:pt>
                <c:pt idx="76">
                  <c:v>739.005</c:v>
                </c:pt>
                <c:pt idx="77">
                  <c:v>738.32799999999997</c:v>
                </c:pt>
                <c:pt idx="78">
                  <c:v>715.62300000000005</c:v>
                </c:pt>
                <c:pt idx="79">
                  <c:v>714.64700000000005</c:v>
                </c:pt>
                <c:pt idx="80">
                  <c:v>707.91499999999996</c:v>
                </c:pt>
                <c:pt idx="81">
                  <c:v>712.58600000000001</c:v>
                </c:pt>
                <c:pt idx="82">
                  <c:v>709.91</c:v>
                </c:pt>
                <c:pt idx="83">
                  <c:v>723.39200000000005</c:v>
                </c:pt>
                <c:pt idx="84">
                  <c:v>736.85199999999998</c:v>
                </c:pt>
                <c:pt idx="85">
                  <c:v>757.00099999999998</c:v>
                </c:pt>
                <c:pt idx="86">
                  <c:v>728.428</c:v>
                </c:pt>
                <c:pt idx="87">
                  <c:v>717.05899999999997</c:v>
                </c:pt>
                <c:pt idx="88">
                  <c:v>513.45500000000004</c:v>
                </c:pt>
                <c:pt idx="89">
                  <c:v>434.03800000000001</c:v>
                </c:pt>
                <c:pt idx="90">
                  <c:v>416.30099999999999</c:v>
                </c:pt>
                <c:pt idx="91">
                  <c:v>413.37400000000002</c:v>
                </c:pt>
                <c:pt idx="92">
                  <c:v>402.54199999999997</c:v>
                </c:pt>
                <c:pt idx="93">
                  <c:v>399.94299999999998</c:v>
                </c:pt>
                <c:pt idx="94">
                  <c:v>401.56299999999999</c:v>
                </c:pt>
                <c:pt idx="95">
                  <c:v>400.47500000000002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22.625</c:v>
                </c:pt>
                <c:pt idx="1">
                  <c:v>21.297999999999998</c:v>
                </c:pt>
                <c:pt idx="2">
                  <c:v>19.768999999999998</c:v>
                </c:pt>
                <c:pt idx="3">
                  <c:v>20.045999999999999</c:v>
                </c:pt>
                <c:pt idx="4">
                  <c:v>19.228000000000002</c:v>
                </c:pt>
                <c:pt idx="5">
                  <c:v>19.442</c:v>
                </c:pt>
                <c:pt idx="6">
                  <c:v>18.167000000000002</c:v>
                </c:pt>
                <c:pt idx="7">
                  <c:v>14.946</c:v>
                </c:pt>
                <c:pt idx="8">
                  <c:v>14.17</c:v>
                </c:pt>
                <c:pt idx="9">
                  <c:v>14.061</c:v>
                </c:pt>
                <c:pt idx="10">
                  <c:v>12.22</c:v>
                </c:pt>
                <c:pt idx="11">
                  <c:v>9.01</c:v>
                </c:pt>
                <c:pt idx="12">
                  <c:v>10.269</c:v>
                </c:pt>
                <c:pt idx="13">
                  <c:v>10.47</c:v>
                </c:pt>
                <c:pt idx="14">
                  <c:v>11.638999999999999</c:v>
                </c:pt>
                <c:pt idx="15">
                  <c:v>12.64</c:v>
                </c:pt>
                <c:pt idx="16">
                  <c:v>13.003</c:v>
                </c:pt>
                <c:pt idx="17">
                  <c:v>12.855</c:v>
                </c:pt>
                <c:pt idx="18">
                  <c:v>13.047000000000001</c:v>
                </c:pt>
                <c:pt idx="19">
                  <c:v>12.298</c:v>
                </c:pt>
                <c:pt idx="20">
                  <c:v>11.856999999999999</c:v>
                </c:pt>
                <c:pt idx="21">
                  <c:v>14.144</c:v>
                </c:pt>
                <c:pt idx="22">
                  <c:v>15.215999999999999</c:v>
                </c:pt>
                <c:pt idx="23">
                  <c:v>17.195</c:v>
                </c:pt>
                <c:pt idx="24">
                  <c:v>19.593</c:v>
                </c:pt>
                <c:pt idx="25">
                  <c:v>22.135999999999999</c:v>
                </c:pt>
                <c:pt idx="26">
                  <c:v>22.919</c:v>
                </c:pt>
                <c:pt idx="27">
                  <c:v>20.719000000000001</c:v>
                </c:pt>
                <c:pt idx="28">
                  <c:v>13.971</c:v>
                </c:pt>
                <c:pt idx="29">
                  <c:v>12.468999999999999</c:v>
                </c:pt>
                <c:pt idx="30">
                  <c:v>11.71</c:v>
                </c:pt>
                <c:pt idx="31">
                  <c:v>11.01</c:v>
                </c:pt>
                <c:pt idx="32">
                  <c:v>12.066000000000001</c:v>
                </c:pt>
                <c:pt idx="33">
                  <c:v>13.28</c:v>
                </c:pt>
                <c:pt idx="34">
                  <c:v>12.564</c:v>
                </c:pt>
                <c:pt idx="35">
                  <c:v>13.257</c:v>
                </c:pt>
                <c:pt idx="36">
                  <c:v>15.004</c:v>
                </c:pt>
                <c:pt idx="37">
                  <c:v>15.839</c:v>
                </c:pt>
                <c:pt idx="38">
                  <c:v>19.907</c:v>
                </c:pt>
                <c:pt idx="39">
                  <c:v>17.843</c:v>
                </c:pt>
                <c:pt idx="40">
                  <c:v>19.957999999999998</c:v>
                </c:pt>
                <c:pt idx="41">
                  <c:v>21.109000000000002</c:v>
                </c:pt>
                <c:pt idx="42">
                  <c:v>24.210999999999999</c:v>
                </c:pt>
                <c:pt idx="43">
                  <c:v>23.887</c:v>
                </c:pt>
                <c:pt idx="44">
                  <c:v>26.556000000000001</c:v>
                </c:pt>
                <c:pt idx="45">
                  <c:v>29.064</c:v>
                </c:pt>
                <c:pt idx="46">
                  <c:v>29.687999999999999</c:v>
                </c:pt>
                <c:pt idx="47">
                  <c:v>29.315000000000001</c:v>
                </c:pt>
                <c:pt idx="48">
                  <c:v>33.198</c:v>
                </c:pt>
                <c:pt idx="49">
                  <c:v>29.128</c:v>
                </c:pt>
                <c:pt idx="50">
                  <c:v>31.140999999999998</c:v>
                </c:pt>
                <c:pt idx="51">
                  <c:v>34.161000000000001</c:v>
                </c:pt>
                <c:pt idx="52">
                  <c:v>34.323</c:v>
                </c:pt>
                <c:pt idx="53">
                  <c:v>37.378</c:v>
                </c:pt>
                <c:pt idx="54">
                  <c:v>38.953000000000003</c:v>
                </c:pt>
                <c:pt idx="55">
                  <c:v>47.442</c:v>
                </c:pt>
                <c:pt idx="56">
                  <c:v>48.189</c:v>
                </c:pt>
                <c:pt idx="57">
                  <c:v>50.970999999999997</c:v>
                </c:pt>
                <c:pt idx="58">
                  <c:v>45.802999999999997</c:v>
                </c:pt>
                <c:pt idx="59">
                  <c:v>45.402000000000001</c:v>
                </c:pt>
                <c:pt idx="60">
                  <c:v>47.591000000000001</c:v>
                </c:pt>
                <c:pt idx="61">
                  <c:v>49.256999999999998</c:v>
                </c:pt>
                <c:pt idx="62">
                  <c:v>47.957000000000001</c:v>
                </c:pt>
                <c:pt idx="63">
                  <c:v>47.923999999999999</c:v>
                </c:pt>
                <c:pt idx="64">
                  <c:v>51.688000000000002</c:v>
                </c:pt>
                <c:pt idx="65">
                  <c:v>51.445</c:v>
                </c:pt>
                <c:pt idx="66">
                  <c:v>54.905000000000001</c:v>
                </c:pt>
                <c:pt idx="67">
                  <c:v>49.054000000000002</c:v>
                </c:pt>
                <c:pt idx="68">
                  <c:v>61.548000000000002</c:v>
                </c:pt>
                <c:pt idx="69">
                  <c:v>74.783000000000001</c:v>
                </c:pt>
                <c:pt idx="70">
                  <c:v>64.701999999999998</c:v>
                </c:pt>
                <c:pt idx="71">
                  <c:v>62.040999999999997</c:v>
                </c:pt>
                <c:pt idx="72">
                  <c:v>67.152000000000001</c:v>
                </c:pt>
                <c:pt idx="73">
                  <c:v>62.767000000000003</c:v>
                </c:pt>
                <c:pt idx="74">
                  <c:v>64.313999999999993</c:v>
                </c:pt>
                <c:pt idx="75">
                  <c:v>80.930999999999997</c:v>
                </c:pt>
                <c:pt idx="76">
                  <c:v>95.475999999999999</c:v>
                </c:pt>
                <c:pt idx="77">
                  <c:v>98.808999999999997</c:v>
                </c:pt>
                <c:pt idx="78">
                  <c:v>110.002</c:v>
                </c:pt>
                <c:pt idx="79">
                  <c:v>112.126</c:v>
                </c:pt>
                <c:pt idx="80">
                  <c:v>114.178</c:v>
                </c:pt>
                <c:pt idx="81">
                  <c:v>132.65899999999999</c:v>
                </c:pt>
                <c:pt idx="82">
                  <c:v>125.18300000000001</c:v>
                </c:pt>
                <c:pt idx="83">
                  <c:v>117.712</c:v>
                </c:pt>
                <c:pt idx="84">
                  <c:v>140.01499999999999</c:v>
                </c:pt>
                <c:pt idx="85">
                  <c:v>158.00399999999999</c:v>
                </c:pt>
                <c:pt idx="86">
                  <c:v>137.881</c:v>
                </c:pt>
                <c:pt idx="87">
                  <c:v>123.916</c:v>
                </c:pt>
                <c:pt idx="88">
                  <c:v>104.248</c:v>
                </c:pt>
                <c:pt idx="89">
                  <c:v>106.944</c:v>
                </c:pt>
                <c:pt idx="90">
                  <c:v>92.466999999999999</c:v>
                </c:pt>
                <c:pt idx="91">
                  <c:v>86.221000000000004</c:v>
                </c:pt>
                <c:pt idx="92">
                  <c:v>87.061000000000007</c:v>
                </c:pt>
                <c:pt idx="93">
                  <c:v>87.423000000000002</c:v>
                </c:pt>
                <c:pt idx="94">
                  <c:v>82.947000000000003</c:v>
                </c:pt>
                <c:pt idx="95">
                  <c:v>82.088999999999999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26.59</c:v>
                </c:pt>
                <c:pt idx="16">
                  <c:v>79.703000000000003</c:v>
                </c:pt>
                <c:pt idx="17">
                  <c:v>79.686999999999998</c:v>
                </c:pt>
                <c:pt idx="18">
                  <c:v>79.561000000000007</c:v>
                </c:pt>
                <c:pt idx="19">
                  <c:v>80.150000000000006</c:v>
                </c:pt>
                <c:pt idx="20">
                  <c:v>85.953999999999994</c:v>
                </c:pt>
                <c:pt idx="21">
                  <c:v>104.027</c:v>
                </c:pt>
                <c:pt idx="22">
                  <c:v>131.84700000000001</c:v>
                </c:pt>
                <c:pt idx="23">
                  <c:v>164.375</c:v>
                </c:pt>
                <c:pt idx="24">
                  <c:v>204.375</c:v>
                </c:pt>
                <c:pt idx="25">
                  <c:v>255.82499999999999</c:v>
                </c:pt>
                <c:pt idx="26">
                  <c:v>328.61500000000001</c:v>
                </c:pt>
                <c:pt idx="27">
                  <c:v>430.34800000000001</c:v>
                </c:pt>
                <c:pt idx="28">
                  <c:v>553.26900000000001</c:v>
                </c:pt>
                <c:pt idx="29">
                  <c:v>703.73699999999997</c:v>
                </c:pt>
                <c:pt idx="30">
                  <c:v>872.00900000000001</c:v>
                </c:pt>
                <c:pt idx="31">
                  <c:v>1049.0709999999999</c:v>
                </c:pt>
                <c:pt idx="32">
                  <c:v>1209.165</c:v>
                </c:pt>
                <c:pt idx="33">
                  <c:v>1388.662</c:v>
                </c:pt>
                <c:pt idx="34">
                  <c:v>1559.183</c:v>
                </c:pt>
                <c:pt idx="35">
                  <c:v>1744.508</c:v>
                </c:pt>
                <c:pt idx="36">
                  <c:v>1891.48</c:v>
                </c:pt>
                <c:pt idx="37">
                  <c:v>2032.4849999999999</c:v>
                </c:pt>
                <c:pt idx="38">
                  <c:v>2179.9070000000002</c:v>
                </c:pt>
                <c:pt idx="39">
                  <c:v>2275.3339999999998</c:v>
                </c:pt>
                <c:pt idx="40">
                  <c:v>2330.8910000000001</c:v>
                </c:pt>
                <c:pt idx="41">
                  <c:v>2457.0810000000001</c:v>
                </c:pt>
                <c:pt idx="42">
                  <c:v>2497.681</c:v>
                </c:pt>
                <c:pt idx="43">
                  <c:v>2552.252</c:v>
                </c:pt>
                <c:pt idx="44">
                  <c:v>2595.6190000000001</c:v>
                </c:pt>
                <c:pt idx="45">
                  <c:v>2631.2860000000001</c:v>
                </c:pt>
                <c:pt idx="46">
                  <c:v>2612.0360000000001</c:v>
                </c:pt>
                <c:pt idx="47">
                  <c:v>2598.3380000000002</c:v>
                </c:pt>
                <c:pt idx="48">
                  <c:v>2647.0729999999999</c:v>
                </c:pt>
                <c:pt idx="49">
                  <c:v>2668.3389999999999</c:v>
                </c:pt>
                <c:pt idx="50">
                  <c:v>2627.0859999999998</c:v>
                </c:pt>
                <c:pt idx="51">
                  <c:v>2593.5880000000002</c:v>
                </c:pt>
                <c:pt idx="52">
                  <c:v>2572.3270000000002</c:v>
                </c:pt>
                <c:pt idx="53">
                  <c:v>2547.4589999999998</c:v>
                </c:pt>
                <c:pt idx="54">
                  <c:v>2449.482</c:v>
                </c:pt>
                <c:pt idx="55">
                  <c:v>2470.3440000000001</c:v>
                </c:pt>
                <c:pt idx="56">
                  <c:v>2407.107</c:v>
                </c:pt>
                <c:pt idx="57">
                  <c:v>2358.1480000000001</c:v>
                </c:pt>
                <c:pt idx="58">
                  <c:v>2324.3049999999998</c:v>
                </c:pt>
                <c:pt idx="59">
                  <c:v>2290.8420000000001</c:v>
                </c:pt>
                <c:pt idx="60">
                  <c:v>2244.8989999999999</c:v>
                </c:pt>
                <c:pt idx="61">
                  <c:v>2210.2040000000002</c:v>
                </c:pt>
                <c:pt idx="62">
                  <c:v>1994.4849999999999</c:v>
                </c:pt>
                <c:pt idx="63">
                  <c:v>1814.51</c:v>
                </c:pt>
                <c:pt idx="64">
                  <c:v>1692.7260000000001</c:v>
                </c:pt>
                <c:pt idx="65">
                  <c:v>1552.4649999999999</c:v>
                </c:pt>
                <c:pt idx="66">
                  <c:v>1515.6869999999999</c:v>
                </c:pt>
                <c:pt idx="67">
                  <c:v>1337.797</c:v>
                </c:pt>
                <c:pt idx="68">
                  <c:v>1166.654</c:v>
                </c:pt>
                <c:pt idx="69">
                  <c:v>994.91600000000005</c:v>
                </c:pt>
                <c:pt idx="70">
                  <c:v>880.04399999999998</c:v>
                </c:pt>
                <c:pt idx="71">
                  <c:v>722.93799999999999</c:v>
                </c:pt>
                <c:pt idx="72">
                  <c:v>605.34</c:v>
                </c:pt>
                <c:pt idx="73">
                  <c:v>524.56299999999999</c:v>
                </c:pt>
                <c:pt idx="74">
                  <c:v>434.68799999999999</c:v>
                </c:pt>
                <c:pt idx="75">
                  <c:v>311.22000000000003</c:v>
                </c:pt>
                <c:pt idx="76">
                  <c:v>262.06200000000001</c:v>
                </c:pt>
                <c:pt idx="77">
                  <c:v>222.83699999999999</c:v>
                </c:pt>
                <c:pt idx="78">
                  <c:v>187.90899999999999</c:v>
                </c:pt>
                <c:pt idx="79">
                  <c:v>157.005</c:v>
                </c:pt>
                <c:pt idx="80">
                  <c:v>131.62799999999999</c:v>
                </c:pt>
                <c:pt idx="81">
                  <c:v>116.096</c:v>
                </c:pt>
                <c:pt idx="82">
                  <c:v>110.02200000000001</c:v>
                </c:pt>
                <c:pt idx="83">
                  <c:v>108.408</c:v>
                </c:pt>
                <c:pt idx="84">
                  <c:v>107.384</c:v>
                </c:pt>
                <c:pt idx="85">
                  <c:v>104.434</c:v>
                </c:pt>
                <c:pt idx="86">
                  <c:v>104.28700000000001</c:v>
                </c:pt>
                <c:pt idx="87">
                  <c:v>104.462</c:v>
                </c:pt>
                <c:pt idx="88">
                  <c:v>62.692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177.446</c:v>
                </c:pt>
                <c:pt idx="1">
                  <c:v>162.17099999999999</c:v>
                </c:pt>
                <c:pt idx="2">
                  <c:v>161.69999999999999</c:v>
                </c:pt>
                <c:pt idx="3">
                  <c:v>157.84299999999999</c:v>
                </c:pt>
                <c:pt idx="4">
                  <c:v>106.16500000000001</c:v>
                </c:pt>
                <c:pt idx="5">
                  <c:v>103.851</c:v>
                </c:pt>
                <c:pt idx="6">
                  <c:v>103.803</c:v>
                </c:pt>
                <c:pt idx="7">
                  <c:v>102.752</c:v>
                </c:pt>
                <c:pt idx="8">
                  <c:v>87.492000000000004</c:v>
                </c:pt>
                <c:pt idx="9">
                  <c:v>87.831000000000003</c:v>
                </c:pt>
                <c:pt idx="10">
                  <c:v>87.152000000000001</c:v>
                </c:pt>
                <c:pt idx="11">
                  <c:v>87.352000000000004</c:v>
                </c:pt>
                <c:pt idx="12">
                  <c:v>87.903000000000006</c:v>
                </c:pt>
                <c:pt idx="13">
                  <c:v>87.912999999999997</c:v>
                </c:pt>
                <c:pt idx="14">
                  <c:v>87.906999999999996</c:v>
                </c:pt>
                <c:pt idx="15">
                  <c:v>87.784999999999997</c:v>
                </c:pt>
                <c:pt idx="16">
                  <c:v>87.137</c:v>
                </c:pt>
                <c:pt idx="17">
                  <c:v>87.647000000000006</c:v>
                </c:pt>
                <c:pt idx="18">
                  <c:v>87.62</c:v>
                </c:pt>
                <c:pt idx="19">
                  <c:v>91.813000000000002</c:v>
                </c:pt>
                <c:pt idx="20">
                  <c:v>95.695999999999998</c:v>
                </c:pt>
                <c:pt idx="21">
                  <c:v>96.003</c:v>
                </c:pt>
                <c:pt idx="22">
                  <c:v>95.617000000000004</c:v>
                </c:pt>
                <c:pt idx="23">
                  <c:v>101.86199999999999</c:v>
                </c:pt>
                <c:pt idx="24">
                  <c:v>191.779</c:v>
                </c:pt>
                <c:pt idx="25">
                  <c:v>203.381</c:v>
                </c:pt>
                <c:pt idx="26">
                  <c:v>203.08699999999999</c:v>
                </c:pt>
                <c:pt idx="27">
                  <c:v>205.79900000000001</c:v>
                </c:pt>
                <c:pt idx="28">
                  <c:v>264.82100000000003</c:v>
                </c:pt>
                <c:pt idx="29">
                  <c:v>272.16899999999998</c:v>
                </c:pt>
                <c:pt idx="30">
                  <c:v>271.85899999999998</c:v>
                </c:pt>
                <c:pt idx="31">
                  <c:v>260.55099999999999</c:v>
                </c:pt>
                <c:pt idx="32">
                  <c:v>110.72199999999999</c:v>
                </c:pt>
                <c:pt idx="33">
                  <c:v>98.787000000000006</c:v>
                </c:pt>
                <c:pt idx="34">
                  <c:v>98.784000000000006</c:v>
                </c:pt>
                <c:pt idx="35">
                  <c:v>98.436999999999998</c:v>
                </c:pt>
                <c:pt idx="36">
                  <c:v>94.129000000000005</c:v>
                </c:pt>
                <c:pt idx="37">
                  <c:v>94.457999999999998</c:v>
                </c:pt>
                <c:pt idx="38">
                  <c:v>94.468000000000004</c:v>
                </c:pt>
                <c:pt idx="39">
                  <c:v>94.259</c:v>
                </c:pt>
                <c:pt idx="40">
                  <c:v>86.081000000000003</c:v>
                </c:pt>
                <c:pt idx="41">
                  <c:v>85.831999999999994</c:v>
                </c:pt>
                <c:pt idx="42">
                  <c:v>85.84</c:v>
                </c:pt>
                <c:pt idx="43">
                  <c:v>85.759</c:v>
                </c:pt>
                <c:pt idx="44">
                  <c:v>85.582999999999998</c:v>
                </c:pt>
                <c:pt idx="45">
                  <c:v>85.701999999999998</c:v>
                </c:pt>
                <c:pt idx="46">
                  <c:v>85.031000000000006</c:v>
                </c:pt>
                <c:pt idx="47">
                  <c:v>85.567999999999998</c:v>
                </c:pt>
                <c:pt idx="48">
                  <c:v>84.808000000000007</c:v>
                </c:pt>
                <c:pt idx="49">
                  <c:v>84.536000000000001</c:v>
                </c:pt>
                <c:pt idx="50">
                  <c:v>84.531999999999996</c:v>
                </c:pt>
                <c:pt idx="51">
                  <c:v>84.494</c:v>
                </c:pt>
                <c:pt idx="52">
                  <c:v>83.180999999999997</c:v>
                </c:pt>
                <c:pt idx="53">
                  <c:v>83.12</c:v>
                </c:pt>
                <c:pt idx="54">
                  <c:v>83.111000000000004</c:v>
                </c:pt>
                <c:pt idx="55">
                  <c:v>83.087999999999994</c:v>
                </c:pt>
                <c:pt idx="56">
                  <c:v>84.156000000000006</c:v>
                </c:pt>
                <c:pt idx="57">
                  <c:v>84.188000000000002</c:v>
                </c:pt>
                <c:pt idx="58">
                  <c:v>84.179000000000002</c:v>
                </c:pt>
                <c:pt idx="59">
                  <c:v>84.093999999999994</c:v>
                </c:pt>
                <c:pt idx="60">
                  <c:v>83.397000000000006</c:v>
                </c:pt>
                <c:pt idx="61">
                  <c:v>83.94</c:v>
                </c:pt>
                <c:pt idx="62">
                  <c:v>84.156999999999996</c:v>
                </c:pt>
                <c:pt idx="63">
                  <c:v>84.709000000000003</c:v>
                </c:pt>
                <c:pt idx="64">
                  <c:v>81.358999999999995</c:v>
                </c:pt>
                <c:pt idx="65">
                  <c:v>81.495000000000005</c:v>
                </c:pt>
                <c:pt idx="66">
                  <c:v>81.606999999999999</c:v>
                </c:pt>
                <c:pt idx="67">
                  <c:v>81.436999999999998</c:v>
                </c:pt>
                <c:pt idx="68">
                  <c:v>90.34</c:v>
                </c:pt>
                <c:pt idx="69">
                  <c:v>90.831000000000003</c:v>
                </c:pt>
                <c:pt idx="70">
                  <c:v>91.15</c:v>
                </c:pt>
                <c:pt idx="71">
                  <c:v>91.575000000000003</c:v>
                </c:pt>
                <c:pt idx="72">
                  <c:v>95.299000000000007</c:v>
                </c:pt>
                <c:pt idx="73">
                  <c:v>95.323999999999998</c:v>
                </c:pt>
                <c:pt idx="74">
                  <c:v>95.236000000000004</c:v>
                </c:pt>
                <c:pt idx="75">
                  <c:v>102.429</c:v>
                </c:pt>
                <c:pt idx="76">
                  <c:v>161.44800000000001</c:v>
                </c:pt>
                <c:pt idx="77">
                  <c:v>168.572</c:v>
                </c:pt>
                <c:pt idx="78">
                  <c:v>168.44499999999999</c:v>
                </c:pt>
                <c:pt idx="79">
                  <c:v>189.89</c:v>
                </c:pt>
                <c:pt idx="80">
                  <c:v>491.12</c:v>
                </c:pt>
                <c:pt idx="81">
                  <c:v>525.71400000000006</c:v>
                </c:pt>
                <c:pt idx="82">
                  <c:v>526.53800000000001</c:v>
                </c:pt>
                <c:pt idx="83">
                  <c:v>520.58699999999999</c:v>
                </c:pt>
                <c:pt idx="84">
                  <c:v>444.524</c:v>
                </c:pt>
                <c:pt idx="85">
                  <c:v>434.76</c:v>
                </c:pt>
                <c:pt idx="86">
                  <c:v>434.98200000000003</c:v>
                </c:pt>
                <c:pt idx="87">
                  <c:v>420.59100000000001</c:v>
                </c:pt>
                <c:pt idx="88">
                  <c:v>233.84899999999999</c:v>
                </c:pt>
                <c:pt idx="89">
                  <c:v>210.29599999999999</c:v>
                </c:pt>
                <c:pt idx="90">
                  <c:v>209.822</c:v>
                </c:pt>
                <c:pt idx="91">
                  <c:v>204.55500000000001</c:v>
                </c:pt>
                <c:pt idx="92">
                  <c:v>135.49700000000001</c:v>
                </c:pt>
                <c:pt idx="93">
                  <c:v>129.23500000000001</c:v>
                </c:pt>
                <c:pt idx="94">
                  <c:v>129.191</c:v>
                </c:pt>
                <c:pt idx="95">
                  <c:v>127.286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136.92400000000001</c:v>
                </c:pt>
                <c:pt idx="1">
                  <c:v>103.23399999999999</c:v>
                </c:pt>
                <c:pt idx="2">
                  <c:v>106.744</c:v>
                </c:pt>
                <c:pt idx="3">
                  <c:v>80.966999999999999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288.92599999999999</c:v>
                </c:pt>
                <c:pt idx="25">
                  <c:v>333.93700000000001</c:v>
                </c:pt>
                <c:pt idx="26">
                  <c:v>332.72699999999998</c:v>
                </c:pt>
                <c:pt idx="27">
                  <c:v>342.28300000000002</c:v>
                </c:pt>
                <c:pt idx="28">
                  <c:v>385.96600000000001</c:v>
                </c:pt>
                <c:pt idx="29">
                  <c:v>406.41</c:v>
                </c:pt>
                <c:pt idx="30">
                  <c:v>372.66699999999997</c:v>
                </c:pt>
                <c:pt idx="31">
                  <c:v>370.49799999999999</c:v>
                </c:pt>
                <c:pt idx="32">
                  <c:v>93.242999999999995</c:v>
                </c:pt>
                <c:pt idx="33">
                  <c:v>76.703999999999994</c:v>
                </c:pt>
                <c:pt idx="34">
                  <c:v>87.052000000000007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29.367999999999999</c:v>
                </c:pt>
                <c:pt idx="67">
                  <c:v>161.876</c:v>
                </c:pt>
                <c:pt idx="68">
                  <c:v>250.68600000000001</c:v>
                </c:pt>
                <c:pt idx="69">
                  <c:v>217.995</c:v>
                </c:pt>
                <c:pt idx="70">
                  <c:v>267.51499999999999</c:v>
                </c:pt>
                <c:pt idx="71">
                  <c:v>353.10599999999999</c:v>
                </c:pt>
                <c:pt idx="72">
                  <c:v>504.51</c:v>
                </c:pt>
                <c:pt idx="73">
                  <c:v>448.637</c:v>
                </c:pt>
                <c:pt idx="74">
                  <c:v>459.48099999999999</c:v>
                </c:pt>
                <c:pt idx="75">
                  <c:v>429.62900000000002</c:v>
                </c:pt>
                <c:pt idx="76">
                  <c:v>690.36099999999999</c:v>
                </c:pt>
                <c:pt idx="77">
                  <c:v>672.24599999999998</c:v>
                </c:pt>
                <c:pt idx="78">
                  <c:v>592.27200000000005</c:v>
                </c:pt>
                <c:pt idx="79">
                  <c:v>585.83399999999995</c:v>
                </c:pt>
                <c:pt idx="80">
                  <c:v>634.78899999999999</c:v>
                </c:pt>
                <c:pt idx="81">
                  <c:v>601.82600000000002</c:v>
                </c:pt>
                <c:pt idx="82">
                  <c:v>549.15499999999997</c:v>
                </c:pt>
                <c:pt idx="83">
                  <c:v>541.99699999999996</c:v>
                </c:pt>
                <c:pt idx="84">
                  <c:v>501.18799999999999</c:v>
                </c:pt>
                <c:pt idx="85">
                  <c:v>476.61099999999999</c:v>
                </c:pt>
                <c:pt idx="86">
                  <c:v>458.24299999999999</c:v>
                </c:pt>
                <c:pt idx="87">
                  <c:v>442.96800000000002</c:v>
                </c:pt>
                <c:pt idx="88">
                  <c:v>83.644000000000005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103.14400000000001</c:v>
                </c:pt>
                <c:pt idx="40">
                  <c:v>142.982</c:v>
                </c:pt>
                <c:pt idx="41">
                  <c:v>49.466000000000001</c:v>
                </c:pt>
                <c:pt idx="42">
                  <c:v>5.0940000000000003</c:v>
                </c:pt>
                <c:pt idx="43">
                  <c:v>216.95599999999999</c:v>
                </c:pt>
                <c:pt idx="44">
                  <c:v>887.70299999999997</c:v>
                </c:pt>
                <c:pt idx="45">
                  <c:v>1015.383</c:v>
                </c:pt>
                <c:pt idx="46">
                  <c:v>1008.5890000000001</c:v>
                </c:pt>
                <c:pt idx="47">
                  <c:v>954.15300000000002</c:v>
                </c:pt>
                <c:pt idx="48">
                  <c:v>988.82299999999998</c:v>
                </c:pt>
                <c:pt idx="49">
                  <c:v>986.46600000000001</c:v>
                </c:pt>
                <c:pt idx="50">
                  <c:v>1076.374</c:v>
                </c:pt>
                <c:pt idx="51">
                  <c:v>1110.82</c:v>
                </c:pt>
                <c:pt idx="52">
                  <c:v>1148.673</c:v>
                </c:pt>
                <c:pt idx="53">
                  <c:v>1140.7249999999999</c:v>
                </c:pt>
                <c:pt idx="54">
                  <c:v>1193.729</c:v>
                </c:pt>
                <c:pt idx="55">
                  <c:v>1094.9390000000001</c:v>
                </c:pt>
                <c:pt idx="56">
                  <c:v>1000.078</c:v>
                </c:pt>
                <c:pt idx="57">
                  <c:v>998.19600000000003</c:v>
                </c:pt>
                <c:pt idx="58">
                  <c:v>940.93499999999995</c:v>
                </c:pt>
                <c:pt idx="59">
                  <c:v>958.84500000000003</c:v>
                </c:pt>
                <c:pt idx="60">
                  <c:v>861.36800000000005</c:v>
                </c:pt>
                <c:pt idx="61">
                  <c:v>853.27800000000002</c:v>
                </c:pt>
                <c:pt idx="62">
                  <c:v>956.91600000000005</c:v>
                </c:pt>
                <c:pt idx="63">
                  <c:v>916.16499999999996</c:v>
                </c:pt>
                <c:pt idx="64">
                  <c:v>385.75599999999997</c:v>
                </c:pt>
                <c:pt idx="65">
                  <c:v>383.76400000000001</c:v>
                </c:pt>
                <c:pt idx="66">
                  <c:v>463.77100000000002</c:v>
                </c:pt>
                <c:pt idx="67">
                  <c:v>496.714</c:v>
                </c:pt>
                <c:pt idx="68">
                  <c:v>268.363</c:v>
                </c:pt>
                <c:pt idx="69">
                  <c:v>185.51599999999999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-1979.722</c:v>
                </c:pt>
                <c:pt idx="1">
                  <c:v>-1874.7850000000001</c:v>
                </c:pt>
                <c:pt idx="2">
                  <c:v>-1815.095</c:v>
                </c:pt>
                <c:pt idx="3">
                  <c:v>-1793.9480000000001</c:v>
                </c:pt>
                <c:pt idx="4">
                  <c:v>-1641.4949999999999</c:v>
                </c:pt>
                <c:pt idx="5">
                  <c:v>-1667.181</c:v>
                </c:pt>
                <c:pt idx="6">
                  <c:v>-1739.239</c:v>
                </c:pt>
                <c:pt idx="7">
                  <c:v>-1779.713</c:v>
                </c:pt>
                <c:pt idx="8">
                  <c:v>-1888.252</c:v>
                </c:pt>
                <c:pt idx="9">
                  <c:v>-1915.548</c:v>
                </c:pt>
                <c:pt idx="10">
                  <c:v>-1893.3579999999999</c:v>
                </c:pt>
                <c:pt idx="11">
                  <c:v>-1909.202</c:v>
                </c:pt>
                <c:pt idx="12">
                  <c:v>-1921.65</c:v>
                </c:pt>
                <c:pt idx="13">
                  <c:v>-1936.87</c:v>
                </c:pt>
                <c:pt idx="14">
                  <c:v>-1959.126</c:v>
                </c:pt>
                <c:pt idx="15">
                  <c:v>-1972.9549999999999</c:v>
                </c:pt>
                <c:pt idx="16">
                  <c:v>-1946.9090000000001</c:v>
                </c:pt>
                <c:pt idx="17">
                  <c:v>-1909.491</c:v>
                </c:pt>
                <c:pt idx="18">
                  <c:v>-1895.16</c:v>
                </c:pt>
                <c:pt idx="19">
                  <c:v>-1864.2809999999999</c:v>
                </c:pt>
                <c:pt idx="20">
                  <c:v>-1756.8630000000001</c:v>
                </c:pt>
                <c:pt idx="21">
                  <c:v>-1689.915</c:v>
                </c:pt>
                <c:pt idx="22">
                  <c:v>-1587.077</c:v>
                </c:pt>
                <c:pt idx="23">
                  <c:v>-1466.2249999999999</c:v>
                </c:pt>
                <c:pt idx="24">
                  <c:v>-1531.45</c:v>
                </c:pt>
                <c:pt idx="25">
                  <c:v>-1406.297</c:v>
                </c:pt>
                <c:pt idx="26">
                  <c:v>-1262.212</c:v>
                </c:pt>
                <c:pt idx="27">
                  <c:v>-1231.558</c:v>
                </c:pt>
                <c:pt idx="28">
                  <c:v>-1277.3</c:v>
                </c:pt>
                <c:pt idx="29">
                  <c:v>-1364.7729999999999</c:v>
                </c:pt>
                <c:pt idx="30">
                  <c:v>-1397.711</c:v>
                </c:pt>
                <c:pt idx="31">
                  <c:v>-1402.1379999999999</c:v>
                </c:pt>
                <c:pt idx="32">
                  <c:v>-990.29700000000003</c:v>
                </c:pt>
                <c:pt idx="33">
                  <c:v>-943.99900000000002</c:v>
                </c:pt>
                <c:pt idx="34">
                  <c:v>-997.21699999999998</c:v>
                </c:pt>
                <c:pt idx="35">
                  <c:v>-775.11500000000001</c:v>
                </c:pt>
                <c:pt idx="36">
                  <c:v>-281.041</c:v>
                </c:pt>
                <c:pt idx="37">
                  <c:v>-77.838999999999999</c:v>
                </c:pt>
                <c:pt idx="38">
                  <c:v>-100.669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-7.8920000000000003</c:v>
                </c:pt>
                <c:pt idx="71">
                  <c:v>-122.117</c:v>
                </c:pt>
                <c:pt idx="72">
                  <c:v>-546.30499999999995</c:v>
                </c:pt>
                <c:pt idx="73">
                  <c:v>-630.91499999999996</c:v>
                </c:pt>
                <c:pt idx="74">
                  <c:v>-620.71699999999998</c:v>
                </c:pt>
                <c:pt idx="75">
                  <c:v>-628.31600000000003</c:v>
                </c:pt>
                <c:pt idx="76">
                  <c:v>-1027.367</c:v>
                </c:pt>
                <c:pt idx="77">
                  <c:v>-1074.79</c:v>
                </c:pt>
                <c:pt idx="78">
                  <c:v>-1005.03</c:v>
                </c:pt>
                <c:pt idx="79">
                  <c:v>-1034.2149999999999</c:v>
                </c:pt>
                <c:pt idx="80">
                  <c:v>-1480.7750000000001</c:v>
                </c:pt>
                <c:pt idx="81">
                  <c:v>-1580.5419999999999</c:v>
                </c:pt>
                <c:pt idx="82">
                  <c:v>-1630.346</c:v>
                </c:pt>
                <c:pt idx="83">
                  <c:v>-1679.394</c:v>
                </c:pt>
                <c:pt idx="84">
                  <c:v>-1693.4380000000001</c:v>
                </c:pt>
                <c:pt idx="85">
                  <c:v>-1686.077</c:v>
                </c:pt>
                <c:pt idx="86">
                  <c:v>-1696.56</c:v>
                </c:pt>
                <c:pt idx="87">
                  <c:v>-1737.44</c:v>
                </c:pt>
                <c:pt idx="88">
                  <c:v>-1022.165</c:v>
                </c:pt>
                <c:pt idx="89">
                  <c:v>-996.47299999999996</c:v>
                </c:pt>
                <c:pt idx="90">
                  <c:v>-1015.008</c:v>
                </c:pt>
                <c:pt idx="91">
                  <c:v>-912.23599999999999</c:v>
                </c:pt>
                <c:pt idx="92">
                  <c:v>-536.97799999999995</c:v>
                </c:pt>
                <c:pt idx="93">
                  <c:v>-454.53300000000002</c:v>
                </c:pt>
                <c:pt idx="94">
                  <c:v>-494.94799999999998</c:v>
                </c:pt>
                <c:pt idx="95">
                  <c:v>-655.23900000000003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-80.3</c:v>
                </c:pt>
                <c:pt idx="44">
                  <c:v>-661.53800000000001</c:v>
                </c:pt>
                <c:pt idx="45">
                  <c:v>-802.37800000000004</c:v>
                </c:pt>
                <c:pt idx="46">
                  <c:v>-801.08500000000004</c:v>
                </c:pt>
                <c:pt idx="47">
                  <c:v>-800.51700000000005</c:v>
                </c:pt>
                <c:pt idx="48">
                  <c:v>-797.49400000000003</c:v>
                </c:pt>
                <c:pt idx="49">
                  <c:v>-798.44399999999996</c:v>
                </c:pt>
                <c:pt idx="50">
                  <c:v>-796.42200000000003</c:v>
                </c:pt>
                <c:pt idx="51">
                  <c:v>-796.15800000000002</c:v>
                </c:pt>
                <c:pt idx="52">
                  <c:v>-794.572</c:v>
                </c:pt>
                <c:pt idx="53">
                  <c:v>-793.48199999999997</c:v>
                </c:pt>
                <c:pt idx="54">
                  <c:v>-792.17200000000003</c:v>
                </c:pt>
                <c:pt idx="55">
                  <c:v>-791.54</c:v>
                </c:pt>
                <c:pt idx="56">
                  <c:v>-791.17100000000005</c:v>
                </c:pt>
                <c:pt idx="57">
                  <c:v>-788.63699999999994</c:v>
                </c:pt>
                <c:pt idx="58">
                  <c:v>-786.952</c:v>
                </c:pt>
                <c:pt idx="59">
                  <c:v>-786.798</c:v>
                </c:pt>
                <c:pt idx="60">
                  <c:v>-673.22</c:v>
                </c:pt>
                <c:pt idx="61">
                  <c:v>-637.22</c:v>
                </c:pt>
                <c:pt idx="62">
                  <c:v>-567.56200000000001</c:v>
                </c:pt>
                <c:pt idx="63">
                  <c:v>-451.447</c:v>
                </c:pt>
                <c:pt idx="64">
                  <c:v>-65.293000000000006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493613969086698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2593.866</c:v>
                </c:pt>
                <c:pt idx="1">
                  <c:v>2593.3879999999999</c:v>
                </c:pt>
                <c:pt idx="2">
                  <c:v>2589.9209999999998</c:v>
                </c:pt>
                <c:pt idx="3">
                  <c:v>2590.88</c:v>
                </c:pt>
                <c:pt idx="4">
                  <c:v>2592.2550000000001</c:v>
                </c:pt>
                <c:pt idx="5">
                  <c:v>2593.6019999999999</c:v>
                </c:pt>
                <c:pt idx="6">
                  <c:v>2593.7449999999999</c:v>
                </c:pt>
                <c:pt idx="7">
                  <c:v>2592.904</c:v>
                </c:pt>
                <c:pt idx="8">
                  <c:v>2591.402</c:v>
                </c:pt>
                <c:pt idx="9">
                  <c:v>2593.2979999999998</c:v>
                </c:pt>
                <c:pt idx="10">
                  <c:v>2596.069</c:v>
                </c:pt>
                <c:pt idx="11">
                  <c:v>2596.817</c:v>
                </c:pt>
                <c:pt idx="12">
                  <c:v>2597.7220000000002</c:v>
                </c:pt>
                <c:pt idx="13">
                  <c:v>2597.5680000000002</c:v>
                </c:pt>
                <c:pt idx="14">
                  <c:v>2596.8310000000001</c:v>
                </c:pt>
                <c:pt idx="15">
                  <c:v>2596.6320000000001</c:v>
                </c:pt>
                <c:pt idx="16">
                  <c:v>2597.067</c:v>
                </c:pt>
                <c:pt idx="17">
                  <c:v>2597.44</c:v>
                </c:pt>
                <c:pt idx="18">
                  <c:v>2598.1950000000002</c:v>
                </c:pt>
                <c:pt idx="19">
                  <c:v>2597.0149999999999</c:v>
                </c:pt>
                <c:pt idx="20">
                  <c:v>2597.4679999999998</c:v>
                </c:pt>
                <c:pt idx="21">
                  <c:v>2598.1909999999998</c:v>
                </c:pt>
                <c:pt idx="22">
                  <c:v>2598.7809999999999</c:v>
                </c:pt>
                <c:pt idx="23">
                  <c:v>2599.2240000000002</c:v>
                </c:pt>
                <c:pt idx="24">
                  <c:v>2598.529</c:v>
                </c:pt>
                <c:pt idx="25">
                  <c:v>2600.7060000000001</c:v>
                </c:pt>
                <c:pt idx="26">
                  <c:v>2601.1239999999998</c:v>
                </c:pt>
                <c:pt idx="27">
                  <c:v>2605.0189999999998</c:v>
                </c:pt>
                <c:pt idx="28">
                  <c:v>2605.0259999999998</c:v>
                </c:pt>
                <c:pt idx="29">
                  <c:v>2605.259</c:v>
                </c:pt>
                <c:pt idx="30">
                  <c:v>2603.951</c:v>
                </c:pt>
                <c:pt idx="31">
                  <c:v>2601.806</c:v>
                </c:pt>
                <c:pt idx="32">
                  <c:v>2600.0210000000002</c:v>
                </c:pt>
                <c:pt idx="33">
                  <c:v>2604.9540000000002</c:v>
                </c:pt>
                <c:pt idx="34">
                  <c:v>2605.9740000000002</c:v>
                </c:pt>
                <c:pt idx="35">
                  <c:v>2605.2310000000002</c:v>
                </c:pt>
                <c:pt idx="36">
                  <c:v>2603.6970000000001</c:v>
                </c:pt>
                <c:pt idx="37">
                  <c:v>2603.585</c:v>
                </c:pt>
                <c:pt idx="38">
                  <c:v>2606.2339999999999</c:v>
                </c:pt>
                <c:pt idx="39">
                  <c:v>2607.9780000000001</c:v>
                </c:pt>
                <c:pt idx="40">
                  <c:v>2608.096</c:v>
                </c:pt>
                <c:pt idx="41">
                  <c:v>2606.953</c:v>
                </c:pt>
                <c:pt idx="42">
                  <c:v>2502.4760000000001</c:v>
                </c:pt>
                <c:pt idx="43">
                  <c:v>2343.6669999999999</c:v>
                </c:pt>
                <c:pt idx="44">
                  <c:v>2337.8820000000001</c:v>
                </c:pt>
                <c:pt idx="45">
                  <c:v>2337.0859999999998</c:v>
                </c:pt>
                <c:pt idx="46">
                  <c:v>2336.8670000000002</c:v>
                </c:pt>
                <c:pt idx="47">
                  <c:v>2336.4699999999998</c:v>
                </c:pt>
                <c:pt idx="48">
                  <c:v>2337.2550000000001</c:v>
                </c:pt>
                <c:pt idx="49">
                  <c:v>2336.37</c:v>
                </c:pt>
                <c:pt idx="50">
                  <c:v>2335.317</c:v>
                </c:pt>
                <c:pt idx="51">
                  <c:v>2335.4989999999998</c:v>
                </c:pt>
                <c:pt idx="52">
                  <c:v>2335.1170000000002</c:v>
                </c:pt>
                <c:pt idx="53">
                  <c:v>2333.9229999999998</c:v>
                </c:pt>
                <c:pt idx="54">
                  <c:v>2331.0549999999998</c:v>
                </c:pt>
                <c:pt idx="55">
                  <c:v>2332.9659999999999</c:v>
                </c:pt>
                <c:pt idx="56">
                  <c:v>2333.48</c:v>
                </c:pt>
                <c:pt idx="57">
                  <c:v>2333.5859999999998</c:v>
                </c:pt>
                <c:pt idx="58">
                  <c:v>2333.9760000000001</c:v>
                </c:pt>
                <c:pt idx="59">
                  <c:v>2360.3130000000001</c:v>
                </c:pt>
                <c:pt idx="60">
                  <c:v>2453.5990000000002</c:v>
                </c:pt>
                <c:pt idx="61">
                  <c:v>2569.857</c:v>
                </c:pt>
                <c:pt idx="62">
                  <c:v>2584.77</c:v>
                </c:pt>
                <c:pt idx="63">
                  <c:v>2584.5700000000002</c:v>
                </c:pt>
                <c:pt idx="64">
                  <c:v>2582.36</c:v>
                </c:pt>
                <c:pt idx="65">
                  <c:v>2581.2190000000001</c:v>
                </c:pt>
                <c:pt idx="66">
                  <c:v>2579.105</c:v>
                </c:pt>
                <c:pt idx="67">
                  <c:v>2577.4850000000001</c:v>
                </c:pt>
                <c:pt idx="68">
                  <c:v>2575.895</c:v>
                </c:pt>
                <c:pt idx="69">
                  <c:v>2573.7460000000001</c:v>
                </c:pt>
                <c:pt idx="70">
                  <c:v>2575.3420000000001</c:v>
                </c:pt>
                <c:pt idx="71">
                  <c:v>2579.1170000000002</c:v>
                </c:pt>
                <c:pt idx="72">
                  <c:v>2580.2550000000001</c:v>
                </c:pt>
                <c:pt idx="73">
                  <c:v>2579.886</c:v>
                </c:pt>
                <c:pt idx="74">
                  <c:v>2580.38</c:v>
                </c:pt>
                <c:pt idx="75">
                  <c:v>2580.748</c:v>
                </c:pt>
                <c:pt idx="76">
                  <c:v>2749.7640000000001</c:v>
                </c:pt>
                <c:pt idx="77">
                  <c:v>3002.7640000000001</c:v>
                </c:pt>
                <c:pt idx="78">
                  <c:v>3102.9760000000001</c:v>
                </c:pt>
                <c:pt idx="79">
                  <c:v>3179.4319999999998</c:v>
                </c:pt>
                <c:pt idx="80">
                  <c:v>3242.8229999999999</c:v>
                </c:pt>
                <c:pt idx="81">
                  <c:v>3292.893</c:v>
                </c:pt>
                <c:pt idx="82">
                  <c:v>3340.8240000000001</c:v>
                </c:pt>
                <c:pt idx="83">
                  <c:v>3346.567</c:v>
                </c:pt>
                <c:pt idx="84">
                  <c:v>3343.5639999999999</c:v>
                </c:pt>
                <c:pt idx="85">
                  <c:v>3346.9459999999999</c:v>
                </c:pt>
                <c:pt idx="86">
                  <c:v>3350.5770000000002</c:v>
                </c:pt>
                <c:pt idx="87">
                  <c:v>3350.6759999999999</c:v>
                </c:pt>
                <c:pt idx="88">
                  <c:v>3354.3490000000002</c:v>
                </c:pt>
                <c:pt idx="89">
                  <c:v>3360.1309999999999</c:v>
                </c:pt>
                <c:pt idx="90">
                  <c:v>3358.6570000000002</c:v>
                </c:pt>
                <c:pt idx="91">
                  <c:v>3363.1759999999999</c:v>
                </c:pt>
                <c:pt idx="92">
                  <c:v>3362.6109999999999</c:v>
                </c:pt>
                <c:pt idx="93">
                  <c:v>3363.6689999999999</c:v>
                </c:pt>
                <c:pt idx="94">
                  <c:v>3379.4879999999998</c:v>
                </c:pt>
                <c:pt idx="95">
                  <c:v>3438.2420000000002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2588.2130000000002</c:v>
                </c:pt>
                <c:pt idx="1">
                  <c:v>2585.1239999999998</c:v>
                </c:pt>
                <c:pt idx="2">
                  <c:v>2582.7939999999999</c:v>
                </c:pt>
                <c:pt idx="3">
                  <c:v>2566.8110000000001</c:v>
                </c:pt>
                <c:pt idx="4">
                  <c:v>2580.16</c:v>
                </c:pt>
                <c:pt idx="5">
                  <c:v>2567.8870000000002</c:v>
                </c:pt>
                <c:pt idx="6">
                  <c:v>2571.752</c:v>
                </c:pt>
                <c:pt idx="7">
                  <c:v>2585.7640000000001</c:v>
                </c:pt>
                <c:pt idx="8">
                  <c:v>2614.0329999999999</c:v>
                </c:pt>
                <c:pt idx="9">
                  <c:v>2613.6379999999999</c:v>
                </c:pt>
                <c:pt idx="10">
                  <c:v>2604.4789999999998</c:v>
                </c:pt>
                <c:pt idx="11">
                  <c:v>2592.239</c:v>
                </c:pt>
                <c:pt idx="12">
                  <c:v>2560.9989999999998</c:v>
                </c:pt>
                <c:pt idx="13">
                  <c:v>2557.36</c:v>
                </c:pt>
                <c:pt idx="14">
                  <c:v>2578.8020000000001</c:v>
                </c:pt>
                <c:pt idx="15">
                  <c:v>2588.9389999999999</c:v>
                </c:pt>
                <c:pt idx="16">
                  <c:v>2601.027</c:v>
                </c:pt>
                <c:pt idx="17">
                  <c:v>2604.5500000000002</c:v>
                </c:pt>
                <c:pt idx="18">
                  <c:v>2603.7539999999999</c:v>
                </c:pt>
                <c:pt idx="19">
                  <c:v>2605.904</c:v>
                </c:pt>
                <c:pt idx="20">
                  <c:v>2619.056</c:v>
                </c:pt>
                <c:pt idx="21">
                  <c:v>2615.8159999999998</c:v>
                </c:pt>
                <c:pt idx="22">
                  <c:v>2613.931</c:v>
                </c:pt>
                <c:pt idx="23">
                  <c:v>2617.39</c:v>
                </c:pt>
                <c:pt idx="24">
                  <c:v>2628.7919999999999</c:v>
                </c:pt>
                <c:pt idx="25">
                  <c:v>2625.998</c:v>
                </c:pt>
                <c:pt idx="26">
                  <c:v>2624.1840000000002</c:v>
                </c:pt>
                <c:pt idx="27">
                  <c:v>2619.703</c:v>
                </c:pt>
                <c:pt idx="28">
                  <c:v>2603.6799999999998</c:v>
                </c:pt>
                <c:pt idx="29">
                  <c:v>2600.5639999999999</c:v>
                </c:pt>
                <c:pt idx="30">
                  <c:v>2577.5360000000001</c:v>
                </c:pt>
                <c:pt idx="31">
                  <c:v>2529.279</c:v>
                </c:pt>
                <c:pt idx="32">
                  <c:v>2414.5149999999999</c:v>
                </c:pt>
                <c:pt idx="33">
                  <c:v>2298.3710000000001</c:v>
                </c:pt>
                <c:pt idx="34">
                  <c:v>2082.529</c:v>
                </c:pt>
                <c:pt idx="35">
                  <c:v>1885.7629999999999</c:v>
                </c:pt>
                <c:pt idx="36">
                  <c:v>1698.184</c:v>
                </c:pt>
                <c:pt idx="37">
                  <c:v>1618.711</c:v>
                </c:pt>
                <c:pt idx="38">
                  <c:v>1564.992</c:v>
                </c:pt>
                <c:pt idx="39">
                  <c:v>1523.489</c:v>
                </c:pt>
                <c:pt idx="40">
                  <c:v>1487.951</c:v>
                </c:pt>
                <c:pt idx="41">
                  <c:v>1485.232</c:v>
                </c:pt>
                <c:pt idx="42">
                  <c:v>1496.701</c:v>
                </c:pt>
                <c:pt idx="43">
                  <c:v>1495.2439999999999</c:v>
                </c:pt>
                <c:pt idx="44">
                  <c:v>1510.1379999999999</c:v>
                </c:pt>
                <c:pt idx="45">
                  <c:v>1502.8810000000001</c:v>
                </c:pt>
                <c:pt idx="46">
                  <c:v>1500.702</c:v>
                </c:pt>
                <c:pt idx="47">
                  <c:v>1493.2429999999999</c:v>
                </c:pt>
                <c:pt idx="48">
                  <c:v>1434.672</c:v>
                </c:pt>
                <c:pt idx="49">
                  <c:v>1440.556</c:v>
                </c:pt>
                <c:pt idx="50">
                  <c:v>1471.5419999999999</c:v>
                </c:pt>
                <c:pt idx="51">
                  <c:v>1466.6659999999999</c:v>
                </c:pt>
                <c:pt idx="52">
                  <c:v>1468.1880000000001</c:v>
                </c:pt>
                <c:pt idx="53">
                  <c:v>1487.3240000000001</c:v>
                </c:pt>
                <c:pt idx="54">
                  <c:v>1484.412</c:v>
                </c:pt>
                <c:pt idx="55">
                  <c:v>1502.654</c:v>
                </c:pt>
                <c:pt idx="56">
                  <c:v>1494.799</c:v>
                </c:pt>
                <c:pt idx="57">
                  <c:v>1512.0039999999999</c:v>
                </c:pt>
                <c:pt idx="58">
                  <c:v>1522.4639999999999</c:v>
                </c:pt>
                <c:pt idx="59">
                  <c:v>1526.2950000000001</c:v>
                </c:pt>
                <c:pt idx="60">
                  <c:v>1529.9690000000001</c:v>
                </c:pt>
                <c:pt idx="61">
                  <c:v>1541.24</c:v>
                </c:pt>
                <c:pt idx="62">
                  <c:v>1591.8989999999999</c:v>
                </c:pt>
                <c:pt idx="63">
                  <c:v>1652.3989999999999</c:v>
                </c:pt>
                <c:pt idx="64">
                  <c:v>1718.2</c:v>
                </c:pt>
                <c:pt idx="65">
                  <c:v>1774.02</c:v>
                </c:pt>
                <c:pt idx="66">
                  <c:v>1865.568</c:v>
                </c:pt>
                <c:pt idx="67">
                  <c:v>1972.72</c:v>
                </c:pt>
                <c:pt idx="68">
                  <c:v>2132.221</c:v>
                </c:pt>
                <c:pt idx="69">
                  <c:v>2298.9839999999999</c:v>
                </c:pt>
                <c:pt idx="70">
                  <c:v>2370.3879999999999</c:v>
                </c:pt>
                <c:pt idx="71">
                  <c:v>2441.3470000000002</c:v>
                </c:pt>
                <c:pt idx="72">
                  <c:v>2583.9789999999998</c:v>
                </c:pt>
                <c:pt idx="73">
                  <c:v>2659.5830000000001</c:v>
                </c:pt>
                <c:pt idx="74">
                  <c:v>2751.4180000000001</c:v>
                </c:pt>
                <c:pt idx="75">
                  <c:v>2829.951</c:v>
                </c:pt>
                <c:pt idx="76">
                  <c:v>2893.096</c:v>
                </c:pt>
                <c:pt idx="77">
                  <c:v>2975.127</c:v>
                </c:pt>
                <c:pt idx="78">
                  <c:v>3029.2159999999999</c:v>
                </c:pt>
                <c:pt idx="79">
                  <c:v>3086.3510000000001</c:v>
                </c:pt>
                <c:pt idx="80">
                  <c:v>3111.424</c:v>
                </c:pt>
                <c:pt idx="81">
                  <c:v>3129.9110000000001</c:v>
                </c:pt>
                <c:pt idx="82">
                  <c:v>3169.1149999999998</c:v>
                </c:pt>
                <c:pt idx="83">
                  <c:v>3185.9720000000002</c:v>
                </c:pt>
                <c:pt idx="84">
                  <c:v>3219.9270000000001</c:v>
                </c:pt>
                <c:pt idx="85">
                  <c:v>3208.1669999999999</c:v>
                </c:pt>
                <c:pt idx="86">
                  <c:v>3229.3130000000001</c:v>
                </c:pt>
                <c:pt idx="87">
                  <c:v>3277.8470000000002</c:v>
                </c:pt>
                <c:pt idx="88">
                  <c:v>3310.2719999999999</c:v>
                </c:pt>
                <c:pt idx="89">
                  <c:v>3378.837</c:v>
                </c:pt>
                <c:pt idx="90">
                  <c:v>3419.2080000000001</c:v>
                </c:pt>
                <c:pt idx="91">
                  <c:v>3389.7469999999998</c:v>
                </c:pt>
                <c:pt idx="92">
                  <c:v>3387.1370000000002</c:v>
                </c:pt>
                <c:pt idx="93">
                  <c:v>3359.4119999999998</c:v>
                </c:pt>
                <c:pt idx="94">
                  <c:v>3346.335</c:v>
                </c:pt>
                <c:pt idx="95">
                  <c:v>3409.5279999999998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812.24699999999996</c:v>
                </c:pt>
                <c:pt idx="1">
                  <c:v>827.505</c:v>
                </c:pt>
                <c:pt idx="2">
                  <c:v>827.27499999999998</c:v>
                </c:pt>
                <c:pt idx="3">
                  <c:v>827.44</c:v>
                </c:pt>
                <c:pt idx="4">
                  <c:v>826.26499999999999</c:v>
                </c:pt>
                <c:pt idx="5">
                  <c:v>829.52599999999995</c:v>
                </c:pt>
                <c:pt idx="6">
                  <c:v>832.30100000000004</c:v>
                </c:pt>
                <c:pt idx="7">
                  <c:v>831.91200000000003</c:v>
                </c:pt>
                <c:pt idx="8">
                  <c:v>836.30799999999999</c:v>
                </c:pt>
                <c:pt idx="9">
                  <c:v>836.57600000000002</c:v>
                </c:pt>
                <c:pt idx="10">
                  <c:v>837.39599999999996</c:v>
                </c:pt>
                <c:pt idx="11">
                  <c:v>816.25099999999998</c:v>
                </c:pt>
                <c:pt idx="12">
                  <c:v>637.04300000000001</c:v>
                </c:pt>
                <c:pt idx="13">
                  <c:v>224.94399999999999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-1.6379999999999999</c:v>
                </c:pt>
                <c:pt idx="68">
                  <c:v>37.192999999999998</c:v>
                </c:pt>
                <c:pt idx="69">
                  <c:v>105.688</c:v>
                </c:pt>
                <c:pt idx="70">
                  <c:v>286.42200000000003</c:v>
                </c:pt>
                <c:pt idx="71">
                  <c:v>436.72899999999998</c:v>
                </c:pt>
                <c:pt idx="72">
                  <c:v>563.30600000000004</c:v>
                </c:pt>
                <c:pt idx="73">
                  <c:v>726.36199999999997</c:v>
                </c:pt>
                <c:pt idx="74">
                  <c:v>693.22799999999995</c:v>
                </c:pt>
                <c:pt idx="75">
                  <c:v>757.42700000000002</c:v>
                </c:pt>
                <c:pt idx="76">
                  <c:v>824.92200000000003</c:v>
                </c:pt>
                <c:pt idx="77">
                  <c:v>717.18600000000004</c:v>
                </c:pt>
                <c:pt idx="78">
                  <c:v>657.28300000000002</c:v>
                </c:pt>
                <c:pt idx="79">
                  <c:v>563.32000000000005</c:v>
                </c:pt>
                <c:pt idx="80">
                  <c:v>598.07299999999998</c:v>
                </c:pt>
                <c:pt idx="81">
                  <c:v>734.80200000000002</c:v>
                </c:pt>
                <c:pt idx="82">
                  <c:v>756.72400000000005</c:v>
                </c:pt>
                <c:pt idx="83">
                  <c:v>748.78599999999994</c:v>
                </c:pt>
                <c:pt idx="84">
                  <c:v>811.029</c:v>
                </c:pt>
                <c:pt idx="85">
                  <c:v>815.01800000000003</c:v>
                </c:pt>
                <c:pt idx="86">
                  <c:v>812.73699999999997</c:v>
                </c:pt>
                <c:pt idx="87">
                  <c:v>829.63699999999994</c:v>
                </c:pt>
                <c:pt idx="88">
                  <c:v>831.11800000000005</c:v>
                </c:pt>
                <c:pt idx="89">
                  <c:v>834.07100000000003</c:v>
                </c:pt>
                <c:pt idx="90">
                  <c:v>833.67700000000002</c:v>
                </c:pt>
                <c:pt idx="91">
                  <c:v>833.97699999999998</c:v>
                </c:pt>
                <c:pt idx="92">
                  <c:v>828.38499999999999</c:v>
                </c:pt>
                <c:pt idx="93">
                  <c:v>813.78599999999994</c:v>
                </c:pt>
                <c:pt idx="94">
                  <c:v>833.06899999999996</c:v>
                </c:pt>
                <c:pt idx="95">
                  <c:v>780.79600000000005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385.65300000000002</c:v>
                </c:pt>
                <c:pt idx="1">
                  <c:v>387.75200000000001</c:v>
                </c:pt>
                <c:pt idx="2">
                  <c:v>387.38200000000001</c:v>
                </c:pt>
                <c:pt idx="3">
                  <c:v>387.79399999999998</c:v>
                </c:pt>
                <c:pt idx="4">
                  <c:v>389.22</c:v>
                </c:pt>
                <c:pt idx="5">
                  <c:v>389.49299999999999</c:v>
                </c:pt>
                <c:pt idx="6">
                  <c:v>389.67700000000002</c:v>
                </c:pt>
                <c:pt idx="7">
                  <c:v>388.95800000000003</c:v>
                </c:pt>
                <c:pt idx="8">
                  <c:v>388.90800000000002</c:v>
                </c:pt>
                <c:pt idx="9">
                  <c:v>390.52300000000002</c:v>
                </c:pt>
                <c:pt idx="10">
                  <c:v>390.03500000000003</c:v>
                </c:pt>
                <c:pt idx="11">
                  <c:v>391.64600000000002</c:v>
                </c:pt>
                <c:pt idx="12">
                  <c:v>394.88400000000001</c:v>
                </c:pt>
                <c:pt idx="13">
                  <c:v>395.86</c:v>
                </c:pt>
                <c:pt idx="14">
                  <c:v>394.14800000000002</c:v>
                </c:pt>
                <c:pt idx="15">
                  <c:v>393.59699999999998</c:v>
                </c:pt>
                <c:pt idx="16">
                  <c:v>389.89400000000001</c:v>
                </c:pt>
                <c:pt idx="17">
                  <c:v>390.69799999999998</c:v>
                </c:pt>
                <c:pt idx="18">
                  <c:v>389.07100000000003</c:v>
                </c:pt>
                <c:pt idx="19">
                  <c:v>390.11099999999999</c:v>
                </c:pt>
                <c:pt idx="20">
                  <c:v>399.27600000000001</c:v>
                </c:pt>
                <c:pt idx="21">
                  <c:v>401.36399999999998</c:v>
                </c:pt>
                <c:pt idx="22">
                  <c:v>400.935</c:v>
                </c:pt>
                <c:pt idx="23">
                  <c:v>402.54300000000001</c:v>
                </c:pt>
                <c:pt idx="24">
                  <c:v>445.10199999999998</c:v>
                </c:pt>
                <c:pt idx="25">
                  <c:v>452.28899999999999</c:v>
                </c:pt>
                <c:pt idx="26">
                  <c:v>452.86</c:v>
                </c:pt>
                <c:pt idx="27">
                  <c:v>455.66800000000001</c:v>
                </c:pt>
                <c:pt idx="28">
                  <c:v>452.80099999999999</c:v>
                </c:pt>
                <c:pt idx="29">
                  <c:v>451.47300000000001</c:v>
                </c:pt>
                <c:pt idx="30">
                  <c:v>449.14</c:v>
                </c:pt>
                <c:pt idx="31">
                  <c:v>449.73200000000003</c:v>
                </c:pt>
                <c:pt idx="32">
                  <c:v>442.87599999999998</c:v>
                </c:pt>
                <c:pt idx="33">
                  <c:v>441.97399999999999</c:v>
                </c:pt>
                <c:pt idx="34">
                  <c:v>442.98599999999999</c:v>
                </c:pt>
                <c:pt idx="35">
                  <c:v>442.77800000000002</c:v>
                </c:pt>
                <c:pt idx="36">
                  <c:v>429.75</c:v>
                </c:pt>
                <c:pt idx="37">
                  <c:v>428.01400000000001</c:v>
                </c:pt>
                <c:pt idx="38">
                  <c:v>429.42</c:v>
                </c:pt>
                <c:pt idx="39">
                  <c:v>430.62200000000001</c:v>
                </c:pt>
                <c:pt idx="40">
                  <c:v>410.84399999999999</c:v>
                </c:pt>
                <c:pt idx="41">
                  <c:v>407.97199999999998</c:v>
                </c:pt>
                <c:pt idx="42">
                  <c:v>409.63299999999998</c:v>
                </c:pt>
                <c:pt idx="43">
                  <c:v>409.18799999999999</c:v>
                </c:pt>
                <c:pt idx="44">
                  <c:v>401.64100000000002</c:v>
                </c:pt>
                <c:pt idx="45">
                  <c:v>401.31799999999998</c:v>
                </c:pt>
                <c:pt idx="46">
                  <c:v>400.21800000000002</c:v>
                </c:pt>
                <c:pt idx="47">
                  <c:v>398.90499999999997</c:v>
                </c:pt>
                <c:pt idx="48">
                  <c:v>379.41199999999998</c:v>
                </c:pt>
                <c:pt idx="49">
                  <c:v>376.62599999999998</c:v>
                </c:pt>
                <c:pt idx="50">
                  <c:v>383.91199999999998</c:v>
                </c:pt>
                <c:pt idx="51">
                  <c:v>385.01</c:v>
                </c:pt>
                <c:pt idx="52">
                  <c:v>378.21899999999999</c:v>
                </c:pt>
                <c:pt idx="53">
                  <c:v>382.37099999999998</c:v>
                </c:pt>
                <c:pt idx="54">
                  <c:v>379.97199999999998</c:v>
                </c:pt>
                <c:pt idx="55">
                  <c:v>381.99700000000001</c:v>
                </c:pt>
                <c:pt idx="56">
                  <c:v>380.79599999999999</c:v>
                </c:pt>
                <c:pt idx="57">
                  <c:v>381.35199999999998</c:v>
                </c:pt>
                <c:pt idx="58">
                  <c:v>380.35</c:v>
                </c:pt>
                <c:pt idx="59">
                  <c:v>380.83699999999999</c:v>
                </c:pt>
                <c:pt idx="60">
                  <c:v>380.23700000000002</c:v>
                </c:pt>
                <c:pt idx="61">
                  <c:v>382.99599999999998</c:v>
                </c:pt>
                <c:pt idx="62">
                  <c:v>382.75200000000001</c:v>
                </c:pt>
                <c:pt idx="63">
                  <c:v>384.36900000000003</c:v>
                </c:pt>
                <c:pt idx="64">
                  <c:v>391.76600000000002</c:v>
                </c:pt>
                <c:pt idx="65">
                  <c:v>393.48500000000001</c:v>
                </c:pt>
                <c:pt idx="66">
                  <c:v>393.19400000000002</c:v>
                </c:pt>
                <c:pt idx="67">
                  <c:v>399.99</c:v>
                </c:pt>
                <c:pt idx="68">
                  <c:v>428.30099999999999</c:v>
                </c:pt>
                <c:pt idx="69">
                  <c:v>435.54899999999998</c:v>
                </c:pt>
                <c:pt idx="70">
                  <c:v>433.89499999999998</c:v>
                </c:pt>
                <c:pt idx="71">
                  <c:v>435.935</c:v>
                </c:pt>
                <c:pt idx="72">
                  <c:v>442.858</c:v>
                </c:pt>
                <c:pt idx="73">
                  <c:v>447.49</c:v>
                </c:pt>
                <c:pt idx="74">
                  <c:v>448.93200000000002</c:v>
                </c:pt>
                <c:pt idx="75">
                  <c:v>449.28100000000001</c:v>
                </c:pt>
                <c:pt idx="76">
                  <c:v>446.428</c:v>
                </c:pt>
                <c:pt idx="77">
                  <c:v>448.76299999999998</c:v>
                </c:pt>
                <c:pt idx="78">
                  <c:v>447.49400000000003</c:v>
                </c:pt>
                <c:pt idx="79">
                  <c:v>449.98399999999998</c:v>
                </c:pt>
                <c:pt idx="80">
                  <c:v>450.42</c:v>
                </c:pt>
                <c:pt idx="81">
                  <c:v>450.49599999999998</c:v>
                </c:pt>
                <c:pt idx="82">
                  <c:v>450.13499999999999</c:v>
                </c:pt>
                <c:pt idx="83">
                  <c:v>447.75</c:v>
                </c:pt>
                <c:pt idx="84">
                  <c:v>441.262</c:v>
                </c:pt>
                <c:pt idx="85">
                  <c:v>443.66199999999998</c:v>
                </c:pt>
                <c:pt idx="86">
                  <c:v>445.06299999999999</c:v>
                </c:pt>
                <c:pt idx="87">
                  <c:v>442.322</c:v>
                </c:pt>
                <c:pt idx="88">
                  <c:v>407.553</c:v>
                </c:pt>
                <c:pt idx="89">
                  <c:v>401.608</c:v>
                </c:pt>
                <c:pt idx="90">
                  <c:v>399.73200000000003</c:v>
                </c:pt>
                <c:pt idx="91">
                  <c:v>402.13299999999998</c:v>
                </c:pt>
                <c:pt idx="92">
                  <c:v>395.03</c:v>
                </c:pt>
                <c:pt idx="93">
                  <c:v>391.17</c:v>
                </c:pt>
                <c:pt idx="94">
                  <c:v>389.93900000000002</c:v>
                </c:pt>
                <c:pt idx="95">
                  <c:v>392.8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56.654000000000003</c:v>
                </c:pt>
                <c:pt idx="1">
                  <c:v>60.134999999999998</c:v>
                </c:pt>
                <c:pt idx="2">
                  <c:v>77.909000000000006</c:v>
                </c:pt>
                <c:pt idx="3">
                  <c:v>96.78</c:v>
                </c:pt>
                <c:pt idx="4">
                  <c:v>99.491</c:v>
                </c:pt>
                <c:pt idx="5">
                  <c:v>99.114999999999995</c:v>
                </c:pt>
                <c:pt idx="6">
                  <c:v>105.119</c:v>
                </c:pt>
                <c:pt idx="7">
                  <c:v>93.731999999999999</c:v>
                </c:pt>
                <c:pt idx="8">
                  <c:v>83.034999999999997</c:v>
                </c:pt>
                <c:pt idx="9">
                  <c:v>83.78</c:v>
                </c:pt>
                <c:pt idx="10">
                  <c:v>73.784000000000006</c:v>
                </c:pt>
                <c:pt idx="11">
                  <c:v>69.143000000000001</c:v>
                </c:pt>
                <c:pt idx="12">
                  <c:v>54.433</c:v>
                </c:pt>
                <c:pt idx="13">
                  <c:v>44.154000000000003</c:v>
                </c:pt>
                <c:pt idx="14">
                  <c:v>40.604999999999997</c:v>
                </c:pt>
                <c:pt idx="15">
                  <c:v>38.704000000000001</c:v>
                </c:pt>
                <c:pt idx="16">
                  <c:v>41.725000000000001</c:v>
                </c:pt>
                <c:pt idx="17">
                  <c:v>39.912999999999997</c:v>
                </c:pt>
                <c:pt idx="18">
                  <c:v>35.823999999999998</c:v>
                </c:pt>
                <c:pt idx="19">
                  <c:v>31.428000000000001</c:v>
                </c:pt>
                <c:pt idx="20">
                  <c:v>31.675000000000001</c:v>
                </c:pt>
                <c:pt idx="21">
                  <c:v>32.381</c:v>
                </c:pt>
                <c:pt idx="22">
                  <c:v>29.626999999999999</c:v>
                </c:pt>
                <c:pt idx="23">
                  <c:v>24.07</c:v>
                </c:pt>
                <c:pt idx="24">
                  <c:v>20.895</c:v>
                </c:pt>
                <c:pt idx="25">
                  <c:v>21.370999999999999</c:v>
                </c:pt>
                <c:pt idx="26">
                  <c:v>19.808</c:v>
                </c:pt>
                <c:pt idx="27">
                  <c:v>21.494</c:v>
                </c:pt>
                <c:pt idx="28">
                  <c:v>21.548999999999999</c:v>
                </c:pt>
                <c:pt idx="29">
                  <c:v>22.15</c:v>
                </c:pt>
                <c:pt idx="30">
                  <c:v>22.766999999999999</c:v>
                </c:pt>
                <c:pt idx="31">
                  <c:v>22.613</c:v>
                </c:pt>
                <c:pt idx="32">
                  <c:v>22.17</c:v>
                </c:pt>
                <c:pt idx="33">
                  <c:v>20.21</c:v>
                </c:pt>
                <c:pt idx="34">
                  <c:v>19.492999999999999</c:v>
                </c:pt>
                <c:pt idx="35">
                  <c:v>18.302</c:v>
                </c:pt>
                <c:pt idx="36">
                  <c:v>18.61</c:v>
                </c:pt>
                <c:pt idx="37">
                  <c:v>20.018999999999998</c:v>
                </c:pt>
                <c:pt idx="38">
                  <c:v>22.646999999999998</c:v>
                </c:pt>
                <c:pt idx="39">
                  <c:v>30.347999999999999</c:v>
                </c:pt>
                <c:pt idx="40">
                  <c:v>26.902999999999999</c:v>
                </c:pt>
                <c:pt idx="41">
                  <c:v>22.036999999999999</c:v>
                </c:pt>
                <c:pt idx="42">
                  <c:v>23.321999999999999</c:v>
                </c:pt>
                <c:pt idx="43">
                  <c:v>30.422999999999998</c:v>
                </c:pt>
                <c:pt idx="44">
                  <c:v>30.759</c:v>
                </c:pt>
                <c:pt idx="45">
                  <c:v>35.472999999999999</c:v>
                </c:pt>
                <c:pt idx="46">
                  <c:v>43.084000000000003</c:v>
                </c:pt>
                <c:pt idx="47">
                  <c:v>51.014000000000003</c:v>
                </c:pt>
                <c:pt idx="48">
                  <c:v>55.18</c:v>
                </c:pt>
                <c:pt idx="49">
                  <c:v>46.210999999999999</c:v>
                </c:pt>
                <c:pt idx="50">
                  <c:v>32.508000000000003</c:v>
                </c:pt>
                <c:pt idx="51">
                  <c:v>28.355</c:v>
                </c:pt>
                <c:pt idx="52">
                  <c:v>29.236000000000001</c:v>
                </c:pt>
                <c:pt idx="53">
                  <c:v>29.475000000000001</c:v>
                </c:pt>
                <c:pt idx="54">
                  <c:v>29.027000000000001</c:v>
                </c:pt>
                <c:pt idx="55">
                  <c:v>26.295000000000002</c:v>
                </c:pt>
                <c:pt idx="56">
                  <c:v>25.698</c:v>
                </c:pt>
                <c:pt idx="57">
                  <c:v>27.067</c:v>
                </c:pt>
                <c:pt idx="58">
                  <c:v>26.009</c:v>
                </c:pt>
                <c:pt idx="59">
                  <c:v>23.059000000000001</c:v>
                </c:pt>
                <c:pt idx="60">
                  <c:v>21.69</c:v>
                </c:pt>
                <c:pt idx="61">
                  <c:v>21.725000000000001</c:v>
                </c:pt>
                <c:pt idx="62">
                  <c:v>21.233000000000001</c:v>
                </c:pt>
                <c:pt idx="63">
                  <c:v>20.603999999999999</c:v>
                </c:pt>
                <c:pt idx="64">
                  <c:v>22.026</c:v>
                </c:pt>
                <c:pt idx="65">
                  <c:v>24.376000000000001</c:v>
                </c:pt>
                <c:pt idx="66">
                  <c:v>23.573</c:v>
                </c:pt>
                <c:pt idx="67">
                  <c:v>25.504000000000001</c:v>
                </c:pt>
                <c:pt idx="68">
                  <c:v>24.512</c:v>
                </c:pt>
                <c:pt idx="69">
                  <c:v>21.337</c:v>
                </c:pt>
                <c:pt idx="70">
                  <c:v>21.337</c:v>
                </c:pt>
                <c:pt idx="71">
                  <c:v>19.878</c:v>
                </c:pt>
                <c:pt idx="72">
                  <c:v>18.684999999999999</c:v>
                </c:pt>
                <c:pt idx="73">
                  <c:v>19.597000000000001</c:v>
                </c:pt>
                <c:pt idx="74">
                  <c:v>19.847000000000001</c:v>
                </c:pt>
                <c:pt idx="75">
                  <c:v>20.765000000000001</c:v>
                </c:pt>
                <c:pt idx="76">
                  <c:v>20.986999999999998</c:v>
                </c:pt>
                <c:pt idx="77">
                  <c:v>22.524999999999999</c:v>
                </c:pt>
                <c:pt idx="78">
                  <c:v>22.847000000000001</c:v>
                </c:pt>
                <c:pt idx="79">
                  <c:v>21.193999999999999</c:v>
                </c:pt>
                <c:pt idx="80">
                  <c:v>20.945</c:v>
                </c:pt>
                <c:pt idx="81">
                  <c:v>22.021999999999998</c:v>
                </c:pt>
                <c:pt idx="82">
                  <c:v>23.178999999999998</c:v>
                </c:pt>
                <c:pt idx="83">
                  <c:v>24.649000000000001</c:v>
                </c:pt>
                <c:pt idx="84">
                  <c:v>27.260999999999999</c:v>
                </c:pt>
                <c:pt idx="85">
                  <c:v>27.204999999999998</c:v>
                </c:pt>
                <c:pt idx="86">
                  <c:v>30.649000000000001</c:v>
                </c:pt>
                <c:pt idx="87">
                  <c:v>32.837000000000003</c:v>
                </c:pt>
                <c:pt idx="88">
                  <c:v>39.228999999999999</c:v>
                </c:pt>
                <c:pt idx="89">
                  <c:v>44.847999999999999</c:v>
                </c:pt>
                <c:pt idx="90">
                  <c:v>49.015000000000001</c:v>
                </c:pt>
                <c:pt idx="91">
                  <c:v>46.347000000000001</c:v>
                </c:pt>
                <c:pt idx="92">
                  <c:v>48.994</c:v>
                </c:pt>
                <c:pt idx="93">
                  <c:v>46.906999999999996</c:v>
                </c:pt>
                <c:pt idx="94">
                  <c:v>47.392000000000003</c:v>
                </c:pt>
                <c:pt idx="95">
                  <c:v>43.44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44.456000000000003</c:v>
                </c:pt>
                <c:pt idx="21">
                  <c:v>74.085999999999999</c:v>
                </c:pt>
                <c:pt idx="22">
                  <c:v>74.165000000000006</c:v>
                </c:pt>
                <c:pt idx="23">
                  <c:v>74.438999999999993</c:v>
                </c:pt>
                <c:pt idx="24">
                  <c:v>80.977000000000004</c:v>
                </c:pt>
                <c:pt idx="25">
                  <c:v>112.288</c:v>
                </c:pt>
                <c:pt idx="26">
                  <c:v>166.58099999999999</c:v>
                </c:pt>
                <c:pt idx="27">
                  <c:v>237.74</c:v>
                </c:pt>
                <c:pt idx="28">
                  <c:v>321.60399999999998</c:v>
                </c:pt>
                <c:pt idx="29">
                  <c:v>421.94099999999997</c:v>
                </c:pt>
                <c:pt idx="30">
                  <c:v>539.40700000000004</c:v>
                </c:pt>
                <c:pt idx="31">
                  <c:v>663.60299999999995</c:v>
                </c:pt>
                <c:pt idx="32">
                  <c:v>820.40300000000002</c:v>
                </c:pt>
                <c:pt idx="33">
                  <c:v>942.51099999999997</c:v>
                </c:pt>
                <c:pt idx="34">
                  <c:v>1044.1949999999999</c:v>
                </c:pt>
                <c:pt idx="35">
                  <c:v>1163.6279999999999</c:v>
                </c:pt>
                <c:pt idx="36">
                  <c:v>1294.837</c:v>
                </c:pt>
                <c:pt idx="37">
                  <c:v>1354.9970000000001</c:v>
                </c:pt>
                <c:pt idx="38">
                  <c:v>1457.992</c:v>
                </c:pt>
                <c:pt idx="39">
                  <c:v>1486.769</c:v>
                </c:pt>
                <c:pt idx="40">
                  <c:v>1530.002</c:v>
                </c:pt>
                <c:pt idx="41">
                  <c:v>1600.501</c:v>
                </c:pt>
                <c:pt idx="42">
                  <c:v>1679.047</c:v>
                </c:pt>
                <c:pt idx="43">
                  <c:v>1757.279</c:v>
                </c:pt>
                <c:pt idx="44">
                  <c:v>1870.981</c:v>
                </c:pt>
                <c:pt idx="45">
                  <c:v>1905.289</c:v>
                </c:pt>
                <c:pt idx="46">
                  <c:v>1988.3620000000001</c:v>
                </c:pt>
                <c:pt idx="47">
                  <c:v>2046.8420000000001</c:v>
                </c:pt>
                <c:pt idx="48">
                  <c:v>2047.546</c:v>
                </c:pt>
                <c:pt idx="49">
                  <c:v>2085.06</c:v>
                </c:pt>
                <c:pt idx="50">
                  <c:v>2054.7930000000001</c:v>
                </c:pt>
                <c:pt idx="51">
                  <c:v>2054.8180000000002</c:v>
                </c:pt>
                <c:pt idx="52">
                  <c:v>2044.751</c:v>
                </c:pt>
                <c:pt idx="53">
                  <c:v>2000.636</c:v>
                </c:pt>
                <c:pt idx="54">
                  <c:v>2004.991</c:v>
                </c:pt>
                <c:pt idx="55">
                  <c:v>1956.7729999999999</c:v>
                </c:pt>
                <c:pt idx="56">
                  <c:v>1887.3720000000001</c:v>
                </c:pt>
                <c:pt idx="57">
                  <c:v>1850.7239999999999</c:v>
                </c:pt>
                <c:pt idx="58">
                  <c:v>1742.252</c:v>
                </c:pt>
                <c:pt idx="59">
                  <c:v>1666.5219999999999</c:v>
                </c:pt>
                <c:pt idx="60">
                  <c:v>1559.6510000000001</c:v>
                </c:pt>
                <c:pt idx="61">
                  <c:v>1524.0920000000001</c:v>
                </c:pt>
                <c:pt idx="62">
                  <c:v>1499.7729999999999</c:v>
                </c:pt>
                <c:pt idx="63">
                  <c:v>1444.704</c:v>
                </c:pt>
                <c:pt idx="64">
                  <c:v>1375.22</c:v>
                </c:pt>
                <c:pt idx="65">
                  <c:v>1302.981</c:v>
                </c:pt>
                <c:pt idx="66">
                  <c:v>1211.0550000000001</c:v>
                </c:pt>
                <c:pt idx="67">
                  <c:v>1120.94</c:v>
                </c:pt>
                <c:pt idx="68">
                  <c:v>1013.519</c:v>
                </c:pt>
                <c:pt idx="69">
                  <c:v>883.36</c:v>
                </c:pt>
                <c:pt idx="70">
                  <c:v>766.13900000000001</c:v>
                </c:pt>
                <c:pt idx="71">
                  <c:v>670.75800000000004</c:v>
                </c:pt>
                <c:pt idx="72">
                  <c:v>548.62599999999998</c:v>
                </c:pt>
                <c:pt idx="73">
                  <c:v>438.01400000000001</c:v>
                </c:pt>
                <c:pt idx="74">
                  <c:v>349.58300000000003</c:v>
                </c:pt>
                <c:pt idx="75">
                  <c:v>276.24099999999999</c:v>
                </c:pt>
                <c:pt idx="76">
                  <c:v>214.57</c:v>
                </c:pt>
                <c:pt idx="77">
                  <c:v>164.62100000000001</c:v>
                </c:pt>
                <c:pt idx="78">
                  <c:v>126.58</c:v>
                </c:pt>
                <c:pt idx="79">
                  <c:v>105.248</c:v>
                </c:pt>
                <c:pt idx="80">
                  <c:v>98.804000000000002</c:v>
                </c:pt>
                <c:pt idx="81">
                  <c:v>97.864000000000004</c:v>
                </c:pt>
                <c:pt idx="82">
                  <c:v>97.596000000000004</c:v>
                </c:pt>
                <c:pt idx="83">
                  <c:v>19.542999999999999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136.672</c:v>
                </c:pt>
                <c:pt idx="1">
                  <c:v>136.54300000000001</c:v>
                </c:pt>
                <c:pt idx="2">
                  <c:v>136.41499999999999</c:v>
                </c:pt>
                <c:pt idx="3">
                  <c:v>136.33600000000001</c:v>
                </c:pt>
                <c:pt idx="4">
                  <c:v>131.858</c:v>
                </c:pt>
                <c:pt idx="5">
                  <c:v>131.858</c:v>
                </c:pt>
                <c:pt idx="6">
                  <c:v>131.857</c:v>
                </c:pt>
                <c:pt idx="7">
                  <c:v>131.85599999999999</c:v>
                </c:pt>
                <c:pt idx="8">
                  <c:v>131.565</c:v>
                </c:pt>
                <c:pt idx="9">
                  <c:v>131.554</c:v>
                </c:pt>
                <c:pt idx="10">
                  <c:v>131.51300000000001</c:v>
                </c:pt>
                <c:pt idx="11">
                  <c:v>131.517</c:v>
                </c:pt>
                <c:pt idx="12">
                  <c:v>136.25800000000001</c:v>
                </c:pt>
                <c:pt idx="13">
                  <c:v>136.51599999999999</c:v>
                </c:pt>
                <c:pt idx="14">
                  <c:v>136.476</c:v>
                </c:pt>
                <c:pt idx="15">
                  <c:v>136.48699999999999</c:v>
                </c:pt>
                <c:pt idx="16">
                  <c:v>131.76599999999999</c:v>
                </c:pt>
                <c:pt idx="17">
                  <c:v>131.44399999999999</c:v>
                </c:pt>
                <c:pt idx="18">
                  <c:v>131.46100000000001</c:v>
                </c:pt>
                <c:pt idx="19">
                  <c:v>131.459</c:v>
                </c:pt>
                <c:pt idx="20">
                  <c:v>131.435</c:v>
                </c:pt>
                <c:pt idx="21">
                  <c:v>131.44300000000001</c:v>
                </c:pt>
                <c:pt idx="22">
                  <c:v>131.42599999999999</c:v>
                </c:pt>
                <c:pt idx="23">
                  <c:v>131.40100000000001</c:v>
                </c:pt>
                <c:pt idx="24">
                  <c:v>127.143</c:v>
                </c:pt>
                <c:pt idx="25">
                  <c:v>126.908</c:v>
                </c:pt>
                <c:pt idx="26">
                  <c:v>126.90300000000001</c:v>
                </c:pt>
                <c:pt idx="27">
                  <c:v>126.88</c:v>
                </c:pt>
                <c:pt idx="28">
                  <c:v>132.48500000000001</c:v>
                </c:pt>
                <c:pt idx="29">
                  <c:v>132.49299999999999</c:v>
                </c:pt>
                <c:pt idx="30">
                  <c:v>132.49799999999999</c:v>
                </c:pt>
                <c:pt idx="31">
                  <c:v>132.49600000000001</c:v>
                </c:pt>
                <c:pt idx="32">
                  <c:v>131.91399999999999</c:v>
                </c:pt>
                <c:pt idx="33">
                  <c:v>131.892</c:v>
                </c:pt>
                <c:pt idx="34">
                  <c:v>131.898</c:v>
                </c:pt>
                <c:pt idx="35">
                  <c:v>131.905</c:v>
                </c:pt>
                <c:pt idx="36">
                  <c:v>129.35400000000001</c:v>
                </c:pt>
                <c:pt idx="37">
                  <c:v>129.34299999999999</c:v>
                </c:pt>
                <c:pt idx="38">
                  <c:v>129.333</c:v>
                </c:pt>
                <c:pt idx="39">
                  <c:v>129.33699999999999</c:v>
                </c:pt>
                <c:pt idx="40">
                  <c:v>130.45400000000001</c:v>
                </c:pt>
                <c:pt idx="41">
                  <c:v>130.465</c:v>
                </c:pt>
                <c:pt idx="42">
                  <c:v>130.55000000000001</c:v>
                </c:pt>
                <c:pt idx="43">
                  <c:v>130.28100000000001</c:v>
                </c:pt>
                <c:pt idx="44">
                  <c:v>79.027000000000001</c:v>
                </c:pt>
                <c:pt idx="45">
                  <c:v>129.459</c:v>
                </c:pt>
                <c:pt idx="46">
                  <c:v>116.746</c:v>
                </c:pt>
                <c:pt idx="47">
                  <c:v>71.625</c:v>
                </c:pt>
                <c:pt idx="48">
                  <c:v>70.28</c:v>
                </c:pt>
                <c:pt idx="49">
                  <c:v>70.195999999999998</c:v>
                </c:pt>
                <c:pt idx="50">
                  <c:v>70.492999999999995</c:v>
                </c:pt>
                <c:pt idx="51">
                  <c:v>70.238</c:v>
                </c:pt>
                <c:pt idx="52">
                  <c:v>71.045000000000002</c:v>
                </c:pt>
                <c:pt idx="53">
                  <c:v>70.873000000000005</c:v>
                </c:pt>
                <c:pt idx="54">
                  <c:v>70.954999999999998</c:v>
                </c:pt>
                <c:pt idx="55">
                  <c:v>71.108999999999995</c:v>
                </c:pt>
                <c:pt idx="56">
                  <c:v>72.159000000000006</c:v>
                </c:pt>
                <c:pt idx="57">
                  <c:v>72.227999999999994</c:v>
                </c:pt>
                <c:pt idx="58">
                  <c:v>72.372</c:v>
                </c:pt>
                <c:pt idx="59">
                  <c:v>72.266999999999996</c:v>
                </c:pt>
                <c:pt idx="60">
                  <c:v>72.257999999999996</c:v>
                </c:pt>
                <c:pt idx="61">
                  <c:v>72.542000000000002</c:v>
                </c:pt>
                <c:pt idx="62">
                  <c:v>72.597999999999999</c:v>
                </c:pt>
                <c:pt idx="63">
                  <c:v>72.632000000000005</c:v>
                </c:pt>
                <c:pt idx="64">
                  <c:v>73.396000000000001</c:v>
                </c:pt>
                <c:pt idx="65">
                  <c:v>74.010999999999996</c:v>
                </c:pt>
                <c:pt idx="66">
                  <c:v>130.834</c:v>
                </c:pt>
                <c:pt idx="67">
                  <c:v>130.822</c:v>
                </c:pt>
                <c:pt idx="68">
                  <c:v>132.78100000000001</c:v>
                </c:pt>
                <c:pt idx="69">
                  <c:v>132.78100000000001</c:v>
                </c:pt>
                <c:pt idx="70">
                  <c:v>132.779</c:v>
                </c:pt>
                <c:pt idx="71">
                  <c:v>138.05600000000001</c:v>
                </c:pt>
                <c:pt idx="72">
                  <c:v>208.35300000000001</c:v>
                </c:pt>
                <c:pt idx="73">
                  <c:v>216.608</c:v>
                </c:pt>
                <c:pt idx="74">
                  <c:v>216.57499999999999</c:v>
                </c:pt>
                <c:pt idx="75">
                  <c:v>230.66300000000001</c:v>
                </c:pt>
                <c:pt idx="76">
                  <c:v>404.78300000000002</c:v>
                </c:pt>
                <c:pt idx="77">
                  <c:v>436.75099999999998</c:v>
                </c:pt>
                <c:pt idx="78">
                  <c:v>436.733</c:v>
                </c:pt>
                <c:pt idx="79">
                  <c:v>436.87200000000001</c:v>
                </c:pt>
                <c:pt idx="80">
                  <c:v>436.541</c:v>
                </c:pt>
                <c:pt idx="81">
                  <c:v>436.46600000000001</c:v>
                </c:pt>
                <c:pt idx="82">
                  <c:v>436.13600000000002</c:v>
                </c:pt>
                <c:pt idx="83">
                  <c:v>435.661</c:v>
                </c:pt>
                <c:pt idx="84">
                  <c:v>429.67700000000002</c:v>
                </c:pt>
                <c:pt idx="85">
                  <c:v>429.173</c:v>
                </c:pt>
                <c:pt idx="86">
                  <c:v>429.17</c:v>
                </c:pt>
                <c:pt idx="87">
                  <c:v>412.85300000000001</c:v>
                </c:pt>
                <c:pt idx="88">
                  <c:v>227.61600000000001</c:v>
                </c:pt>
                <c:pt idx="89">
                  <c:v>209.947</c:v>
                </c:pt>
                <c:pt idx="90">
                  <c:v>209.99600000000001</c:v>
                </c:pt>
                <c:pt idx="91">
                  <c:v>206.25299999999999</c:v>
                </c:pt>
                <c:pt idx="92">
                  <c:v>145.78899999999999</c:v>
                </c:pt>
                <c:pt idx="93">
                  <c:v>141.648</c:v>
                </c:pt>
                <c:pt idx="94">
                  <c:v>141.624</c:v>
                </c:pt>
                <c:pt idx="95">
                  <c:v>141.71100000000001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405.37799999999999</c:v>
                </c:pt>
                <c:pt idx="1">
                  <c:v>400.86099999999999</c:v>
                </c:pt>
                <c:pt idx="2">
                  <c:v>399.85</c:v>
                </c:pt>
                <c:pt idx="3">
                  <c:v>386.952</c:v>
                </c:pt>
                <c:pt idx="4">
                  <c:v>271.48399999999998</c:v>
                </c:pt>
                <c:pt idx="5">
                  <c:v>266.858</c:v>
                </c:pt>
                <c:pt idx="6">
                  <c:v>270.971</c:v>
                </c:pt>
                <c:pt idx="7">
                  <c:v>240.76499999999999</c:v>
                </c:pt>
                <c:pt idx="8">
                  <c:v>164.84800000000001</c:v>
                </c:pt>
                <c:pt idx="9">
                  <c:v>165.464</c:v>
                </c:pt>
                <c:pt idx="10">
                  <c:v>165.73</c:v>
                </c:pt>
                <c:pt idx="11">
                  <c:v>165.49100000000001</c:v>
                </c:pt>
                <c:pt idx="12">
                  <c:v>164.994</c:v>
                </c:pt>
                <c:pt idx="13">
                  <c:v>239.46799999999999</c:v>
                </c:pt>
                <c:pt idx="14">
                  <c:v>261.94299999999998</c:v>
                </c:pt>
                <c:pt idx="15">
                  <c:v>257.31299999999999</c:v>
                </c:pt>
                <c:pt idx="16">
                  <c:v>165.21100000000001</c:v>
                </c:pt>
                <c:pt idx="17">
                  <c:v>164.71899999999999</c:v>
                </c:pt>
                <c:pt idx="18">
                  <c:v>165.15199999999999</c:v>
                </c:pt>
                <c:pt idx="19">
                  <c:v>166.31299999999999</c:v>
                </c:pt>
                <c:pt idx="20">
                  <c:v>165.767</c:v>
                </c:pt>
                <c:pt idx="21">
                  <c:v>165.10900000000001</c:v>
                </c:pt>
                <c:pt idx="22">
                  <c:v>164.58500000000001</c:v>
                </c:pt>
                <c:pt idx="23">
                  <c:v>165.62200000000001</c:v>
                </c:pt>
                <c:pt idx="24">
                  <c:v>166.02</c:v>
                </c:pt>
                <c:pt idx="25">
                  <c:v>165.58699999999999</c:v>
                </c:pt>
                <c:pt idx="26">
                  <c:v>165.24100000000001</c:v>
                </c:pt>
                <c:pt idx="27">
                  <c:v>145.97399999999999</c:v>
                </c:pt>
                <c:pt idx="28">
                  <c:v>88.364999999999995</c:v>
                </c:pt>
                <c:pt idx="29">
                  <c:v>96.078000000000003</c:v>
                </c:pt>
                <c:pt idx="30">
                  <c:v>41.548000000000002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217.691</c:v>
                </c:pt>
                <c:pt idx="77">
                  <c:v>153.94999999999999</c:v>
                </c:pt>
                <c:pt idx="78">
                  <c:v>81.400999999999996</c:v>
                </c:pt>
                <c:pt idx="79">
                  <c:v>76.301000000000002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322.12</c:v>
                </c:pt>
                <c:pt idx="37">
                  <c:v>372.00200000000001</c:v>
                </c:pt>
                <c:pt idx="38">
                  <c:v>366.54599999999999</c:v>
                </c:pt>
                <c:pt idx="39">
                  <c:v>393.37</c:v>
                </c:pt>
                <c:pt idx="40">
                  <c:v>674.45</c:v>
                </c:pt>
                <c:pt idx="41">
                  <c:v>724.57600000000002</c:v>
                </c:pt>
                <c:pt idx="42">
                  <c:v>748.59400000000005</c:v>
                </c:pt>
                <c:pt idx="43">
                  <c:v>893.74599999999998</c:v>
                </c:pt>
                <c:pt idx="44">
                  <c:v>943.83399999999995</c:v>
                </c:pt>
                <c:pt idx="45">
                  <c:v>930.88599999999997</c:v>
                </c:pt>
                <c:pt idx="46">
                  <c:v>873.28499999999997</c:v>
                </c:pt>
                <c:pt idx="47">
                  <c:v>809.69600000000003</c:v>
                </c:pt>
                <c:pt idx="48">
                  <c:v>1059.3409999999999</c:v>
                </c:pt>
                <c:pt idx="49">
                  <c:v>1014.19</c:v>
                </c:pt>
                <c:pt idx="50">
                  <c:v>896.18499999999995</c:v>
                </c:pt>
                <c:pt idx="51">
                  <c:v>813.41</c:v>
                </c:pt>
                <c:pt idx="52">
                  <c:v>827.18200000000002</c:v>
                </c:pt>
                <c:pt idx="53">
                  <c:v>708.60400000000004</c:v>
                </c:pt>
                <c:pt idx="54">
                  <c:v>649.44600000000003</c:v>
                </c:pt>
                <c:pt idx="55">
                  <c:v>651.21799999999996</c:v>
                </c:pt>
                <c:pt idx="56">
                  <c:v>660.00199999999995</c:v>
                </c:pt>
                <c:pt idx="57">
                  <c:v>601.16099999999994</c:v>
                </c:pt>
                <c:pt idx="58">
                  <c:v>604.37300000000005</c:v>
                </c:pt>
                <c:pt idx="59">
                  <c:v>577.47400000000005</c:v>
                </c:pt>
                <c:pt idx="60">
                  <c:v>593.495</c:v>
                </c:pt>
                <c:pt idx="61">
                  <c:v>456.83100000000002</c:v>
                </c:pt>
                <c:pt idx="62">
                  <c:v>351.36</c:v>
                </c:pt>
                <c:pt idx="63">
                  <c:v>324.89400000000001</c:v>
                </c:pt>
                <c:pt idx="64">
                  <c:v>320.02800000000002</c:v>
                </c:pt>
                <c:pt idx="65">
                  <c:v>288.42200000000003</c:v>
                </c:pt>
                <c:pt idx="66">
                  <c:v>111.05</c:v>
                </c:pt>
                <c:pt idx="67">
                  <c:v>106.309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-1891.431</c:v>
                </c:pt>
                <c:pt idx="1">
                  <c:v>-1991.518</c:v>
                </c:pt>
                <c:pt idx="2">
                  <c:v>-2072.2130000000002</c:v>
                </c:pt>
                <c:pt idx="3">
                  <c:v>-2102.616</c:v>
                </c:pt>
                <c:pt idx="4">
                  <c:v>-2047.1189999999999</c:v>
                </c:pt>
                <c:pt idx="5">
                  <c:v>-2029.6790000000001</c:v>
                </c:pt>
                <c:pt idx="6">
                  <c:v>-2057.299</c:v>
                </c:pt>
                <c:pt idx="7">
                  <c:v>-2030.345</c:v>
                </c:pt>
                <c:pt idx="8">
                  <c:v>-1971.2660000000001</c:v>
                </c:pt>
                <c:pt idx="9">
                  <c:v>-2003.462</c:v>
                </c:pt>
                <c:pt idx="10">
                  <c:v>-2011.9280000000001</c:v>
                </c:pt>
                <c:pt idx="11">
                  <c:v>-1991.9349999999999</c:v>
                </c:pt>
                <c:pt idx="12">
                  <c:v>-1774.336</c:v>
                </c:pt>
                <c:pt idx="13">
                  <c:v>-1461.731</c:v>
                </c:pt>
                <c:pt idx="14">
                  <c:v>-1267.818</c:v>
                </c:pt>
                <c:pt idx="15">
                  <c:v>-1277.9880000000001</c:v>
                </c:pt>
                <c:pt idx="16">
                  <c:v>-1174.5609999999999</c:v>
                </c:pt>
                <c:pt idx="17">
                  <c:v>-1167.751</c:v>
                </c:pt>
                <c:pt idx="18">
                  <c:v>-1107.2449999999999</c:v>
                </c:pt>
                <c:pt idx="19">
                  <c:v>-1120.818</c:v>
                </c:pt>
                <c:pt idx="20">
                  <c:v>-1103.057</c:v>
                </c:pt>
                <c:pt idx="21">
                  <c:v>-1100.8989999999999</c:v>
                </c:pt>
                <c:pt idx="22">
                  <c:v>-1115.1890000000001</c:v>
                </c:pt>
                <c:pt idx="23">
                  <c:v>-1162.643</c:v>
                </c:pt>
                <c:pt idx="24">
                  <c:v>-1152.107</c:v>
                </c:pt>
                <c:pt idx="25">
                  <c:v>-1136.153</c:v>
                </c:pt>
                <c:pt idx="26">
                  <c:v>-1079.6769999999999</c:v>
                </c:pt>
                <c:pt idx="27">
                  <c:v>-1054.19</c:v>
                </c:pt>
                <c:pt idx="28">
                  <c:v>-907.25</c:v>
                </c:pt>
                <c:pt idx="29">
                  <c:v>-904.43399999999997</c:v>
                </c:pt>
                <c:pt idx="30">
                  <c:v>-796.505</c:v>
                </c:pt>
                <c:pt idx="31">
                  <c:v>-717.28899999999999</c:v>
                </c:pt>
                <c:pt idx="32">
                  <c:v>-568.74599999999998</c:v>
                </c:pt>
                <c:pt idx="33">
                  <c:v>-476.36</c:v>
                </c:pt>
                <c:pt idx="34">
                  <c:v>-291.45600000000002</c:v>
                </c:pt>
                <c:pt idx="35">
                  <c:v>-13.941000000000001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-183.67599999999999</c:v>
                </c:pt>
                <c:pt idx="69">
                  <c:v>-524.42100000000005</c:v>
                </c:pt>
                <c:pt idx="70">
                  <c:v>-697.50800000000004</c:v>
                </c:pt>
                <c:pt idx="71">
                  <c:v>-826.43</c:v>
                </c:pt>
                <c:pt idx="72">
                  <c:v>-991.28300000000002</c:v>
                </c:pt>
                <c:pt idx="73">
                  <c:v>-1088.3499999999999</c:v>
                </c:pt>
                <c:pt idx="74">
                  <c:v>-1038.5730000000001</c:v>
                </c:pt>
                <c:pt idx="75">
                  <c:v>-1069.2329999999999</c:v>
                </c:pt>
                <c:pt idx="76">
                  <c:v>-1593.5840000000001</c:v>
                </c:pt>
                <c:pt idx="77">
                  <c:v>-1709.2429999999999</c:v>
                </c:pt>
                <c:pt idx="78">
                  <c:v>-1651.672</c:v>
                </c:pt>
                <c:pt idx="79">
                  <c:v>-1586.0029999999999</c:v>
                </c:pt>
                <c:pt idx="80">
                  <c:v>-1505.568</c:v>
                </c:pt>
                <c:pt idx="81">
                  <c:v>-1602.261</c:v>
                </c:pt>
                <c:pt idx="82">
                  <c:v>-1713.0260000000001</c:v>
                </c:pt>
                <c:pt idx="83">
                  <c:v>-1810.4349999999999</c:v>
                </c:pt>
                <c:pt idx="84">
                  <c:v>-1932.624</c:v>
                </c:pt>
                <c:pt idx="85">
                  <c:v>-2004.231</c:v>
                </c:pt>
                <c:pt idx="86">
                  <c:v>-2069.5340000000001</c:v>
                </c:pt>
                <c:pt idx="87">
                  <c:v>-2130.0059999999999</c:v>
                </c:pt>
                <c:pt idx="88">
                  <c:v>-1954.7760000000001</c:v>
                </c:pt>
                <c:pt idx="89">
                  <c:v>-1984.973</c:v>
                </c:pt>
                <c:pt idx="90">
                  <c:v>-2085.7840000000001</c:v>
                </c:pt>
                <c:pt idx="91">
                  <c:v>-2130.4850000000001</c:v>
                </c:pt>
                <c:pt idx="92">
                  <c:v>-2112.386</c:v>
                </c:pt>
                <c:pt idx="93">
                  <c:v>-2131.3049999999998</c:v>
                </c:pt>
                <c:pt idx="94">
                  <c:v>-2207.6889999999999</c:v>
                </c:pt>
                <c:pt idx="95">
                  <c:v>-2401.8339999999998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-2.8260000000000001</c:v>
                </c:pt>
                <c:pt idx="28">
                  <c:v>-5.0279999999999996</c:v>
                </c:pt>
                <c:pt idx="29">
                  <c:v>-5.1109999999999998</c:v>
                </c:pt>
                <c:pt idx="30">
                  <c:v>-5.1689999999999996</c:v>
                </c:pt>
                <c:pt idx="31">
                  <c:v>-5.0970000000000004</c:v>
                </c:pt>
                <c:pt idx="32">
                  <c:v>-5.05</c:v>
                </c:pt>
                <c:pt idx="33">
                  <c:v>-4.9320000000000004</c:v>
                </c:pt>
                <c:pt idx="34">
                  <c:v>-3.871</c:v>
                </c:pt>
                <c:pt idx="35">
                  <c:v>-98.63</c:v>
                </c:pt>
                <c:pt idx="36">
                  <c:v>-317.38799999999998</c:v>
                </c:pt>
                <c:pt idx="37">
                  <c:v>-317.50700000000001</c:v>
                </c:pt>
                <c:pt idx="38">
                  <c:v>-317.00099999999998</c:v>
                </c:pt>
                <c:pt idx="39">
                  <c:v>-353.80500000000001</c:v>
                </c:pt>
                <c:pt idx="40">
                  <c:v>-602.17899999999997</c:v>
                </c:pt>
                <c:pt idx="41">
                  <c:v>-639.36</c:v>
                </c:pt>
                <c:pt idx="42">
                  <c:v>-638.41899999999998</c:v>
                </c:pt>
                <c:pt idx="43">
                  <c:v>-637.98199999999997</c:v>
                </c:pt>
                <c:pt idx="44">
                  <c:v>-681.303</c:v>
                </c:pt>
                <c:pt idx="45">
                  <c:v>-637.09500000000003</c:v>
                </c:pt>
                <c:pt idx="46">
                  <c:v>-647.36599999999999</c:v>
                </c:pt>
                <c:pt idx="47">
                  <c:v>-687.53499999999997</c:v>
                </c:pt>
                <c:pt idx="48">
                  <c:v>-687.51</c:v>
                </c:pt>
                <c:pt idx="49">
                  <c:v>-686.18</c:v>
                </c:pt>
                <c:pt idx="50">
                  <c:v>-684.87199999999996</c:v>
                </c:pt>
                <c:pt idx="51">
                  <c:v>-685.14499999999998</c:v>
                </c:pt>
                <c:pt idx="52">
                  <c:v>-683.649</c:v>
                </c:pt>
                <c:pt idx="53">
                  <c:v>-682.84900000000005</c:v>
                </c:pt>
                <c:pt idx="54">
                  <c:v>-682.33799999999997</c:v>
                </c:pt>
                <c:pt idx="55">
                  <c:v>-681.33399999999995</c:v>
                </c:pt>
                <c:pt idx="56">
                  <c:v>-680.48599999999999</c:v>
                </c:pt>
                <c:pt idx="57">
                  <c:v>-679.37900000000002</c:v>
                </c:pt>
                <c:pt idx="58">
                  <c:v>-677.96500000000003</c:v>
                </c:pt>
                <c:pt idx="59">
                  <c:v>-677.64400000000001</c:v>
                </c:pt>
                <c:pt idx="60">
                  <c:v>-678.84799999999996</c:v>
                </c:pt>
                <c:pt idx="61">
                  <c:v>-675.255</c:v>
                </c:pt>
                <c:pt idx="62">
                  <c:v>-674.01700000000005</c:v>
                </c:pt>
                <c:pt idx="63">
                  <c:v>-673.55600000000004</c:v>
                </c:pt>
                <c:pt idx="64">
                  <c:v>-674.19299999999998</c:v>
                </c:pt>
                <c:pt idx="65">
                  <c:v>-671.55700000000002</c:v>
                </c:pt>
                <c:pt idx="66">
                  <c:v>-517.08199999999999</c:v>
                </c:pt>
                <c:pt idx="67">
                  <c:v>-515.91499999999996</c:v>
                </c:pt>
                <c:pt idx="68">
                  <c:v>-310.87200000000001</c:v>
                </c:pt>
                <c:pt idx="69">
                  <c:v>-113.98</c:v>
                </c:pt>
                <c:pt idx="70">
                  <c:v>-62.746000000000002</c:v>
                </c:pt>
                <c:pt idx="71">
                  <c:v>-5.1829999999999998</c:v>
                </c:pt>
                <c:pt idx="72">
                  <c:v>-5.1280000000000001</c:v>
                </c:pt>
                <c:pt idx="73">
                  <c:v>-4.984</c:v>
                </c:pt>
                <c:pt idx="74">
                  <c:v>-4.9729999999999999</c:v>
                </c:pt>
                <c:pt idx="75">
                  <c:v>-4.8710000000000004</c:v>
                </c:pt>
                <c:pt idx="76">
                  <c:v>-5.0919999999999996</c:v>
                </c:pt>
                <c:pt idx="77">
                  <c:v>-4.548</c:v>
                </c:pt>
                <c:pt idx="78">
                  <c:v>-4.6529999999999996</c:v>
                </c:pt>
                <c:pt idx="79">
                  <c:v>-4.694</c:v>
                </c:pt>
                <c:pt idx="80">
                  <c:v>-4.5720000000000001</c:v>
                </c:pt>
                <c:pt idx="81">
                  <c:v>-4.5949999999999998</c:v>
                </c:pt>
                <c:pt idx="82">
                  <c:v>-4.5839999999999996</c:v>
                </c:pt>
                <c:pt idx="83">
                  <c:v>-4.6280000000000001</c:v>
                </c:pt>
                <c:pt idx="84">
                  <c:v>-4.6529999999999996</c:v>
                </c:pt>
                <c:pt idx="85">
                  <c:v>-4.6660000000000004</c:v>
                </c:pt>
                <c:pt idx="86">
                  <c:v>-4.6660000000000004</c:v>
                </c:pt>
                <c:pt idx="87">
                  <c:v>-4.7160000000000002</c:v>
                </c:pt>
                <c:pt idx="88">
                  <c:v>-4.5890000000000004</c:v>
                </c:pt>
                <c:pt idx="89">
                  <c:v>-4.5590000000000002</c:v>
                </c:pt>
                <c:pt idx="90">
                  <c:v>-4.6689999999999996</c:v>
                </c:pt>
                <c:pt idx="91">
                  <c:v>-4.6829999999999998</c:v>
                </c:pt>
                <c:pt idx="92">
                  <c:v>-4.6689999999999996</c:v>
                </c:pt>
                <c:pt idx="93">
                  <c:v>-4.6639999999999997</c:v>
                </c:pt>
                <c:pt idx="94">
                  <c:v>-4.6859999999999999</c:v>
                </c:pt>
                <c:pt idx="95">
                  <c:v>-4.758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2205482514980769"/>
          <c:w val="0.19840632739401867"/>
          <c:h val="0.718975046954655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68870103923501391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3661.7130000000002</c:v>
                </c:pt>
                <c:pt idx="1">
                  <c:v>3663.3519999999999</c:v>
                </c:pt>
                <c:pt idx="2">
                  <c:v>3664.38</c:v>
                </c:pt>
                <c:pt idx="3">
                  <c:v>3662.6410000000001</c:v>
                </c:pt>
                <c:pt idx="4">
                  <c:v>3662.9639999999999</c:v>
                </c:pt>
                <c:pt idx="5">
                  <c:v>3665.0859999999998</c:v>
                </c:pt>
                <c:pt idx="6">
                  <c:v>3668.8319999999999</c:v>
                </c:pt>
                <c:pt idx="7">
                  <c:v>3672.9029999999998</c:v>
                </c:pt>
                <c:pt idx="8">
                  <c:v>3674.0419999999999</c:v>
                </c:pt>
                <c:pt idx="9">
                  <c:v>3674.3739999999998</c:v>
                </c:pt>
                <c:pt idx="10">
                  <c:v>3680.279</c:v>
                </c:pt>
                <c:pt idx="11">
                  <c:v>3682.8</c:v>
                </c:pt>
                <c:pt idx="12">
                  <c:v>3684.38</c:v>
                </c:pt>
                <c:pt idx="13">
                  <c:v>3685.9810000000002</c:v>
                </c:pt>
                <c:pt idx="14">
                  <c:v>3689.4780000000001</c:v>
                </c:pt>
                <c:pt idx="15">
                  <c:v>3689.0459999999998</c:v>
                </c:pt>
                <c:pt idx="16">
                  <c:v>3690.9160000000002</c:v>
                </c:pt>
                <c:pt idx="17">
                  <c:v>3688.8670000000002</c:v>
                </c:pt>
                <c:pt idx="18">
                  <c:v>3689.1849999999999</c:v>
                </c:pt>
                <c:pt idx="19">
                  <c:v>3689.2640000000001</c:v>
                </c:pt>
                <c:pt idx="20">
                  <c:v>3689.9949999999999</c:v>
                </c:pt>
                <c:pt idx="21">
                  <c:v>3691.335</c:v>
                </c:pt>
                <c:pt idx="22">
                  <c:v>3689.1610000000001</c:v>
                </c:pt>
                <c:pt idx="23">
                  <c:v>3688.6640000000002</c:v>
                </c:pt>
                <c:pt idx="24">
                  <c:v>3690.319</c:v>
                </c:pt>
                <c:pt idx="25">
                  <c:v>3689.7</c:v>
                </c:pt>
                <c:pt idx="26">
                  <c:v>3691.4749999999999</c:v>
                </c:pt>
                <c:pt idx="27">
                  <c:v>3691.5610000000001</c:v>
                </c:pt>
                <c:pt idx="28">
                  <c:v>3690.5010000000002</c:v>
                </c:pt>
                <c:pt idx="29">
                  <c:v>3693.944</c:v>
                </c:pt>
                <c:pt idx="30">
                  <c:v>3694.9360000000001</c:v>
                </c:pt>
                <c:pt idx="31">
                  <c:v>3695.7530000000002</c:v>
                </c:pt>
                <c:pt idx="32">
                  <c:v>3696.0079999999998</c:v>
                </c:pt>
                <c:pt idx="33">
                  <c:v>3695.4639999999999</c:v>
                </c:pt>
                <c:pt idx="34">
                  <c:v>3696</c:v>
                </c:pt>
                <c:pt idx="35">
                  <c:v>3696.1010000000001</c:v>
                </c:pt>
                <c:pt idx="36">
                  <c:v>3698.3910000000001</c:v>
                </c:pt>
                <c:pt idx="37">
                  <c:v>3699.8110000000001</c:v>
                </c:pt>
                <c:pt idx="38">
                  <c:v>3701.1889999999999</c:v>
                </c:pt>
                <c:pt idx="39">
                  <c:v>3701.4789999999998</c:v>
                </c:pt>
                <c:pt idx="40">
                  <c:v>3701.7269999999999</c:v>
                </c:pt>
                <c:pt idx="41">
                  <c:v>3702.875</c:v>
                </c:pt>
                <c:pt idx="42">
                  <c:v>3705.53</c:v>
                </c:pt>
                <c:pt idx="43">
                  <c:v>3706.1350000000002</c:v>
                </c:pt>
                <c:pt idx="44">
                  <c:v>3705.0419999999999</c:v>
                </c:pt>
                <c:pt idx="45">
                  <c:v>3705.837</c:v>
                </c:pt>
                <c:pt idx="46">
                  <c:v>3706.192</c:v>
                </c:pt>
                <c:pt idx="47">
                  <c:v>3709.136</c:v>
                </c:pt>
                <c:pt idx="48">
                  <c:v>3709.6419999999998</c:v>
                </c:pt>
                <c:pt idx="49">
                  <c:v>3709.886</c:v>
                </c:pt>
                <c:pt idx="50">
                  <c:v>3709.0430000000001</c:v>
                </c:pt>
                <c:pt idx="51">
                  <c:v>3707.4259999999999</c:v>
                </c:pt>
                <c:pt idx="52">
                  <c:v>3706.114</c:v>
                </c:pt>
                <c:pt idx="53">
                  <c:v>3707.299</c:v>
                </c:pt>
                <c:pt idx="54">
                  <c:v>3708.607</c:v>
                </c:pt>
                <c:pt idx="55">
                  <c:v>3710.4810000000002</c:v>
                </c:pt>
                <c:pt idx="56">
                  <c:v>3708.7190000000001</c:v>
                </c:pt>
                <c:pt idx="57">
                  <c:v>3708.0169999999998</c:v>
                </c:pt>
                <c:pt idx="58">
                  <c:v>3704.7660000000001</c:v>
                </c:pt>
                <c:pt idx="59">
                  <c:v>3704.837</c:v>
                </c:pt>
                <c:pt idx="60">
                  <c:v>3703.1770000000001</c:v>
                </c:pt>
                <c:pt idx="61">
                  <c:v>3704.99</c:v>
                </c:pt>
                <c:pt idx="62">
                  <c:v>3704.5819999999999</c:v>
                </c:pt>
                <c:pt idx="63">
                  <c:v>3703.857</c:v>
                </c:pt>
                <c:pt idx="64">
                  <c:v>3704.4110000000001</c:v>
                </c:pt>
                <c:pt idx="65">
                  <c:v>3704.2130000000002</c:v>
                </c:pt>
                <c:pt idx="66">
                  <c:v>3701.7170000000001</c:v>
                </c:pt>
                <c:pt idx="67">
                  <c:v>3701.9520000000002</c:v>
                </c:pt>
                <c:pt idx="68">
                  <c:v>3703.3580000000002</c:v>
                </c:pt>
                <c:pt idx="69">
                  <c:v>3699.2249999999999</c:v>
                </c:pt>
                <c:pt idx="70">
                  <c:v>3702.5329999999999</c:v>
                </c:pt>
                <c:pt idx="71">
                  <c:v>3703.3609999999999</c:v>
                </c:pt>
                <c:pt idx="72">
                  <c:v>3705.3</c:v>
                </c:pt>
                <c:pt idx="73">
                  <c:v>3707.3020000000001</c:v>
                </c:pt>
                <c:pt idx="74">
                  <c:v>3708.3249999999998</c:v>
                </c:pt>
                <c:pt idx="75">
                  <c:v>3707.7689999999998</c:v>
                </c:pt>
                <c:pt idx="76">
                  <c:v>3707.4160000000002</c:v>
                </c:pt>
                <c:pt idx="77">
                  <c:v>3706.4259999999999</c:v>
                </c:pt>
                <c:pt idx="78">
                  <c:v>3707.0309999999999</c:v>
                </c:pt>
                <c:pt idx="79">
                  <c:v>3710.0709999999999</c:v>
                </c:pt>
                <c:pt idx="80">
                  <c:v>3712.71</c:v>
                </c:pt>
                <c:pt idx="81">
                  <c:v>3711.9119999999998</c:v>
                </c:pt>
                <c:pt idx="82">
                  <c:v>3710.6309999999999</c:v>
                </c:pt>
                <c:pt idx="83">
                  <c:v>3711.8049999999998</c:v>
                </c:pt>
                <c:pt idx="84">
                  <c:v>3713.364</c:v>
                </c:pt>
                <c:pt idx="85">
                  <c:v>3713.5309999999999</c:v>
                </c:pt>
                <c:pt idx="86">
                  <c:v>3715.08</c:v>
                </c:pt>
                <c:pt idx="87">
                  <c:v>3716.5169999999998</c:v>
                </c:pt>
                <c:pt idx="88">
                  <c:v>3715.105</c:v>
                </c:pt>
                <c:pt idx="89">
                  <c:v>3714.4209999999998</c:v>
                </c:pt>
                <c:pt idx="90">
                  <c:v>3714.8180000000002</c:v>
                </c:pt>
                <c:pt idx="91">
                  <c:v>3716.2950000000001</c:v>
                </c:pt>
                <c:pt idx="92">
                  <c:v>3717.5050000000001</c:v>
                </c:pt>
                <c:pt idx="93">
                  <c:v>3719.777</c:v>
                </c:pt>
                <c:pt idx="94">
                  <c:v>3721.7829999999999</c:v>
                </c:pt>
                <c:pt idx="95">
                  <c:v>3720.5770000000002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1222.6859999999999</c:v>
                </c:pt>
                <c:pt idx="1">
                  <c:v>1221.2819999999999</c:v>
                </c:pt>
                <c:pt idx="2">
                  <c:v>1218.501</c:v>
                </c:pt>
                <c:pt idx="3">
                  <c:v>1214.5139999999999</c:v>
                </c:pt>
                <c:pt idx="4">
                  <c:v>1237.078</c:v>
                </c:pt>
                <c:pt idx="5">
                  <c:v>1263.8240000000001</c:v>
                </c:pt>
                <c:pt idx="6">
                  <c:v>1263.848</c:v>
                </c:pt>
                <c:pt idx="7">
                  <c:v>1270.011</c:v>
                </c:pt>
                <c:pt idx="8">
                  <c:v>1246.9159999999999</c:v>
                </c:pt>
                <c:pt idx="9">
                  <c:v>1208.4770000000001</c:v>
                </c:pt>
                <c:pt idx="10">
                  <c:v>1203.173</c:v>
                </c:pt>
                <c:pt idx="11">
                  <c:v>1201.7180000000001</c:v>
                </c:pt>
                <c:pt idx="12">
                  <c:v>1201.7909999999999</c:v>
                </c:pt>
                <c:pt idx="13">
                  <c:v>1197.7660000000001</c:v>
                </c:pt>
                <c:pt idx="14">
                  <c:v>1198.9459999999999</c:v>
                </c:pt>
                <c:pt idx="15">
                  <c:v>1198.3810000000001</c:v>
                </c:pt>
                <c:pt idx="16">
                  <c:v>1204.7190000000001</c:v>
                </c:pt>
                <c:pt idx="17">
                  <c:v>1205.318</c:v>
                </c:pt>
                <c:pt idx="18">
                  <c:v>1207.6020000000001</c:v>
                </c:pt>
                <c:pt idx="19">
                  <c:v>1207.615</c:v>
                </c:pt>
                <c:pt idx="20">
                  <c:v>1221.5419999999999</c:v>
                </c:pt>
                <c:pt idx="21">
                  <c:v>1223.6859999999999</c:v>
                </c:pt>
                <c:pt idx="22">
                  <c:v>1224.25</c:v>
                </c:pt>
                <c:pt idx="23">
                  <c:v>1221.548</c:v>
                </c:pt>
                <c:pt idx="24">
                  <c:v>1210.5260000000001</c:v>
                </c:pt>
                <c:pt idx="25">
                  <c:v>1216.5129999999999</c:v>
                </c:pt>
                <c:pt idx="26">
                  <c:v>1222.2660000000001</c:v>
                </c:pt>
                <c:pt idx="27">
                  <c:v>1220.79</c:v>
                </c:pt>
                <c:pt idx="28">
                  <c:v>1234.2819999999999</c:v>
                </c:pt>
                <c:pt idx="29">
                  <c:v>1229.3800000000001</c:v>
                </c:pt>
                <c:pt idx="30">
                  <c:v>1227.5999999999999</c:v>
                </c:pt>
                <c:pt idx="31">
                  <c:v>1222.7260000000001</c:v>
                </c:pt>
                <c:pt idx="32">
                  <c:v>1215.8989999999999</c:v>
                </c:pt>
                <c:pt idx="33">
                  <c:v>1209.489</c:v>
                </c:pt>
                <c:pt idx="34">
                  <c:v>1207.6189999999999</c:v>
                </c:pt>
                <c:pt idx="35">
                  <c:v>1207.1610000000001</c:v>
                </c:pt>
                <c:pt idx="36">
                  <c:v>1193.6780000000001</c:v>
                </c:pt>
                <c:pt idx="37">
                  <c:v>1197.8810000000001</c:v>
                </c:pt>
                <c:pt idx="38">
                  <c:v>1191.3530000000001</c:v>
                </c:pt>
                <c:pt idx="39">
                  <c:v>1199.6010000000001</c:v>
                </c:pt>
                <c:pt idx="40">
                  <c:v>1210.92</c:v>
                </c:pt>
                <c:pt idx="41">
                  <c:v>1234.374</c:v>
                </c:pt>
                <c:pt idx="42">
                  <c:v>1223.569</c:v>
                </c:pt>
                <c:pt idx="43">
                  <c:v>1204.0709999999999</c:v>
                </c:pt>
                <c:pt idx="44">
                  <c:v>1220.953</c:v>
                </c:pt>
                <c:pt idx="45">
                  <c:v>1212.0450000000001</c:v>
                </c:pt>
                <c:pt idx="46">
                  <c:v>1231.5250000000001</c:v>
                </c:pt>
                <c:pt idx="47">
                  <c:v>1248.7460000000001</c:v>
                </c:pt>
                <c:pt idx="48">
                  <c:v>1220.4670000000001</c:v>
                </c:pt>
                <c:pt idx="49">
                  <c:v>1189.5999999999999</c:v>
                </c:pt>
                <c:pt idx="50">
                  <c:v>1185.7439999999999</c:v>
                </c:pt>
                <c:pt idx="51">
                  <c:v>1187.441</c:v>
                </c:pt>
                <c:pt idx="52">
                  <c:v>1202.5999999999999</c:v>
                </c:pt>
                <c:pt idx="53">
                  <c:v>1205.3610000000001</c:v>
                </c:pt>
                <c:pt idx="54">
                  <c:v>1208.6859999999999</c:v>
                </c:pt>
                <c:pt idx="55">
                  <c:v>1198.586</c:v>
                </c:pt>
                <c:pt idx="56">
                  <c:v>1224.585</c:v>
                </c:pt>
                <c:pt idx="57">
                  <c:v>1220.4269999999999</c:v>
                </c:pt>
                <c:pt idx="58">
                  <c:v>1208.548</c:v>
                </c:pt>
                <c:pt idx="59">
                  <c:v>1209.441</c:v>
                </c:pt>
                <c:pt idx="60">
                  <c:v>1203.047</c:v>
                </c:pt>
                <c:pt idx="61">
                  <c:v>1188.374</c:v>
                </c:pt>
                <c:pt idx="62">
                  <c:v>1190.5219999999999</c:v>
                </c:pt>
                <c:pt idx="63">
                  <c:v>1194.6969999999999</c:v>
                </c:pt>
                <c:pt idx="64">
                  <c:v>1196.1130000000001</c:v>
                </c:pt>
                <c:pt idx="65">
                  <c:v>1199.0150000000001</c:v>
                </c:pt>
                <c:pt idx="66">
                  <c:v>1206.3979999999999</c:v>
                </c:pt>
                <c:pt idx="67">
                  <c:v>1214.297</c:v>
                </c:pt>
                <c:pt idx="68">
                  <c:v>1388.9369999999999</c:v>
                </c:pt>
                <c:pt idx="69">
                  <c:v>1496.1990000000001</c:v>
                </c:pt>
                <c:pt idx="70">
                  <c:v>1597.65</c:v>
                </c:pt>
                <c:pt idx="71">
                  <c:v>1677.546</c:v>
                </c:pt>
                <c:pt idx="72">
                  <c:v>1914.9559999999999</c:v>
                </c:pt>
                <c:pt idx="73">
                  <c:v>2046.2940000000001</c:v>
                </c:pt>
                <c:pt idx="74">
                  <c:v>2135.0650000000001</c:v>
                </c:pt>
                <c:pt idx="75">
                  <c:v>2251.2550000000001</c:v>
                </c:pt>
                <c:pt idx="76">
                  <c:v>2336.893</c:v>
                </c:pt>
                <c:pt idx="77">
                  <c:v>2371.7260000000001</c:v>
                </c:pt>
                <c:pt idx="78">
                  <c:v>2394.5659999999998</c:v>
                </c:pt>
                <c:pt idx="79">
                  <c:v>2503.58</c:v>
                </c:pt>
                <c:pt idx="80">
                  <c:v>2656.7849999999999</c:v>
                </c:pt>
                <c:pt idx="81">
                  <c:v>2706.4830000000002</c:v>
                </c:pt>
                <c:pt idx="82">
                  <c:v>2734.998</c:v>
                </c:pt>
                <c:pt idx="83">
                  <c:v>2745.4940000000001</c:v>
                </c:pt>
                <c:pt idx="84">
                  <c:v>2793.366</c:v>
                </c:pt>
                <c:pt idx="85">
                  <c:v>2801.7080000000001</c:v>
                </c:pt>
                <c:pt idx="86">
                  <c:v>2791.5650000000001</c:v>
                </c:pt>
                <c:pt idx="87">
                  <c:v>2819.2020000000002</c:v>
                </c:pt>
                <c:pt idx="88">
                  <c:v>2820.4540000000002</c:v>
                </c:pt>
                <c:pt idx="89">
                  <c:v>2870.5210000000002</c:v>
                </c:pt>
                <c:pt idx="90">
                  <c:v>2921.45</c:v>
                </c:pt>
                <c:pt idx="91">
                  <c:v>2961.5929999999998</c:v>
                </c:pt>
                <c:pt idx="92">
                  <c:v>2905.99</c:v>
                </c:pt>
                <c:pt idx="93">
                  <c:v>2924.7040000000002</c:v>
                </c:pt>
                <c:pt idx="94">
                  <c:v>2981.9259999999999</c:v>
                </c:pt>
                <c:pt idx="95">
                  <c:v>2996.2449999999999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370.87299999999999</c:v>
                </c:pt>
                <c:pt idx="1">
                  <c:v>375.12</c:v>
                </c:pt>
                <c:pt idx="2">
                  <c:v>374.65</c:v>
                </c:pt>
                <c:pt idx="3">
                  <c:v>374.20100000000002</c:v>
                </c:pt>
                <c:pt idx="4">
                  <c:v>374.58699999999999</c:v>
                </c:pt>
                <c:pt idx="5">
                  <c:v>374.05599999999998</c:v>
                </c:pt>
                <c:pt idx="6">
                  <c:v>372.30500000000001</c:v>
                </c:pt>
                <c:pt idx="7">
                  <c:v>373.02199999999999</c:v>
                </c:pt>
                <c:pt idx="8">
                  <c:v>374.39800000000002</c:v>
                </c:pt>
                <c:pt idx="9">
                  <c:v>378.03300000000002</c:v>
                </c:pt>
                <c:pt idx="10">
                  <c:v>377.58100000000002</c:v>
                </c:pt>
                <c:pt idx="11">
                  <c:v>379.483</c:v>
                </c:pt>
                <c:pt idx="12">
                  <c:v>378.36200000000002</c:v>
                </c:pt>
                <c:pt idx="13">
                  <c:v>377.96499999999997</c:v>
                </c:pt>
                <c:pt idx="14">
                  <c:v>377.63299999999998</c:v>
                </c:pt>
                <c:pt idx="15">
                  <c:v>377.577</c:v>
                </c:pt>
                <c:pt idx="16">
                  <c:v>375.02199999999999</c:v>
                </c:pt>
                <c:pt idx="17">
                  <c:v>375.59500000000003</c:v>
                </c:pt>
                <c:pt idx="18">
                  <c:v>374.45600000000002</c:v>
                </c:pt>
                <c:pt idx="19">
                  <c:v>374.47500000000002</c:v>
                </c:pt>
                <c:pt idx="20">
                  <c:v>375.00200000000001</c:v>
                </c:pt>
                <c:pt idx="21">
                  <c:v>377.34399999999999</c:v>
                </c:pt>
                <c:pt idx="22">
                  <c:v>378.11599999999999</c:v>
                </c:pt>
                <c:pt idx="23">
                  <c:v>382.79599999999999</c:v>
                </c:pt>
                <c:pt idx="24">
                  <c:v>416.81</c:v>
                </c:pt>
                <c:pt idx="25">
                  <c:v>417.80200000000002</c:v>
                </c:pt>
                <c:pt idx="26">
                  <c:v>413.94099999999997</c:v>
                </c:pt>
                <c:pt idx="27">
                  <c:v>415.54700000000003</c:v>
                </c:pt>
                <c:pt idx="28">
                  <c:v>420.20600000000002</c:v>
                </c:pt>
                <c:pt idx="29">
                  <c:v>422.221</c:v>
                </c:pt>
                <c:pt idx="30">
                  <c:v>422.44400000000002</c:v>
                </c:pt>
                <c:pt idx="31">
                  <c:v>423.58</c:v>
                </c:pt>
                <c:pt idx="32">
                  <c:v>413.06799999999998</c:v>
                </c:pt>
                <c:pt idx="33">
                  <c:v>413.35199999999998</c:v>
                </c:pt>
                <c:pt idx="34">
                  <c:v>414.04399999999998</c:v>
                </c:pt>
                <c:pt idx="35">
                  <c:v>412.22699999999998</c:v>
                </c:pt>
                <c:pt idx="36">
                  <c:v>396.137</c:v>
                </c:pt>
                <c:pt idx="37">
                  <c:v>394.11099999999999</c:v>
                </c:pt>
                <c:pt idx="38">
                  <c:v>394.80500000000001</c:v>
                </c:pt>
                <c:pt idx="39">
                  <c:v>394.13400000000001</c:v>
                </c:pt>
                <c:pt idx="40">
                  <c:v>381.04500000000002</c:v>
                </c:pt>
                <c:pt idx="41">
                  <c:v>388.654</c:v>
                </c:pt>
                <c:pt idx="42">
                  <c:v>387.95800000000003</c:v>
                </c:pt>
                <c:pt idx="43">
                  <c:v>386.72500000000002</c:v>
                </c:pt>
                <c:pt idx="44">
                  <c:v>381.82799999999997</c:v>
                </c:pt>
                <c:pt idx="45">
                  <c:v>379.84</c:v>
                </c:pt>
                <c:pt idx="46">
                  <c:v>380.57400000000001</c:v>
                </c:pt>
                <c:pt idx="47">
                  <c:v>382.459</c:v>
                </c:pt>
                <c:pt idx="48">
                  <c:v>382.28399999999999</c:v>
                </c:pt>
                <c:pt idx="49">
                  <c:v>383.18599999999998</c:v>
                </c:pt>
                <c:pt idx="50">
                  <c:v>382.79399999999998</c:v>
                </c:pt>
                <c:pt idx="51">
                  <c:v>382.48399999999998</c:v>
                </c:pt>
                <c:pt idx="52">
                  <c:v>380.91300000000001</c:v>
                </c:pt>
                <c:pt idx="53">
                  <c:v>383.69200000000001</c:v>
                </c:pt>
                <c:pt idx="54">
                  <c:v>385.12099999999998</c:v>
                </c:pt>
                <c:pt idx="55">
                  <c:v>384.036</c:v>
                </c:pt>
                <c:pt idx="56">
                  <c:v>379.416</c:v>
                </c:pt>
                <c:pt idx="57">
                  <c:v>379.863</c:v>
                </c:pt>
                <c:pt idx="58">
                  <c:v>379.65499999999997</c:v>
                </c:pt>
                <c:pt idx="59">
                  <c:v>379.303</c:v>
                </c:pt>
                <c:pt idx="60">
                  <c:v>377.92099999999999</c:v>
                </c:pt>
                <c:pt idx="61">
                  <c:v>378.08800000000002</c:v>
                </c:pt>
                <c:pt idx="62">
                  <c:v>376.49599999999998</c:v>
                </c:pt>
                <c:pt idx="63">
                  <c:v>376.71699999999998</c:v>
                </c:pt>
                <c:pt idx="64">
                  <c:v>376.52699999999999</c:v>
                </c:pt>
                <c:pt idx="65">
                  <c:v>376.92200000000003</c:v>
                </c:pt>
                <c:pt idx="66">
                  <c:v>376.42099999999999</c:v>
                </c:pt>
                <c:pt idx="67">
                  <c:v>377.69900000000001</c:v>
                </c:pt>
                <c:pt idx="68">
                  <c:v>385.77600000000001</c:v>
                </c:pt>
                <c:pt idx="69">
                  <c:v>389.39699999999999</c:v>
                </c:pt>
                <c:pt idx="70">
                  <c:v>389.517</c:v>
                </c:pt>
                <c:pt idx="71">
                  <c:v>393.54199999999997</c:v>
                </c:pt>
                <c:pt idx="72">
                  <c:v>415.10500000000002</c:v>
                </c:pt>
                <c:pt idx="73">
                  <c:v>419.87400000000002</c:v>
                </c:pt>
                <c:pt idx="74">
                  <c:v>420.58800000000002</c:v>
                </c:pt>
                <c:pt idx="75">
                  <c:v>421.59699999999998</c:v>
                </c:pt>
                <c:pt idx="76">
                  <c:v>430.44099999999997</c:v>
                </c:pt>
                <c:pt idx="77">
                  <c:v>432.11099999999999</c:v>
                </c:pt>
                <c:pt idx="78">
                  <c:v>433.30700000000002</c:v>
                </c:pt>
                <c:pt idx="79">
                  <c:v>434.34699999999998</c:v>
                </c:pt>
                <c:pt idx="80">
                  <c:v>438.10199999999998</c:v>
                </c:pt>
                <c:pt idx="81">
                  <c:v>442.38299999999998</c:v>
                </c:pt>
                <c:pt idx="82">
                  <c:v>442.03100000000001</c:v>
                </c:pt>
                <c:pt idx="83">
                  <c:v>441.99400000000003</c:v>
                </c:pt>
                <c:pt idx="84">
                  <c:v>430.66500000000002</c:v>
                </c:pt>
                <c:pt idx="85">
                  <c:v>427.214</c:v>
                </c:pt>
                <c:pt idx="86">
                  <c:v>427.387</c:v>
                </c:pt>
                <c:pt idx="87">
                  <c:v>424.34800000000001</c:v>
                </c:pt>
                <c:pt idx="88">
                  <c:v>391.29</c:v>
                </c:pt>
                <c:pt idx="89">
                  <c:v>388.71699999999998</c:v>
                </c:pt>
                <c:pt idx="90">
                  <c:v>388.40800000000002</c:v>
                </c:pt>
                <c:pt idx="91">
                  <c:v>387.065</c:v>
                </c:pt>
                <c:pt idx="92">
                  <c:v>382.11500000000001</c:v>
                </c:pt>
                <c:pt idx="93">
                  <c:v>382.053</c:v>
                </c:pt>
                <c:pt idx="94">
                  <c:v>381.41800000000001</c:v>
                </c:pt>
                <c:pt idx="95">
                  <c:v>380.38099999999997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131.90799999999999</c:v>
                </c:pt>
                <c:pt idx="1">
                  <c:v>126.309</c:v>
                </c:pt>
                <c:pt idx="2">
                  <c:v>127.449</c:v>
                </c:pt>
                <c:pt idx="3">
                  <c:v>113.44199999999999</c:v>
                </c:pt>
                <c:pt idx="4">
                  <c:v>118.809</c:v>
                </c:pt>
                <c:pt idx="5">
                  <c:v>122.827</c:v>
                </c:pt>
                <c:pt idx="6">
                  <c:v>122.92100000000001</c:v>
                </c:pt>
                <c:pt idx="7">
                  <c:v>123.078</c:v>
                </c:pt>
                <c:pt idx="8">
                  <c:v>152.72</c:v>
                </c:pt>
                <c:pt idx="9">
                  <c:v>153.18799999999999</c:v>
                </c:pt>
                <c:pt idx="10">
                  <c:v>154.376</c:v>
                </c:pt>
                <c:pt idx="11">
                  <c:v>167.96700000000001</c:v>
                </c:pt>
                <c:pt idx="12">
                  <c:v>177.773</c:v>
                </c:pt>
                <c:pt idx="13">
                  <c:v>181.52099999999999</c:v>
                </c:pt>
                <c:pt idx="14">
                  <c:v>171.60599999999999</c:v>
                </c:pt>
                <c:pt idx="15">
                  <c:v>166.77099999999999</c:v>
                </c:pt>
                <c:pt idx="16">
                  <c:v>158.489</c:v>
                </c:pt>
                <c:pt idx="17">
                  <c:v>157.041</c:v>
                </c:pt>
                <c:pt idx="18">
                  <c:v>157.749</c:v>
                </c:pt>
                <c:pt idx="19">
                  <c:v>153.601</c:v>
                </c:pt>
                <c:pt idx="20">
                  <c:v>139.86699999999999</c:v>
                </c:pt>
                <c:pt idx="21">
                  <c:v>133.155</c:v>
                </c:pt>
                <c:pt idx="22">
                  <c:v>122.32</c:v>
                </c:pt>
                <c:pt idx="23">
                  <c:v>125.15900000000001</c:v>
                </c:pt>
                <c:pt idx="24">
                  <c:v>118.453</c:v>
                </c:pt>
                <c:pt idx="25">
                  <c:v>97.846000000000004</c:v>
                </c:pt>
                <c:pt idx="26">
                  <c:v>93.046000000000006</c:v>
                </c:pt>
                <c:pt idx="27">
                  <c:v>102.61</c:v>
                </c:pt>
                <c:pt idx="28">
                  <c:v>100.276</c:v>
                </c:pt>
                <c:pt idx="29">
                  <c:v>109.099</c:v>
                </c:pt>
                <c:pt idx="30">
                  <c:v>109.959</c:v>
                </c:pt>
                <c:pt idx="31">
                  <c:v>120.268</c:v>
                </c:pt>
                <c:pt idx="32">
                  <c:v>113.131</c:v>
                </c:pt>
                <c:pt idx="33">
                  <c:v>113.721</c:v>
                </c:pt>
                <c:pt idx="34">
                  <c:v>114.123</c:v>
                </c:pt>
                <c:pt idx="35">
                  <c:v>114.76900000000001</c:v>
                </c:pt>
                <c:pt idx="36">
                  <c:v>121.029</c:v>
                </c:pt>
                <c:pt idx="37">
                  <c:v>111.94</c:v>
                </c:pt>
                <c:pt idx="38">
                  <c:v>106.217</c:v>
                </c:pt>
                <c:pt idx="39">
                  <c:v>98.989000000000004</c:v>
                </c:pt>
                <c:pt idx="40">
                  <c:v>98.968000000000004</c:v>
                </c:pt>
                <c:pt idx="41">
                  <c:v>95.465000000000003</c:v>
                </c:pt>
                <c:pt idx="42">
                  <c:v>92.322999999999993</c:v>
                </c:pt>
                <c:pt idx="43">
                  <c:v>88.35</c:v>
                </c:pt>
                <c:pt idx="44">
                  <c:v>80.549000000000007</c:v>
                </c:pt>
                <c:pt idx="45">
                  <c:v>75.099000000000004</c:v>
                </c:pt>
                <c:pt idx="46">
                  <c:v>66.605000000000004</c:v>
                </c:pt>
                <c:pt idx="47">
                  <c:v>61.012</c:v>
                </c:pt>
                <c:pt idx="48">
                  <c:v>57.628999999999998</c:v>
                </c:pt>
                <c:pt idx="49">
                  <c:v>57.363</c:v>
                </c:pt>
                <c:pt idx="50">
                  <c:v>57.497999999999998</c:v>
                </c:pt>
                <c:pt idx="51">
                  <c:v>56.642000000000003</c:v>
                </c:pt>
                <c:pt idx="52">
                  <c:v>59.08</c:v>
                </c:pt>
                <c:pt idx="53">
                  <c:v>52.807000000000002</c:v>
                </c:pt>
                <c:pt idx="54">
                  <c:v>55.401000000000003</c:v>
                </c:pt>
                <c:pt idx="55">
                  <c:v>51.220999999999997</c:v>
                </c:pt>
                <c:pt idx="56">
                  <c:v>49.155999999999999</c:v>
                </c:pt>
                <c:pt idx="57">
                  <c:v>50.322000000000003</c:v>
                </c:pt>
                <c:pt idx="58">
                  <c:v>49.029000000000003</c:v>
                </c:pt>
                <c:pt idx="59">
                  <c:v>48.204000000000001</c:v>
                </c:pt>
                <c:pt idx="60">
                  <c:v>46.755000000000003</c:v>
                </c:pt>
                <c:pt idx="61">
                  <c:v>48.445999999999998</c:v>
                </c:pt>
                <c:pt idx="62">
                  <c:v>48.018999999999998</c:v>
                </c:pt>
                <c:pt idx="63">
                  <c:v>46.963000000000001</c:v>
                </c:pt>
                <c:pt idx="64">
                  <c:v>47.781999999999996</c:v>
                </c:pt>
                <c:pt idx="65">
                  <c:v>48.295999999999999</c:v>
                </c:pt>
                <c:pt idx="66">
                  <c:v>46.713999999999999</c:v>
                </c:pt>
                <c:pt idx="67">
                  <c:v>53.332999999999998</c:v>
                </c:pt>
                <c:pt idx="68">
                  <c:v>51.122</c:v>
                </c:pt>
                <c:pt idx="69">
                  <c:v>52.991999999999997</c:v>
                </c:pt>
                <c:pt idx="70">
                  <c:v>48.567999999999998</c:v>
                </c:pt>
                <c:pt idx="71">
                  <c:v>50.264000000000003</c:v>
                </c:pt>
                <c:pt idx="72">
                  <c:v>52.569000000000003</c:v>
                </c:pt>
                <c:pt idx="73">
                  <c:v>53.643999999999998</c:v>
                </c:pt>
                <c:pt idx="74">
                  <c:v>48.884</c:v>
                </c:pt>
                <c:pt idx="75">
                  <c:v>53.06</c:v>
                </c:pt>
                <c:pt idx="76">
                  <c:v>47.664999999999999</c:v>
                </c:pt>
                <c:pt idx="77">
                  <c:v>50.381</c:v>
                </c:pt>
                <c:pt idx="78">
                  <c:v>54.728000000000002</c:v>
                </c:pt>
                <c:pt idx="79">
                  <c:v>57.238</c:v>
                </c:pt>
                <c:pt idx="80">
                  <c:v>56.847999999999999</c:v>
                </c:pt>
                <c:pt idx="81">
                  <c:v>54.262999999999998</c:v>
                </c:pt>
                <c:pt idx="82">
                  <c:v>57.253999999999998</c:v>
                </c:pt>
                <c:pt idx="83">
                  <c:v>60.755000000000003</c:v>
                </c:pt>
                <c:pt idx="84">
                  <c:v>63.393999999999998</c:v>
                </c:pt>
                <c:pt idx="85">
                  <c:v>67.114999999999995</c:v>
                </c:pt>
                <c:pt idx="86">
                  <c:v>65.174999999999997</c:v>
                </c:pt>
                <c:pt idx="87">
                  <c:v>67.28</c:v>
                </c:pt>
                <c:pt idx="88">
                  <c:v>67.995000000000005</c:v>
                </c:pt>
                <c:pt idx="89">
                  <c:v>65.680000000000007</c:v>
                </c:pt>
                <c:pt idx="90">
                  <c:v>63.473999999999997</c:v>
                </c:pt>
                <c:pt idx="91">
                  <c:v>61.938000000000002</c:v>
                </c:pt>
                <c:pt idx="92">
                  <c:v>60.783999999999999</c:v>
                </c:pt>
                <c:pt idx="93">
                  <c:v>60.201999999999998</c:v>
                </c:pt>
                <c:pt idx="94">
                  <c:v>58.628</c:v>
                </c:pt>
                <c:pt idx="95">
                  <c:v>56.832999999999998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25.59</c:v>
                </c:pt>
                <c:pt idx="19">
                  <c:v>76.739000000000004</c:v>
                </c:pt>
                <c:pt idx="20">
                  <c:v>76.697999999999993</c:v>
                </c:pt>
                <c:pt idx="21">
                  <c:v>76.625</c:v>
                </c:pt>
                <c:pt idx="22">
                  <c:v>77.186999999999998</c:v>
                </c:pt>
                <c:pt idx="23">
                  <c:v>82.486999999999995</c:v>
                </c:pt>
                <c:pt idx="24">
                  <c:v>92.653000000000006</c:v>
                </c:pt>
                <c:pt idx="25">
                  <c:v>111.974</c:v>
                </c:pt>
                <c:pt idx="26">
                  <c:v>143.22200000000001</c:v>
                </c:pt>
                <c:pt idx="27">
                  <c:v>182.68</c:v>
                </c:pt>
                <c:pt idx="28">
                  <c:v>234.102</c:v>
                </c:pt>
                <c:pt idx="29">
                  <c:v>272.52</c:v>
                </c:pt>
                <c:pt idx="30">
                  <c:v>325.24200000000002</c:v>
                </c:pt>
                <c:pt idx="31">
                  <c:v>386.82600000000002</c:v>
                </c:pt>
                <c:pt idx="32">
                  <c:v>476.99400000000003</c:v>
                </c:pt>
                <c:pt idx="33">
                  <c:v>583.995</c:v>
                </c:pt>
                <c:pt idx="34">
                  <c:v>668.68700000000001</c:v>
                </c:pt>
                <c:pt idx="35">
                  <c:v>734.18700000000001</c:v>
                </c:pt>
                <c:pt idx="36">
                  <c:v>797.3</c:v>
                </c:pt>
                <c:pt idx="37">
                  <c:v>890.35400000000004</c:v>
                </c:pt>
                <c:pt idx="38">
                  <c:v>954.91300000000001</c:v>
                </c:pt>
                <c:pt idx="39">
                  <c:v>1035.3309999999999</c:v>
                </c:pt>
                <c:pt idx="40">
                  <c:v>1126.731</c:v>
                </c:pt>
                <c:pt idx="41">
                  <c:v>1194.9839999999999</c:v>
                </c:pt>
                <c:pt idx="42">
                  <c:v>1352.038</c:v>
                </c:pt>
                <c:pt idx="43">
                  <c:v>1444.5619999999999</c:v>
                </c:pt>
                <c:pt idx="44">
                  <c:v>1545.4259999999999</c:v>
                </c:pt>
                <c:pt idx="45">
                  <c:v>1619.3720000000001</c:v>
                </c:pt>
                <c:pt idx="46">
                  <c:v>1618.028</c:v>
                </c:pt>
                <c:pt idx="47">
                  <c:v>1653.9770000000001</c:v>
                </c:pt>
                <c:pt idx="48">
                  <c:v>1684.3510000000001</c:v>
                </c:pt>
                <c:pt idx="49">
                  <c:v>1754.991</c:v>
                </c:pt>
                <c:pt idx="50">
                  <c:v>1725.9349999999999</c:v>
                </c:pt>
                <c:pt idx="51">
                  <c:v>1766.7840000000001</c:v>
                </c:pt>
                <c:pt idx="52">
                  <c:v>1789.7809999999999</c:v>
                </c:pt>
                <c:pt idx="53">
                  <c:v>1698.896</c:v>
                </c:pt>
                <c:pt idx="54">
                  <c:v>1682.0139999999999</c:v>
                </c:pt>
                <c:pt idx="55">
                  <c:v>1628.8720000000001</c:v>
                </c:pt>
                <c:pt idx="56">
                  <c:v>1630.9580000000001</c:v>
                </c:pt>
                <c:pt idx="57">
                  <c:v>1669.423</c:v>
                </c:pt>
                <c:pt idx="58">
                  <c:v>1657.8610000000001</c:v>
                </c:pt>
                <c:pt idx="59">
                  <c:v>1714.0509999999999</c:v>
                </c:pt>
                <c:pt idx="60">
                  <c:v>1715.6510000000001</c:v>
                </c:pt>
                <c:pt idx="61">
                  <c:v>1625.096</c:v>
                </c:pt>
                <c:pt idx="62">
                  <c:v>1600.184</c:v>
                </c:pt>
                <c:pt idx="63">
                  <c:v>1580.365</c:v>
                </c:pt>
                <c:pt idx="64">
                  <c:v>1526.1369999999999</c:v>
                </c:pt>
                <c:pt idx="65">
                  <c:v>1417.3789999999999</c:v>
                </c:pt>
                <c:pt idx="66">
                  <c:v>1257.0640000000001</c:v>
                </c:pt>
                <c:pt idx="67">
                  <c:v>1137.125</c:v>
                </c:pt>
                <c:pt idx="68">
                  <c:v>1047.252</c:v>
                </c:pt>
                <c:pt idx="69">
                  <c:v>935.14</c:v>
                </c:pt>
                <c:pt idx="70">
                  <c:v>848.37400000000002</c:v>
                </c:pt>
                <c:pt idx="71">
                  <c:v>759.38300000000004</c:v>
                </c:pt>
                <c:pt idx="72">
                  <c:v>654.72299999999996</c:v>
                </c:pt>
                <c:pt idx="73">
                  <c:v>541.50699999999995</c:v>
                </c:pt>
                <c:pt idx="74">
                  <c:v>418.31799999999998</c:v>
                </c:pt>
                <c:pt idx="75">
                  <c:v>330.55500000000001</c:v>
                </c:pt>
                <c:pt idx="76">
                  <c:v>251.86500000000001</c:v>
                </c:pt>
                <c:pt idx="77">
                  <c:v>190.70500000000001</c:v>
                </c:pt>
                <c:pt idx="78">
                  <c:v>147.27600000000001</c:v>
                </c:pt>
                <c:pt idx="79">
                  <c:v>116.354</c:v>
                </c:pt>
                <c:pt idx="80">
                  <c:v>90.665000000000006</c:v>
                </c:pt>
                <c:pt idx="81">
                  <c:v>78.456000000000003</c:v>
                </c:pt>
                <c:pt idx="82">
                  <c:v>76.679000000000002</c:v>
                </c:pt>
                <c:pt idx="83">
                  <c:v>76.968999999999994</c:v>
                </c:pt>
                <c:pt idx="84">
                  <c:v>61.652999999999999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180.58799999999999</c:v>
                </c:pt>
                <c:pt idx="1">
                  <c:v>182.524</c:v>
                </c:pt>
                <c:pt idx="2">
                  <c:v>182.464</c:v>
                </c:pt>
                <c:pt idx="3">
                  <c:v>178.482</c:v>
                </c:pt>
                <c:pt idx="4">
                  <c:v>120.604</c:v>
                </c:pt>
                <c:pt idx="5">
                  <c:v>117.548</c:v>
                </c:pt>
                <c:pt idx="6">
                  <c:v>117.559</c:v>
                </c:pt>
                <c:pt idx="7">
                  <c:v>117.47799999999999</c:v>
                </c:pt>
                <c:pt idx="8">
                  <c:v>113.492</c:v>
                </c:pt>
                <c:pt idx="9">
                  <c:v>113.16500000000001</c:v>
                </c:pt>
                <c:pt idx="10">
                  <c:v>113.19199999999999</c:v>
                </c:pt>
                <c:pt idx="11">
                  <c:v>113.18300000000001</c:v>
                </c:pt>
                <c:pt idx="12">
                  <c:v>113.07299999999999</c:v>
                </c:pt>
                <c:pt idx="13">
                  <c:v>112.54</c:v>
                </c:pt>
                <c:pt idx="14">
                  <c:v>112.54</c:v>
                </c:pt>
                <c:pt idx="15">
                  <c:v>112.535</c:v>
                </c:pt>
                <c:pt idx="16">
                  <c:v>111.697</c:v>
                </c:pt>
                <c:pt idx="17">
                  <c:v>111.658</c:v>
                </c:pt>
                <c:pt idx="18">
                  <c:v>111.66</c:v>
                </c:pt>
                <c:pt idx="19">
                  <c:v>111.654</c:v>
                </c:pt>
                <c:pt idx="20">
                  <c:v>114.176</c:v>
                </c:pt>
                <c:pt idx="21">
                  <c:v>114.416</c:v>
                </c:pt>
                <c:pt idx="22">
                  <c:v>114.36799999999999</c:v>
                </c:pt>
                <c:pt idx="23">
                  <c:v>114.369</c:v>
                </c:pt>
                <c:pt idx="24">
                  <c:v>106.66500000000001</c:v>
                </c:pt>
                <c:pt idx="25">
                  <c:v>106.286</c:v>
                </c:pt>
                <c:pt idx="26">
                  <c:v>106.283</c:v>
                </c:pt>
                <c:pt idx="27">
                  <c:v>106.276</c:v>
                </c:pt>
                <c:pt idx="28">
                  <c:v>113.67400000000001</c:v>
                </c:pt>
                <c:pt idx="29">
                  <c:v>113.986</c:v>
                </c:pt>
                <c:pt idx="30">
                  <c:v>113.931</c:v>
                </c:pt>
                <c:pt idx="31">
                  <c:v>113.93300000000001</c:v>
                </c:pt>
                <c:pt idx="32">
                  <c:v>109.56699999999999</c:v>
                </c:pt>
                <c:pt idx="33">
                  <c:v>109.256</c:v>
                </c:pt>
                <c:pt idx="34">
                  <c:v>109.264</c:v>
                </c:pt>
                <c:pt idx="35">
                  <c:v>109.265</c:v>
                </c:pt>
                <c:pt idx="36">
                  <c:v>106.157</c:v>
                </c:pt>
                <c:pt idx="37">
                  <c:v>106.379</c:v>
                </c:pt>
                <c:pt idx="38">
                  <c:v>106.376</c:v>
                </c:pt>
                <c:pt idx="39">
                  <c:v>106.349</c:v>
                </c:pt>
                <c:pt idx="40">
                  <c:v>105.748</c:v>
                </c:pt>
                <c:pt idx="41">
                  <c:v>105.753</c:v>
                </c:pt>
                <c:pt idx="42">
                  <c:v>106.322</c:v>
                </c:pt>
                <c:pt idx="43">
                  <c:v>106.075</c:v>
                </c:pt>
                <c:pt idx="44">
                  <c:v>53.81</c:v>
                </c:pt>
                <c:pt idx="45">
                  <c:v>46.561</c:v>
                </c:pt>
                <c:pt idx="46">
                  <c:v>46.493000000000002</c:v>
                </c:pt>
                <c:pt idx="47">
                  <c:v>46.575000000000003</c:v>
                </c:pt>
                <c:pt idx="48">
                  <c:v>40.682000000000002</c:v>
                </c:pt>
                <c:pt idx="49">
                  <c:v>40.746000000000002</c:v>
                </c:pt>
                <c:pt idx="50">
                  <c:v>41.073999999999998</c:v>
                </c:pt>
                <c:pt idx="51">
                  <c:v>40.798999999999999</c:v>
                </c:pt>
                <c:pt idx="52">
                  <c:v>42.23</c:v>
                </c:pt>
                <c:pt idx="53">
                  <c:v>42.152999999999999</c:v>
                </c:pt>
                <c:pt idx="54">
                  <c:v>43.097000000000001</c:v>
                </c:pt>
                <c:pt idx="55">
                  <c:v>43.534999999999997</c:v>
                </c:pt>
                <c:pt idx="56">
                  <c:v>44.238999999999997</c:v>
                </c:pt>
                <c:pt idx="57">
                  <c:v>44.314</c:v>
                </c:pt>
                <c:pt idx="58">
                  <c:v>44.277000000000001</c:v>
                </c:pt>
                <c:pt idx="59">
                  <c:v>43.982999999999997</c:v>
                </c:pt>
                <c:pt idx="60">
                  <c:v>45.031999999999996</c:v>
                </c:pt>
                <c:pt idx="61">
                  <c:v>44.914000000000001</c:v>
                </c:pt>
                <c:pt idx="62">
                  <c:v>44.63</c:v>
                </c:pt>
                <c:pt idx="63">
                  <c:v>44.475000000000001</c:v>
                </c:pt>
                <c:pt idx="64">
                  <c:v>43.173000000000002</c:v>
                </c:pt>
                <c:pt idx="65">
                  <c:v>77.055999999999997</c:v>
                </c:pt>
                <c:pt idx="66">
                  <c:v>99.63</c:v>
                </c:pt>
                <c:pt idx="67">
                  <c:v>99.631</c:v>
                </c:pt>
                <c:pt idx="68">
                  <c:v>100.459</c:v>
                </c:pt>
                <c:pt idx="69">
                  <c:v>100.476</c:v>
                </c:pt>
                <c:pt idx="70">
                  <c:v>100.46599999999999</c:v>
                </c:pt>
                <c:pt idx="71">
                  <c:v>100.449</c:v>
                </c:pt>
                <c:pt idx="72">
                  <c:v>100.452</c:v>
                </c:pt>
                <c:pt idx="73">
                  <c:v>100.449</c:v>
                </c:pt>
                <c:pt idx="74">
                  <c:v>100.45399999999999</c:v>
                </c:pt>
                <c:pt idx="75">
                  <c:v>100.43600000000001</c:v>
                </c:pt>
                <c:pt idx="76">
                  <c:v>100.41200000000001</c:v>
                </c:pt>
                <c:pt idx="77">
                  <c:v>100.404</c:v>
                </c:pt>
                <c:pt idx="78">
                  <c:v>100.39700000000001</c:v>
                </c:pt>
                <c:pt idx="79">
                  <c:v>111.485</c:v>
                </c:pt>
                <c:pt idx="80">
                  <c:v>238.6</c:v>
                </c:pt>
                <c:pt idx="81">
                  <c:v>304.24200000000002</c:v>
                </c:pt>
                <c:pt idx="82">
                  <c:v>305.96800000000002</c:v>
                </c:pt>
                <c:pt idx="83">
                  <c:v>297.46600000000001</c:v>
                </c:pt>
                <c:pt idx="84">
                  <c:v>164.428</c:v>
                </c:pt>
                <c:pt idx="85">
                  <c:v>159.03700000000001</c:v>
                </c:pt>
                <c:pt idx="86">
                  <c:v>158.84899999999999</c:v>
                </c:pt>
                <c:pt idx="87">
                  <c:v>156.60499999999999</c:v>
                </c:pt>
                <c:pt idx="88">
                  <c:v>105.155</c:v>
                </c:pt>
                <c:pt idx="89">
                  <c:v>104.01</c:v>
                </c:pt>
                <c:pt idx="90">
                  <c:v>104.009</c:v>
                </c:pt>
                <c:pt idx="91">
                  <c:v>103.93600000000001</c:v>
                </c:pt>
                <c:pt idx="92">
                  <c:v>100.59399999999999</c:v>
                </c:pt>
                <c:pt idx="93">
                  <c:v>100.596</c:v>
                </c:pt>
                <c:pt idx="94">
                  <c:v>100.646</c:v>
                </c:pt>
                <c:pt idx="95">
                  <c:v>100.574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456.08600000000001</c:v>
                </c:pt>
                <c:pt idx="1">
                  <c:v>415.78199999999998</c:v>
                </c:pt>
                <c:pt idx="2">
                  <c:v>395.34800000000001</c:v>
                </c:pt>
                <c:pt idx="3">
                  <c:v>395.82799999999997</c:v>
                </c:pt>
                <c:pt idx="4">
                  <c:v>295.47000000000003</c:v>
                </c:pt>
                <c:pt idx="5">
                  <c:v>274.404</c:v>
                </c:pt>
                <c:pt idx="6">
                  <c:v>272.89400000000001</c:v>
                </c:pt>
                <c:pt idx="7">
                  <c:v>251.58099999999999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39.395000000000003</c:v>
                </c:pt>
                <c:pt idx="71">
                  <c:v>73.864000000000004</c:v>
                </c:pt>
                <c:pt idx="72">
                  <c:v>93.42</c:v>
                </c:pt>
                <c:pt idx="73">
                  <c:v>106.76900000000001</c:v>
                </c:pt>
                <c:pt idx="74">
                  <c:v>113.01600000000001</c:v>
                </c:pt>
                <c:pt idx="75">
                  <c:v>118.035</c:v>
                </c:pt>
                <c:pt idx="76">
                  <c:v>155.11699999999999</c:v>
                </c:pt>
                <c:pt idx="77">
                  <c:v>183.471</c:v>
                </c:pt>
                <c:pt idx="78">
                  <c:v>261.58600000000001</c:v>
                </c:pt>
                <c:pt idx="79">
                  <c:v>180.07</c:v>
                </c:pt>
                <c:pt idx="80">
                  <c:v>363.28199999999998</c:v>
                </c:pt>
                <c:pt idx="81">
                  <c:v>461.96</c:v>
                </c:pt>
                <c:pt idx="82">
                  <c:v>429.24299999999999</c:v>
                </c:pt>
                <c:pt idx="83">
                  <c:v>446.95699999999999</c:v>
                </c:pt>
                <c:pt idx="84">
                  <c:v>577.49199999999996</c:v>
                </c:pt>
                <c:pt idx="85">
                  <c:v>582.14400000000001</c:v>
                </c:pt>
                <c:pt idx="86">
                  <c:v>567.01900000000001</c:v>
                </c:pt>
                <c:pt idx="87">
                  <c:v>542.59699999999998</c:v>
                </c:pt>
                <c:pt idx="88">
                  <c:v>538.11199999999997</c:v>
                </c:pt>
                <c:pt idx="89">
                  <c:v>536.45799999999997</c:v>
                </c:pt>
                <c:pt idx="90">
                  <c:v>537.17999999999995</c:v>
                </c:pt>
                <c:pt idx="91">
                  <c:v>508.11599999999999</c:v>
                </c:pt>
                <c:pt idx="92">
                  <c:v>294.62599999999998</c:v>
                </c:pt>
                <c:pt idx="93">
                  <c:v>221.441</c:v>
                </c:pt>
                <c:pt idx="94">
                  <c:v>234.30099999999999</c:v>
                </c:pt>
                <c:pt idx="95">
                  <c:v>210.035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28.437999999999999</c:v>
                </c:pt>
                <c:pt idx="34">
                  <c:v>110.996</c:v>
                </c:pt>
                <c:pt idx="35">
                  <c:v>219.005</c:v>
                </c:pt>
                <c:pt idx="36">
                  <c:v>299.41699999999997</c:v>
                </c:pt>
                <c:pt idx="37">
                  <c:v>306.18700000000001</c:v>
                </c:pt>
                <c:pt idx="38">
                  <c:v>336.09899999999999</c:v>
                </c:pt>
                <c:pt idx="39">
                  <c:v>349.267</c:v>
                </c:pt>
                <c:pt idx="40">
                  <c:v>436.17700000000002</c:v>
                </c:pt>
                <c:pt idx="41">
                  <c:v>630.09299999999996</c:v>
                </c:pt>
                <c:pt idx="42">
                  <c:v>621.798</c:v>
                </c:pt>
                <c:pt idx="43">
                  <c:v>642.97799999999995</c:v>
                </c:pt>
                <c:pt idx="44">
                  <c:v>771.76300000000003</c:v>
                </c:pt>
                <c:pt idx="45">
                  <c:v>961.00800000000004</c:v>
                </c:pt>
                <c:pt idx="46">
                  <c:v>932.87</c:v>
                </c:pt>
                <c:pt idx="47">
                  <c:v>799.03899999999999</c:v>
                </c:pt>
                <c:pt idx="48">
                  <c:v>755.26900000000001</c:v>
                </c:pt>
                <c:pt idx="49">
                  <c:v>718.16399999999999</c:v>
                </c:pt>
                <c:pt idx="50">
                  <c:v>703.98599999999999</c:v>
                </c:pt>
                <c:pt idx="51">
                  <c:v>611.03499999999997</c:v>
                </c:pt>
                <c:pt idx="52">
                  <c:v>554.94000000000005</c:v>
                </c:pt>
                <c:pt idx="53">
                  <c:v>536.63499999999999</c:v>
                </c:pt>
                <c:pt idx="54">
                  <c:v>482.209</c:v>
                </c:pt>
                <c:pt idx="55">
                  <c:v>435.61500000000001</c:v>
                </c:pt>
                <c:pt idx="56">
                  <c:v>405.53100000000001</c:v>
                </c:pt>
                <c:pt idx="57">
                  <c:v>306.76</c:v>
                </c:pt>
                <c:pt idx="58">
                  <c:v>254.964</c:v>
                </c:pt>
                <c:pt idx="59">
                  <c:v>169.83699999999999</c:v>
                </c:pt>
                <c:pt idx="60">
                  <c:v>165.166</c:v>
                </c:pt>
                <c:pt idx="61">
                  <c:v>141.10400000000001</c:v>
                </c:pt>
                <c:pt idx="62">
                  <c:v>93.122</c:v>
                </c:pt>
                <c:pt idx="63">
                  <c:v>63.81</c:v>
                </c:pt>
                <c:pt idx="64">
                  <c:v>145.17099999999999</c:v>
                </c:pt>
                <c:pt idx="65">
                  <c:v>0.43</c:v>
                </c:pt>
                <c:pt idx="66">
                  <c:v>0</c:v>
                </c:pt>
                <c:pt idx="67">
                  <c:v>0.52700000000000002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-814.27</c:v>
                </c:pt>
                <c:pt idx="1">
                  <c:v>-918.80600000000004</c:v>
                </c:pt>
                <c:pt idx="2">
                  <c:v>-967.59500000000003</c:v>
                </c:pt>
                <c:pt idx="3">
                  <c:v>-998.952</c:v>
                </c:pt>
                <c:pt idx="4">
                  <c:v>-909.97900000000004</c:v>
                </c:pt>
                <c:pt idx="5">
                  <c:v>-910.47199999999998</c:v>
                </c:pt>
                <c:pt idx="6">
                  <c:v>-937.51800000000003</c:v>
                </c:pt>
                <c:pt idx="7">
                  <c:v>-967.15899999999999</c:v>
                </c:pt>
                <c:pt idx="8">
                  <c:v>-734.60799999999995</c:v>
                </c:pt>
                <c:pt idx="9">
                  <c:v>-718.29499999999996</c:v>
                </c:pt>
                <c:pt idx="10">
                  <c:v>-718.53</c:v>
                </c:pt>
                <c:pt idx="11">
                  <c:v>-701.81299999999999</c:v>
                </c:pt>
                <c:pt idx="12">
                  <c:v>-674.61699999999996</c:v>
                </c:pt>
                <c:pt idx="13">
                  <c:v>-695.13599999999997</c:v>
                </c:pt>
                <c:pt idx="14">
                  <c:v>-674.26499999999999</c:v>
                </c:pt>
                <c:pt idx="15">
                  <c:v>-660.59100000000001</c:v>
                </c:pt>
                <c:pt idx="16">
                  <c:v>-613.24400000000003</c:v>
                </c:pt>
                <c:pt idx="17">
                  <c:v>-651.94299999999998</c:v>
                </c:pt>
                <c:pt idx="18">
                  <c:v>-649.96799999999996</c:v>
                </c:pt>
                <c:pt idx="19">
                  <c:v>-708.49400000000003</c:v>
                </c:pt>
                <c:pt idx="20">
                  <c:v>-690.16099999999994</c:v>
                </c:pt>
                <c:pt idx="21">
                  <c:v>-756.80100000000004</c:v>
                </c:pt>
                <c:pt idx="22">
                  <c:v>-809.851</c:v>
                </c:pt>
                <c:pt idx="23">
                  <c:v>-738.54300000000001</c:v>
                </c:pt>
                <c:pt idx="24">
                  <c:v>-440.72699999999998</c:v>
                </c:pt>
                <c:pt idx="25">
                  <c:v>-358.62</c:v>
                </c:pt>
                <c:pt idx="26">
                  <c:v>-316.005</c:v>
                </c:pt>
                <c:pt idx="27">
                  <c:v>-356.68799999999999</c:v>
                </c:pt>
                <c:pt idx="28">
                  <c:v>-325.47000000000003</c:v>
                </c:pt>
                <c:pt idx="29">
                  <c:v>-308.05799999999999</c:v>
                </c:pt>
                <c:pt idx="30">
                  <c:v>-255.96700000000001</c:v>
                </c:pt>
                <c:pt idx="31">
                  <c:v>-191.59299999999999</c:v>
                </c:pt>
                <c:pt idx="32">
                  <c:v>-71.153999999999996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-65.828999999999994</c:v>
                </c:pt>
                <c:pt idx="67">
                  <c:v>0</c:v>
                </c:pt>
                <c:pt idx="68">
                  <c:v>-100.241</c:v>
                </c:pt>
                <c:pt idx="69">
                  <c:v>-96.569000000000003</c:v>
                </c:pt>
                <c:pt idx="70">
                  <c:v>-176.24299999999999</c:v>
                </c:pt>
                <c:pt idx="71">
                  <c:v>-183.953</c:v>
                </c:pt>
                <c:pt idx="72">
                  <c:v>-323.88499999999999</c:v>
                </c:pt>
                <c:pt idx="73">
                  <c:v>-606.279</c:v>
                </c:pt>
                <c:pt idx="74">
                  <c:v>-546.048</c:v>
                </c:pt>
                <c:pt idx="75">
                  <c:v>-573.72699999999998</c:v>
                </c:pt>
                <c:pt idx="76">
                  <c:v>-607.78499999999997</c:v>
                </c:pt>
                <c:pt idx="77">
                  <c:v>-599.86</c:v>
                </c:pt>
                <c:pt idx="78">
                  <c:v>-641.11400000000003</c:v>
                </c:pt>
                <c:pt idx="79">
                  <c:v>-601.5</c:v>
                </c:pt>
                <c:pt idx="80">
                  <c:v>-981.78099999999995</c:v>
                </c:pt>
                <c:pt idx="81">
                  <c:v>-1090.557</c:v>
                </c:pt>
                <c:pt idx="82">
                  <c:v>-1077.6510000000001</c:v>
                </c:pt>
                <c:pt idx="83">
                  <c:v>-1073.425</c:v>
                </c:pt>
                <c:pt idx="84">
                  <c:v>-1164.106</c:v>
                </c:pt>
                <c:pt idx="85">
                  <c:v>-1248.2940000000001</c:v>
                </c:pt>
                <c:pt idx="86">
                  <c:v>-1287.454</c:v>
                </c:pt>
                <c:pt idx="87">
                  <c:v>-1270.24</c:v>
                </c:pt>
                <c:pt idx="88">
                  <c:v>-1177.8920000000001</c:v>
                </c:pt>
                <c:pt idx="89">
                  <c:v>-1237.9829999999999</c:v>
                </c:pt>
                <c:pt idx="90">
                  <c:v>-1332.386</c:v>
                </c:pt>
                <c:pt idx="91">
                  <c:v>-1412.4549999999999</c:v>
                </c:pt>
                <c:pt idx="92">
                  <c:v>-1238.325</c:v>
                </c:pt>
                <c:pt idx="93">
                  <c:v>-1276.164</c:v>
                </c:pt>
                <c:pt idx="94">
                  <c:v>-1391.0989999999999</c:v>
                </c:pt>
                <c:pt idx="95">
                  <c:v>-1511.9290000000001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-89.602000000000004</c:v>
                </c:pt>
                <c:pt idx="24">
                  <c:v>-316.72500000000002</c:v>
                </c:pt>
                <c:pt idx="25">
                  <c:v>-316.214</c:v>
                </c:pt>
                <c:pt idx="26">
                  <c:v>-316.04000000000002</c:v>
                </c:pt>
                <c:pt idx="27">
                  <c:v>-315.92399999999998</c:v>
                </c:pt>
                <c:pt idx="28">
                  <c:v>-314.51499999999999</c:v>
                </c:pt>
                <c:pt idx="29">
                  <c:v>-314.50400000000002</c:v>
                </c:pt>
                <c:pt idx="30">
                  <c:v>-314.32100000000003</c:v>
                </c:pt>
                <c:pt idx="31">
                  <c:v>-313.92899999999997</c:v>
                </c:pt>
                <c:pt idx="32">
                  <c:v>-313.90100000000001</c:v>
                </c:pt>
                <c:pt idx="33">
                  <c:v>-314.71899999999999</c:v>
                </c:pt>
                <c:pt idx="34">
                  <c:v>-313.99799999999999</c:v>
                </c:pt>
                <c:pt idx="35">
                  <c:v>-312.97300000000001</c:v>
                </c:pt>
                <c:pt idx="36">
                  <c:v>-311.685</c:v>
                </c:pt>
                <c:pt idx="37">
                  <c:v>-311.43099999999998</c:v>
                </c:pt>
                <c:pt idx="38">
                  <c:v>-311.95600000000002</c:v>
                </c:pt>
                <c:pt idx="39">
                  <c:v>-310.95800000000003</c:v>
                </c:pt>
                <c:pt idx="40">
                  <c:v>-310.92200000000003</c:v>
                </c:pt>
                <c:pt idx="41">
                  <c:v>-514.36500000000001</c:v>
                </c:pt>
                <c:pt idx="42">
                  <c:v>-520.85500000000002</c:v>
                </c:pt>
                <c:pt idx="43">
                  <c:v>-521.05700000000002</c:v>
                </c:pt>
                <c:pt idx="44">
                  <c:v>-564.745</c:v>
                </c:pt>
                <c:pt idx="45">
                  <c:v>-682.49699999999996</c:v>
                </c:pt>
                <c:pt idx="46">
                  <c:v>-681.78</c:v>
                </c:pt>
                <c:pt idx="47">
                  <c:v>-681.62800000000004</c:v>
                </c:pt>
                <c:pt idx="48">
                  <c:v>-680.45600000000002</c:v>
                </c:pt>
                <c:pt idx="49">
                  <c:v>-678.83699999999999</c:v>
                </c:pt>
                <c:pt idx="50">
                  <c:v>-677.81</c:v>
                </c:pt>
                <c:pt idx="51">
                  <c:v>-677.13099999999997</c:v>
                </c:pt>
                <c:pt idx="52">
                  <c:v>-675.65300000000002</c:v>
                </c:pt>
                <c:pt idx="53">
                  <c:v>-676.14499999999998</c:v>
                </c:pt>
                <c:pt idx="54">
                  <c:v>-674.34100000000001</c:v>
                </c:pt>
                <c:pt idx="55">
                  <c:v>-674.27499999999998</c:v>
                </c:pt>
                <c:pt idx="56">
                  <c:v>-672.84100000000001</c:v>
                </c:pt>
                <c:pt idx="57">
                  <c:v>-671.58100000000002</c:v>
                </c:pt>
                <c:pt idx="58">
                  <c:v>-670.73</c:v>
                </c:pt>
                <c:pt idx="59">
                  <c:v>-669.97699999999998</c:v>
                </c:pt>
                <c:pt idx="60">
                  <c:v>-670.27800000000002</c:v>
                </c:pt>
                <c:pt idx="61">
                  <c:v>-668.697</c:v>
                </c:pt>
                <c:pt idx="62">
                  <c:v>-667.55700000000002</c:v>
                </c:pt>
                <c:pt idx="63">
                  <c:v>-665.11199999999997</c:v>
                </c:pt>
                <c:pt idx="64">
                  <c:v>-665.87900000000002</c:v>
                </c:pt>
                <c:pt idx="65">
                  <c:v>-457.85599999999999</c:v>
                </c:pt>
                <c:pt idx="66">
                  <c:v>-300.15600000000001</c:v>
                </c:pt>
                <c:pt idx="67">
                  <c:v>-299.99299999999999</c:v>
                </c:pt>
                <c:pt idx="68">
                  <c:v>-301.35500000000002</c:v>
                </c:pt>
                <c:pt idx="69">
                  <c:v>-300.08699999999999</c:v>
                </c:pt>
                <c:pt idx="70">
                  <c:v>-298.553</c:v>
                </c:pt>
                <c:pt idx="71">
                  <c:v>-298.49799999999999</c:v>
                </c:pt>
                <c:pt idx="72">
                  <c:v>-299.24400000000003</c:v>
                </c:pt>
                <c:pt idx="73">
                  <c:v>-19.885999999999999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28281297774757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#,##0</c:formatCode>
                <c:ptCount val="96"/>
                <c:pt idx="0">
                  <c:v>3647.7310000000002</c:v>
                </c:pt>
                <c:pt idx="1">
                  <c:v>3646.6129999999998</c:v>
                </c:pt>
                <c:pt idx="2">
                  <c:v>3645.6959999999999</c:v>
                </c:pt>
                <c:pt idx="3">
                  <c:v>3645.8760000000002</c:v>
                </c:pt>
                <c:pt idx="4">
                  <c:v>3643.6840000000002</c:v>
                </c:pt>
                <c:pt idx="5">
                  <c:v>3647.4549999999999</c:v>
                </c:pt>
                <c:pt idx="6">
                  <c:v>3647.0410000000002</c:v>
                </c:pt>
                <c:pt idx="7">
                  <c:v>3647.453</c:v>
                </c:pt>
                <c:pt idx="8">
                  <c:v>3646.587</c:v>
                </c:pt>
                <c:pt idx="9">
                  <c:v>3647.3939999999998</c:v>
                </c:pt>
                <c:pt idx="10">
                  <c:v>3648.308</c:v>
                </c:pt>
                <c:pt idx="11">
                  <c:v>3649.3670000000002</c:v>
                </c:pt>
                <c:pt idx="12">
                  <c:v>3648.9140000000002</c:v>
                </c:pt>
                <c:pt idx="13">
                  <c:v>3649.1379999999999</c:v>
                </c:pt>
                <c:pt idx="14">
                  <c:v>3650.681</c:v>
                </c:pt>
                <c:pt idx="15">
                  <c:v>3651.6610000000001</c:v>
                </c:pt>
                <c:pt idx="16">
                  <c:v>3652.7130000000002</c:v>
                </c:pt>
                <c:pt idx="17">
                  <c:v>3654.3119999999999</c:v>
                </c:pt>
                <c:pt idx="18">
                  <c:v>3655.855</c:v>
                </c:pt>
                <c:pt idx="19">
                  <c:v>3655.8270000000002</c:v>
                </c:pt>
                <c:pt idx="20">
                  <c:v>3653.8980000000001</c:v>
                </c:pt>
                <c:pt idx="21">
                  <c:v>3654.4789999999998</c:v>
                </c:pt>
                <c:pt idx="22">
                  <c:v>3655.4769999999999</c:v>
                </c:pt>
                <c:pt idx="23">
                  <c:v>3658.7449999999999</c:v>
                </c:pt>
                <c:pt idx="24">
                  <c:v>3660.5419999999999</c:v>
                </c:pt>
                <c:pt idx="25">
                  <c:v>3659.654</c:v>
                </c:pt>
                <c:pt idx="26">
                  <c:v>3661.2460000000001</c:v>
                </c:pt>
                <c:pt idx="27">
                  <c:v>3663.5729999999999</c:v>
                </c:pt>
                <c:pt idx="28">
                  <c:v>3664.7779999999998</c:v>
                </c:pt>
                <c:pt idx="29">
                  <c:v>3665.7</c:v>
                </c:pt>
                <c:pt idx="30">
                  <c:v>3666.0189999999998</c:v>
                </c:pt>
                <c:pt idx="31">
                  <c:v>3664.8780000000002</c:v>
                </c:pt>
                <c:pt idx="32">
                  <c:v>3660.1439999999998</c:v>
                </c:pt>
                <c:pt idx="33">
                  <c:v>3655.837</c:v>
                </c:pt>
                <c:pt idx="34">
                  <c:v>3658.61</c:v>
                </c:pt>
                <c:pt idx="35">
                  <c:v>3658.491</c:v>
                </c:pt>
                <c:pt idx="36">
                  <c:v>3656.5050000000001</c:v>
                </c:pt>
                <c:pt idx="37">
                  <c:v>3654.6559999999999</c:v>
                </c:pt>
                <c:pt idx="38">
                  <c:v>3653.47</c:v>
                </c:pt>
                <c:pt idx="39">
                  <c:v>3650.9639999999999</c:v>
                </c:pt>
                <c:pt idx="40">
                  <c:v>3649.8040000000001</c:v>
                </c:pt>
                <c:pt idx="41">
                  <c:v>3646.9250000000002</c:v>
                </c:pt>
                <c:pt idx="42">
                  <c:v>3644.0619999999999</c:v>
                </c:pt>
                <c:pt idx="43">
                  <c:v>3643.2080000000001</c:v>
                </c:pt>
                <c:pt idx="44">
                  <c:v>3642.6950000000002</c:v>
                </c:pt>
                <c:pt idx="45">
                  <c:v>3639.9119999999998</c:v>
                </c:pt>
                <c:pt idx="46">
                  <c:v>3635.8440000000001</c:v>
                </c:pt>
                <c:pt idx="47">
                  <c:v>3634.8449999999998</c:v>
                </c:pt>
                <c:pt idx="48">
                  <c:v>3631.7809999999999</c:v>
                </c:pt>
                <c:pt idx="49">
                  <c:v>3631.201</c:v>
                </c:pt>
                <c:pt idx="50">
                  <c:v>3631.6289999999999</c:v>
                </c:pt>
                <c:pt idx="51">
                  <c:v>3632.4059999999999</c:v>
                </c:pt>
                <c:pt idx="52">
                  <c:v>3631.268</c:v>
                </c:pt>
                <c:pt idx="53">
                  <c:v>3629.598</c:v>
                </c:pt>
                <c:pt idx="54">
                  <c:v>3628.5590000000002</c:v>
                </c:pt>
                <c:pt idx="55">
                  <c:v>3627.5830000000001</c:v>
                </c:pt>
                <c:pt idx="56">
                  <c:v>3626.2959999999998</c:v>
                </c:pt>
                <c:pt idx="57">
                  <c:v>3624.5309999999999</c:v>
                </c:pt>
                <c:pt idx="58">
                  <c:v>3626.4119999999998</c:v>
                </c:pt>
                <c:pt idx="59">
                  <c:v>3626.6030000000001</c:v>
                </c:pt>
                <c:pt idx="60">
                  <c:v>3618.9070000000002</c:v>
                </c:pt>
                <c:pt idx="61">
                  <c:v>3621.875</c:v>
                </c:pt>
                <c:pt idx="62">
                  <c:v>3623.826</c:v>
                </c:pt>
                <c:pt idx="63">
                  <c:v>3625.88</c:v>
                </c:pt>
                <c:pt idx="64">
                  <c:v>3626.0569999999998</c:v>
                </c:pt>
                <c:pt idx="65">
                  <c:v>3625.6610000000001</c:v>
                </c:pt>
                <c:pt idx="66">
                  <c:v>3624.7530000000002</c:v>
                </c:pt>
                <c:pt idx="67">
                  <c:v>3623.962</c:v>
                </c:pt>
                <c:pt idx="68">
                  <c:v>3622.7510000000002</c:v>
                </c:pt>
                <c:pt idx="69">
                  <c:v>3620.6689999999999</c:v>
                </c:pt>
                <c:pt idx="70">
                  <c:v>3621.7489999999998</c:v>
                </c:pt>
                <c:pt idx="71">
                  <c:v>3622.4870000000001</c:v>
                </c:pt>
                <c:pt idx="72">
                  <c:v>3623.2080000000001</c:v>
                </c:pt>
                <c:pt idx="73">
                  <c:v>3619.4879999999998</c:v>
                </c:pt>
                <c:pt idx="74">
                  <c:v>3619.8939999999998</c:v>
                </c:pt>
                <c:pt idx="75">
                  <c:v>3617.2939999999999</c:v>
                </c:pt>
                <c:pt idx="76">
                  <c:v>3617.0479999999998</c:v>
                </c:pt>
                <c:pt idx="77">
                  <c:v>3618.203</c:v>
                </c:pt>
                <c:pt idx="78">
                  <c:v>3620.9470000000001</c:v>
                </c:pt>
                <c:pt idx="79">
                  <c:v>3622.3850000000002</c:v>
                </c:pt>
                <c:pt idx="80">
                  <c:v>3620.41</c:v>
                </c:pt>
                <c:pt idx="81">
                  <c:v>3616.7640000000001</c:v>
                </c:pt>
                <c:pt idx="82">
                  <c:v>3614.9870000000001</c:v>
                </c:pt>
                <c:pt idx="83">
                  <c:v>3611.7779999999998</c:v>
                </c:pt>
                <c:pt idx="84">
                  <c:v>3615.931</c:v>
                </c:pt>
                <c:pt idx="85">
                  <c:v>3618.9920000000002</c:v>
                </c:pt>
                <c:pt idx="86">
                  <c:v>3619.4270000000001</c:v>
                </c:pt>
                <c:pt idx="87">
                  <c:v>3619.25</c:v>
                </c:pt>
                <c:pt idx="88">
                  <c:v>3626.0030000000002</c:v>
                </c:pt>
                <c:pt idx="89">
                  <c:v>3630.6709999999998</c:v>
                </c:pt>
                <c:pt idx="90">
                  <c:v>3635.0459999999998</c:v>
                </c:pt>
                <c:pt idx="91">
                  <c:v>3639.2739999999999</c:v>
                </c:pt>
                <c:pt idx="92">
                  <c:v>3640.3679999999999</c:v>
                </c:pt>
                <c:pt idx="93">
                  <c:v>3642.183</c:v>
                </c:pt>
                <c:pt idx="94">
                  <c:v>3644.0639999999999</c:v>
                </c:pt>
                <c:pt idx="95">
                  <c:v>3645.4070000000002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#,##0</c:formatCode>
                <c:ptCount val="96"/>
                <c:pt idx="0">
                  <c:v>1476.674</c:v>
                </c:pt>
                <c:pt idx="1">
                  <c:v>1466.5419999999999</c:v>
                </c:pt>
                <c:pt idx="2">
                  <c:v>1451.241</c:v>
                </c:pt>
                <c:pt idx="3">
                  <c:v>1441.461</c:v>
                </c:pt>
                <c:pt idx="4">
                  <c:v>1410.5409999999999</c:v>
                </c:pt>
                <c:pt idx="5">
                  <c:v>1406.443</c:v>
                </c:pt>
                <c:pt idx="6">
                  <c:v>1367.7550000000001</c:v>
                </c:pt>
                <c:pt idx="7">
                  <c:v>1302.508</c:v>
                </c:pt>
                <c:pt idx="8">
                  <c:v>1287.481</c:v>
                </c:pt>
                <c:pt idx="9">
                  <c:v>1279.9939999999999</c:v>
                </c:pt>
                <c:pt idx="10">
                  <c:v>1243.164</c:v>
                </c:pt>
                <c:pt idx="11">
                  <c:v>1191.5630000000001</c:v>
                </c:pt>
                <c:pt idx="12">
                  <c:v>1163.4369999999999</c:v>
                </c:pt>
                <c:pt idx="13">
                  <c:v>1145.5419999999999</c:v>
                </c:pt>
                <c:pt idx="14">
                  <c:v>1125.905</c:v>
                </c:pt>
                <c:pt idx="15">
                  <c:v>1124.479</c:v>
                </c:pt>
                <c:pt idx="16">
                  <c:v>1127.489</c:v>
                </c:pt>
                <c:pt idx="17">
                  <c:v>1127.7239999999999</c:v>
                </c:pt>
                <c:pt idx="18">
                  <c:v>1125.1420000000001</c:v>
                </c:pt>
                <c:pt idx="19">
                  <c:v>1120.586</c:v>
                </c:pt>
                <c:pt idx="20">
                  <c:v>1132.7919999999999</c:v>
                </c:pt>
                <c:pt idx="21">
                  <c:v>1123.4380000000001</c:v>
                </c:pt>
                <c:pt idx="22">
                  <c:v>1116.6089999999999</c:v>
                </c:pt>
                <c:pt idx="23">
                  <c:v>1110.3320000000001</c:v>
                </c:pt>
                <c:pt idx="24">
                  <c:v>1093.829</c:v>
                </c:pt>
                <c:pt idx="25">
                  <c:v>1087.8499999999999</c:v>
                </c:pt>
                <c:pt idx="26">
                  <c:v>1098.4459999999999</c:v>
                </c:pt>
                <c:pt idx="27">
                  <c:v>1088.5360000000001</c:v>
                </c:pt>
                <c:pt idx="28">
                  <c:v>996.12699999999995</c:v>
                </c:pt>
                <c:pt idx="29">
                  <c:v>984.85</c:v>
                </c:pt>
                <c:pt idx="30">
                  <c:v>985.64</c:v>
                </c:pt>
                <c:pt idx="31">
                  <c:v>987.54300000000001</c:v>
                </c:pt>
                <c:pt idx="32">
                  <c:v>994.90599999999995</c:v>
                </c:pt>
                <c:pt idx="33">
                  <c:v>991.22400000000005</c:v>
                </c:pt>
                <c:pt idx="34">
                  <c:v>982.928</c:v>
                </c:pt>
                <c:pt idx="35">
                  <c:v>987.077</c:v>
                </c:pt>
                <c:pt idx="36">
                  <c:v>980.43600000000004</c:v>
                </c:pt>
                <c:pt idx="37">
                  <c:v>967.35500000000002</c:v>
                </c:pt>
                <c:pt idx="38">
                  <c:v>967.31299999999999</c:v>
                </c:pt>
                <c:pt idx="39">
                  <c:v>972.44299999999998</c:v>
                </c:pt>
                <c:pt idx="40">
                  <c:v>969.23299999999995</c:v>
                </c:pt>
                <c:pt idx="41">
                  <c:v>968.327</c:v>
                </c:pt>
                <c:pt idx="42">
                  <c:v>974.93299999999999</c:v>
                </c:pt>
                <c:pt idx="43">
                  <c:v>995.34699999999998</c:v>
                </c:pt>
                <c:pt idx="44">
                  <c:v>1061.808</c:v>
                </c:pt>
                <c:pt idx="45">
                  <c:v>1081.193</c:v>
                </c:pt>
                <c:pt idx="46">
                  <c:v>1113.423</c:v>
                </c:pt>
                <c:pt idx="47">
                  <c:v>1096.3440000000001</c:v>
                </c:pt>
                <c:pt idx="48">
                  <c:v>1037.3230000000001</c:v>
                </c:pt>
                <c:pt idx="49">
                  <c:v>1032.518</c:v>
                </c:pt>
                <c:pt idx="50">
                  <c:v>1021.497</c:v>
                </c:pt>
                <c:pt idx="51">
                  <c:v>1008.78</c:v>
                </c:pt>
                <c:pt idx="52">
                  <c:v>1025.4839999999999</c:v>
                </c:pt>
                <c:pt idx="53">
                  <c:v>1016.625</c:v>
                </c:pt>
                <c:pt idx="54">
                  <c:v>1013.271</c:v>
                </c:pt>
                <c:pt idx="55">
                  <c:v>993.86900000000003</c:v>
                </c:pt>
                <c:pt idx="56">
                  <c:v>994.97500000000002</c:v>
                </c:pt>
                <c:pt idx="57">
                  <c:v>994.22799999999995</c:v>
                </c:pt>
                <c:pt idx="58">
                  <c:v>1028.8219999999999</c:v>
                </c:pt>
                <c:pt idx="59">
                  <c:v>1006.744</c:v>
                </c:pt>
                <c:pt idx="60">
                  <c:v>1000.204</c:v>
                </c:pt>
                <c:pt idx="61">
                  <c:v>1000.967</c:v>
                </c:pt>
                <c:pt idx="62">
                  <c:v>998.721</c:v>
                </c:pt>
                <c:pt idx="63">
                  <c:v>991.24199999999996</c:v>
                </c:pt>
                <c:pt idx="64">
                  <c:v>989.54700000000003</c:v>
                </c:pt>
                <c:pt idx="65">
                  <c:v>995.43899999999996</c:v>
                </c:pt>
                <c:pt idx="66">
                  <c:v>987.23099999999999</c:v>
                </c:pt>
                <c:pt idx="67">
                  <c:v>996.39599999999996</c:v>
                </c:pt>
                <c:pt idx="68">
                  <c:v>993.34900000000005</c:v>
                </c:pt>
                <c:pt idx="69">
                  <c:v>1005.489</c:v>
                </c:pt>
                <c:pt idx="70">
                  <c:v>1008.438</c:v>
                </c:pt>
                <c:pt idx="71">
                  <c:v>1015.463</c:v>
                </c:pt>
                <c:pt idx="72">
                  <c:v>1013.871</c:v>
                </c:pt>
                <c:pt idx="73">
                  <c:v>1018.013</c:v>
                </c:pt>
                <c:pt idx="74">
                  <c:v>1024.319</c:v>
                </c:pt>
                <c:pt idx="75">
                  <c:v>1050.2370000000001</c:v>
                </c:pt>
                <c:pt idx="76">
                  <c:v>1165.8140000000001</c:v>
                </c:pt>
                <c:pt idx="77">
                  <c:v>1217.7529999999999</c:v>
                </c:pt>
                <c:pt idx="78">
                  <c:v>1247.69</c:v>
                </c:pt>
                <c:pt idx="79">
                  <c:v>1258.7280000000001</c:v>
                </c:pt>
                <c:pt idx="80">
                  <c:v>1286.155</c:v>
                </c:pt>
                <c:pt idx="81">
                  <c:v>1315.1569999999999</c:v>
                </c:pt>
                <c:pt idx="82">
                  <c:v>1314.587</c:v>
                </c:pt>
                <c:pt idx="83">
                  <c:v>1327.067</c:v>
                </c:pt>
                <c:pt idx="84">
                  <c:v>1338.182</c:v>
                </c:pt>
                <c:pt idx="85">
                  <c:v>1343.0150000000001</c:v>
                </c:pt>
                <c:pt idx="86">
                  <c:v>1373.4269999999999</c:v>
                </c:pt>
                <c:pt idx="87">
                  <c:v>1395.5039999999999</c:v>
                </c:pt>
                <c:pt idx="88">
                  <c:v>1375.74</c:v>
                </c:pt>
                <c:pt idx="89">
                  <c:v>1386.6969999999999</c:v>
                </c:pt>
                <c:pt idx="90">
                  <c:v>1390.0319999999999</c:v>
                </c:pt>
                <c:pt idx="91">
                  <c:v>1396.4590000000001</c:v>
                </c:pt>
                <c:pt idx="92">
                  <c:v>1428.0419999999999</c:v>
                </c:pt>
                <c:pt idx="93">
                  <c:v>1427.4770000000001</c:v>
                </c:pt>
                <c:pt idx="94">
                  <c:v>1428.298</c:v>
                </c:pt>
                <c:pt idx="95">
                  <c:v>1416.191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#,##0</c:formatCode>
                <c:ptCount val="96"/>
                <c:pt idx="0">
                  <c:v>371.21800000000002</c:v>
                </c:pt>
                <c:pt idx="1">
                  <c:v>378.15699999999998</c:v>
                </c:pt>
                <c:pt idx="2">
                  <c:v>365.685</c:v>
                </c:pt>
                <c:pt idx="3">
                  <c:v>374.60899999999998</c:v>
                </c:pt>
                <c:pt idx="4">
                  <c:v>299.17899999999997</c:v>
                </c:pt>
                <c:pt idx="5">
                  <c:v>298.48700000000002</c:v>
                </c:pt>
                <c:pt idx="6">
                  <c:v>296.33100000000002</c:v>
                </c:pt>
                <c:pt idx="7">
                  <c:v>296.54700000000003</c:v>
                </c:pt>
                <c:pt idx="8">
                  <c:v>297.81599999999997</c:v>
                </c:pt>
                <c:pt idx="9">
                  <c:v>297.61399999999998</c:v>
                </c:pt>
                <c:pt idx="10">
                  <c:v>297.81599999999997</c:v>
                </c:pt>
                <c:pt idx="11">
                  <c:v>307.27300000000002</c:v>
                </c:pt>
                <c:pt idx="12">
                  <c:v>299.43</c:v>
                </c:pt>
                <c:pt idx="13">
                  <c:v>300.44600000000003</c:v>
                </c:pt>
                <c:pt idx="14">
                  <c:v>299.97199999999998</c:v>
                </c:pt>
                <c:pt idx="15">
                  <c:v>299.589</c:v>
                </c:pt>
                <c:pt idx="16">
                  <c:v>302.63600000000002</c:v>
                </c:pt>
                <c:pt idx="17">
                  <c:v>302.846</c:v>
                </c:pt>
                <c:pt idx="18">
                  <c:v>302.31799999999998</c:v>
                </c:pt>
                <c:pt idx="19">
                  <c:v>302.005</c:v>
                </c:pt>
                <c:pt idx="20">
                  <c:v>305.69200000000001</c:v>
                </c:pt>
                <c:pt idx="21">
                  <c:v>306.48899999999998</c:v>
                </c:pt>
                <c:pt idx="22">
                  <c:v>301.99099999999999</c:v>
                </c:pt>
                <c:pt idx="23">
                  <c:v>303.44600000000003</c:v>
                </c:pt>
                <c:pt idx="24">
                  <c:v>327.66800000000001</c:v>
                </c:pt>
                <c:pt idx="25">
                  <c:v>336.52199999999999</c:v>
                </c:pt>
                <c:pt idx="26">
                  <c:v>329.86799999999999</c:v>
                </c:pt>
                <c:pt idx="27">
                  <c:v>326.90199999999999</c:v>
                </c:pt>
                <c:pt idx="28">
                  <c:v>325.44900000000001</c:v>
                </c:pt>
                <c:pt idx="29">
                  <c:v>327.47300000000001</c:v>
                </c:pt>
                <c:pt idx="30">
                  <c:v>325.63400000000001</c:v>
                </c:pt>
                <c:pt idx="31">
                  <c:v>322.93299999999999</c:v>
                </c:pt>
                <c:pt idx="32">
                  <c:v>312.21699999999998</c:v>
                </c:pt>
                <c:pt idx="33">
                  <c:v>315.65800000000002</c:v>
                </c:pt>
                <c:pt idx="34">
                  <c:v>317.13499999999999</c:v>
                </c:pt>
                <c:pt idx="35">
                  <c:v>318.63099999999997</c:v>
                </c:pt>
                <c:pt idx="36">
                  <c:v>310.51100000000002</c:v>
                </c:pt>
                <c:pt idx="37">
                  <c:v>310.34500000000003</c:v>
                </c:pt>
                <c:pt idx="38">
                  <c:v>309.06700000000001</c:v>
                </c:pt>
                <c:pt idx="39">
                  <c:v>307.87799999999999</c:v>
                </c:pt>
                <c:pt idx="40">
                  <c:v>298.06599999999997</c:v>
                </c:pt>
                <c:pt idx="41">
                  <c:v>298.85300000000001</c:v>
                </c:pt>
                <c:pt idx="42">
                  <c:v>299.64800000000002</c:v>
                </c:pt>
                <c:pt idx="43">
                  <c:v>299.56599999999997</c:v>
                </c:pt>
                <c:pt idx="44">
                  <c:v>296.37900000000002</c:v>
                </c:pt>
                <c:pt idx="45">
                  <c:v>297.29199999999997</c:v>
                </c:pt>
                <c:pt idx="46">
                  <c:v>297.178</c:v>
                </c:pt>
                <c:pt idx="47">
                  <c:v>298.2</c:v>
                </c:pt>
                <c:pt idx="48">
                  <c:v>296.928</c:v>
                </c:pt>
                <c:pt idx="49">
                  <c:v>297.08300000000003</c:v>
                </c:pt>
                <c:pt idx="50">
                  <c:v>297.28199999999998</c:v>
                </c:pt>
                <c:pt idx="51">
                  <c:v>296.07600000000002</c:v>
                </c:pt>
                <c:pt idx="52">
                  <c:v>294.86500000000001</c:v>
                </c:pt>
                <c:pt idx="53">
                  <c:v>294.68599999999998</c:v>
                </c:pt>
                <c:pt idx="54">
                  <c:v>293.28699999999998</c:v>
                </c:pt>
                <c:pt idx="55">
                  <c:v>292.34500000000003</c:v>
                </c:pt>
                <c:pt idx="56">
                  <c:v>291.02699999999999</c:v>
                </c:pt>
                <c:pt idx="57">
                  <c:v>293.45400000000001</c:v>
                </c:pt>
                <c:pt idx="58">
                  <c:v>293.52199999999999</c:v>
                </c:pt>
                <c:pt idx="59">
                  <c:v>292.81900000000002</c:v>
                </c:pt>
                <c:pt idx="60">
                  <c:v>293.209</c:v>
                </c:pt>
                <c:pt idx="61">
                  <c:v>292.78500000000003</c:v>
                </c:pt>
                <c:pt idx="62">
                  <c:v>293.67899999999997</c:v>
                </c:pt>
                <c:pt idx="63">
                  <c:v>293.48099999999999</c:v>
                </c:pt>
                <c:pt idx="64">
                  <c:v>293.48</c:v>
                </c:pt>
                <c:pt idx="65">
                  <c:v>294.13499999999999</c:v>
                </c:pt>
                <c:pt idx="66">
                  <c:v>293.58100000000002</c:v>
                </c:pt>
                <c:pt idx="67">
                  <c:v>295.02600000000001</c:v>
                </c:pt>
                <c:pt idx="68">
                  <c:v>299.80700000000002</c:v>
                </c:pt>
                <c:pt idx="69">
                  <c:v>301.78100000000001</c:v>
                </c:pt>
                <c:pt idx="70">
                  <c:v>301.94900000000001</c:v>
                </c:pt>
                <c:pt idx="71">
                  <c:v>302.89699999999999</c:v>
                </c:pt>
                <c:pt idx="72">
                  <c:v>315.12200000000001</c:v>
                </c:pt>
                <c:pt idx="73">
                  <c:v>319.61799999999999</c:v>
                </c:pt>
                <c:pt idx="74">
                  <c:v>320.81400000000002</c:v>
                </c:pt>
                <c:pt idx="75">
                  <c:v>321.77199999999999</c:v>
                </c:pt>
                <c:pt idx="76">
                  <c:v>334.46</c:v>
                </c:pt>
                <c:pt idx="77">
                  <c:v>350.08100000000002</c:v>
                </c:pt>
                <c:pt idx="78">
                  <c:v>345.75099999999998</c:v>
                </c:pt>
                <c:pt idx="79">
                  <c:v>345.39600000000002</c:v>
                </c:pt>
                <c:pt idx="80">
                  <c:v>348.61</c:v>
                </c:pt>
                <c:pt idx="81">
                  <c:v>353.673</c:v>
                </c:pt>
                <c:pt idx="82">
                  <c:v>351.54399999999998</c:v>
                </c:pt>
                <c:pt idx="83">
                  <c:v>351.64800000000002</c:v>
                </c:pt>
                <c:pt idx="84">
                  <c:v>347.55799999999999</c:v>
                </c:pt>
                <c:pt idx="85">
                  <c:v>347.82299999999998</c:v>
                </c:pt>
                <c:pt idx="86">
                  <c:v>348.53800000000001</c:v>
                </c:pt>
                <c:pt idx="87">
                  <c:v>348.04899999999998</c:v>
                </c:pt>
                <c:pt idx="88">
                  <c:v>314.173</c:v>
                </c:pt>
                <c:pt idx="89">
                  <c:v>314.07900000000001</c:v>
                </c:pt>
                <c:pt idx="90">
                  <c:v>314.74099999999999</c:v>
                </c:pt>
                <c:pt idx="91">
                  <c:v>313.49099999999999</c:v>
                </c:pt>
                <c:pt idx="92">
                  <c:v>304.55</c:v>
                </c:pt>
                <c:pt idx="93">
                  <c:v>304.73500000000001</c:v>
                </c:pt>
                <c:pt idx="94">
                  <c:v>304.637</c:v>
                </c:pt>
                <c:pt idx="95">
                  <c:v>302.95400000000001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#,##0</c:formatCode>
                <c:ptCount val="96"/>
                <c:pt idx="0">
                  <c:v>44.811</c:v>
                </c:pt>
                <c:pt idx="1">
                  <c:v>44.889000000000003</c:v>
                </c:pt>
                <c:pt idx="2">
                  <c:v>41.603000000000002</c:v>
                </c:pt>
                <c:pt idx="3">
                  <c:v>41.226999999999997</c:v>
                </c:pt>
                <c:pt idx="4">
                  <c:v>40.607999999999997</c:v>
                </c:pt>
                <c:pt idx="5">
                  <c:v>38.237000000000002</c:v>
                </c:pt>
                <c:pt idx="6">
                  <c:v>34.591999999999999</c:v>
                </c:pt>
                <c:pt idx="7">
                  <c:v>33.927</c:v>
                </c:pt>
                <c:pt idx="8">
                  <c:v>30.17</c:v>
                </c:pt>
                <c:pt idx="9">
                  <c:v>29.116</c:v>
                </c:pt>
                <c:pt idx="10">
                  <c:v>27.491</c:v>
                </c:pt>
                <c:pt idx="11">
                  <c:v>29.294</c:v>
                </c:pt>
                <c:pt idx="12">
                  <c:v>25.234999999999999</c:v>
                </c:pt>
                <c:pt idx="13">
                  <c:v>21.922000000000001</c:v>
                </c:pt>
                <c:pt idx="14">
                  <c:v>21.128</c:v>
                </c:pt>
                <c:pt idx="15">
                  <c:v>24.109000000000002</c:v>
                </c:pt>
                <c:pt idx="16">
                  <c:v>24.071999999999999</c:v>
                </c:pt>
                <c:pt idx="17">
                  <c:v>23.172000000000001</c:v>
                </c:pt>
                <c:pt idx="18">
                  <c:v>20.683</c:v>
                </c:pt>
                <c:pt idx="19">
                  <c:v>22.623000000000001</c:v>
                </c:pt>
                <c:pt idx="20">
                  <c:v>22.969000000000001</c:v>
                </c:pt>
                <c:pt idx="21">
                  <c:v>24.52</c:v>
                </c:pt>
                <c:pt idx="22">
                  <c:v>23.161000000000001</c:v>
                </c:pt>
                <c:pt idx="23">
                  <c:v>20.702000000000002</c:v>
                </c:pt>
                <c:pt idx="24">
                  <c:v>30.026</c:v>
                </c:pt>
                <c:pt idx="25">
                  <c:v>30.638999999999999</c:v>
                </c:pt>
                <c:pt idx="26">
                  <c:v>27.068999999999999</c:v>
                </c:pt>
                <c:pt idx="27">
                  <c:v>28.893999999999998</c:v>
                </c:pt>
                <c:pt idx="28">
                  <c:v>32.942999999999998</c:v>
                </c:pt>
                <c:pt idx="29">
                  <c:v>29.413</c:v>
                </c:pt>
                <c:pt idx="30">
                  <c:v>28.643000000000001</c:v>
                </c:pt>
                <c:pt idx="31">
                  <c:v>25.91</c:v>
                </c:pt>
                <c:pt idx="32">
                  <c:v>20.972000000000001</c:v>
                </c:pt>
                <c:pt idx="33">
                  <c:v>24.305</c:v>
                </c:pt>
                <c:pt idx="34">
                  <c:v>27.405999999999999</c:v>
                </c:pt>
                <c:pt idx="35">
                  <c:v>26.831</c:v>
                </c:pt>
                <c:pt idx="36">
                  <c:v>26.513999999999999</c:v>
                </c:pt>
                <c:pt idx="37">
                  <c:v>24.283000000000001</c:v>
                </c:pt>
                <c:pt idx="38">
                  <c:v>24.684999999999999</c:v>
                </c:pt>
                <c:pt idx="39">
                  <c:v>21.655999999999999</c:v>
                </c:pt>
                <c:pt idx="40">
                  <c:v>23.588000000000001</c:v>
                </c:pt>
                <c:pt idx="41">
                  <c:v>26.085999999999999</c:v>
                </c:pt>
                <c:pt idx="42">
                  <c:v>26.111999999999998</c:v>
                </c:pt>
                <c:pt idx="43">
                  <c:v>22.648</c:v>
                </c:pt>
                <c:pt idx="44">
                  <c:v>24.277999999999999</c:v>
                </c:pt>
                <c:pt idx="45">
                  <c:v>35.176000000000002</c:v>
                </c:pt>
                <c:pt idx="46">
                  <c:v>30.975000000000001</c:v>
                </c:pt>
                <c:pt idx="47">
                  <c:v>24.908000000000001</c:v>
                </c:pt>
                <c:pt idx="48">
                  <c:v>19.57</c:v>
                </c:pt>
                <c:pt idx="49">
                  <c:v>13.04</c:v>
                </c:pt>
                <c:pt idx="50">
                  <c:v>13.151</c:v>
                </c:pt>
                <c:pt idx="51">
                  <c:v>13.997999999999999</c:v>
                </c:pt>
                <c:pt idx="52">
                  <c:v>14.657</c:v>
                </c:pt>
                <c:pt idx="53">
                  <c:v>16.22</c:v>
                </c:pt>
                <c:pt idx="54">
                  <c:v>16.140999999999998</c:v>
                </c:pt>
                <c:pt idx="55">
                  <c:v>17.721</c:v>
                </c:pt>
                <c:pt idx="56">
                  <c:v>22.847000000000001</c:v>
                </c:pt>
                <c:pt idx="57">
                  <c:v>27.786999999999999</c:v>
                </c:pt>
                <c:pt idx="58">
                  <c:v>33.576000000000001</c:v>
                </c:pt>
                <c:pt idx="59">
                  <c:v>39.951999999999998</c:v>
                </c:pt>
                <c:pt idx="60">
                  <c:v>41.764000000000003</c:v>
                </c:pt>
                <c:pt idx="61">
                  <c:v>35.883000000000003</c:v>
                </c:pt>
                <c:pt idx="62">
                  <c:v>33.094999999999999</c:v>
                </c:pt>
                <c:pt idx="63">
                  <c:v>39.65</c:v>
                </c:pt>
                <c:pt idx="64">
                  <c:v>42.194000000000003</c:v>
                </c:pt>
                <c:pt idx="65">
                  <c:v>44.872</c:v>
                </c:pt>
                <c:pt idx="66">
                  <c:v>53.203000000000003</c:v>
                </c:pt>
                <c:pt idx="67">
                  <c:v>55.207999999999998</c:v>
                </c:pt>
                <c:pt idx="68">
                  <c:v>66.661000000000001</c:v>
                </c:pt>
                <c:pt idx="69">
                  <c:v>92.784999999999997</c:v>
                </c:pt>
                <c:pt idx="70">
                  <c:v>114.786</c:v>
                </c:pt>
                <c:pt idx="71">
                  <c:v>134.107</c:v>
                </c:pt>
                <c:pt idx="72">
                  <c:v>115.68600000000001</c:v>
                </c:pt>
                <c:pt idx="73">
                  <c:v>96.135999999999996</c:v>
                </c:pt>
                <c:pt idx="74">
                  <c:v>108.36799999999999</c:v>
                </c:pt>
                <c:pt idx="75">
                  <c:v>105.98699999999999</c:v>
                </c:pt>
                <c:pt idx="76">
                  <c:v>89.855000000000004</c:v>
                </c:pt>
                <c:pt idx="77">
                  <c:v>88.355000000000004</c:v>
                </c:pt>
                <c:pt idx="78">
                  <c:v>82.472999999999999</c:v>
                </c:pt>
                <c:pt idx="79">
                  <c:v>55.893999999999998</c:v>
                </c:pt>
                <c:pt idx="80">
                  <c:v>46.817</c:v>
                </c:pt>
                <c:pt idx="81">
                  <c:v>53.084000000000003</c:v>
                </c:pt>
                <c:pt idx="82">
                  <c:v>52.683999999999997</c:v>
                </c:pt>
                <c:pt idx="83">
                  <c:v>55.08</c:v>
                </c:pt>
                <c:pt idx="84">
                  <c:v>61.070999999999998</c:v>
                </c:pt>
                <c:pt idx="85">
                  <c:v>67.575000000000003</c:v>
                </c:pt>
                <c:pt idx="86">
                  <c:v>69.891000000000005</c:v>
                </c:pt>
                <c:pt idx="87">
                  <c:v>74.799000000000007</c:v>
                </c:pt>
                <c:pt idx="88">
                  <c:v>74.744</c:v>
                </c:pt>
                <c:pt idx="89">
                  <c:v>74.356999999999999</c:v>
                </c:pt>
                <c:pt idx="90">
                  <c:v>74.748999999999995</c:v>
                </c:pt>
                <c:pt idx="91">
                  <c:v>75.424999999999997</c:v>
                </c:pt>
                <c:pt idx="92">
                  <c:v>87.466999999999999</c:v>
                </c:pt>
                <c:pt idx="93">
                  <c:v>76.247</c:v>
                </c:pt>
                <c:pt idx="94">
                  <c:v>70.757000000000005</c:v>
                </c:pt>
                <c:pt idx="95">
                  <c:v>70.768000000000001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75.760999999999996</c:v>
                </c:pt>
                <c:pt idx="17">
                  <c:v>75.811999999999998</c:v>
                </c:pt>
                <c:pt idx="18">
                  <c:v>75.789000000000001</c:v>
                </c:pt>
                <c:pt idx="19">
                  <c:v>75.700999999999993</c:v>
                </c:pt>
                <c:pt idx="20">
                  <c:v>77.679000000000002</c:v>
                </c:pt>
                <c:pt idx="21">
                  <c:v>87.393000000000001</c:v>
                </c:pt>
                <c:pt idx="22">
                  <c:v>110.157</c:v>
                </c:pt>
                <c:pt idx="23">
                  <c:v>141.72</c:v>
                </c:pt>
                <c:pt idx="24">
                  <c:v>180.03200000000001</c:v>
                </c:pt>
                <c:pt idx="25">
                  <c:v>224.28700000000001</c:v>
                </c:pt>
                <c:pt idx="26">
                  <c:v>283.41800000000001</c:v>
                </c:pt>
                <c:pt idx="27">
                  <c:v>343.45600000000002</c:v>
                </c:pt>
                <c:pt idx="28">
                  <c:v>404.654</c:v>
                </c:pt>
                <c:pt idx="29">
                  <c:v>491.67700000000002</c:v>
                </c:pt>
                <c:pt idx="30">
                  <c:v>590.98299999999995</c:v>
                </c:pt>
                <c:pt idx="31">
                  <c:v>686.98</c:v>
                </c:pt>
                <c:pt idx="32">
                  <c:v>791.82600000000002</c:v>
                </c:pt>
                <c:pt idx="33">
                  <c:v>905.197</c:v>
                </c:pt>
                <c:pt idx="34">
                  <c:v>1022.837</c:v>
                </c:pt>
                <c:pt idx="35">
                  <c:v>1107.519</c:v>
                </c:pt>
                <c:pt idx="36">
                  <c:v>1202.5740000000001</c:v>
                </c:pt>
                <c:pt idx="37">
                  <c:v>1296.0550000000001</c:v>
                </c:pt>
                <c:pt idx="38">
                  <c:v>1406.62</c:v>
                </c:pt>
                <c:pt idx="39">
                  <c:v>1512.328</c:v>
                </c:pt>
                <c:pt idx="40">
                  <c:v>1558.2840000000001</c:v>
                </c:pt>
                <c:pt idx="41">
                  <c:v>1587.3150000000001</c:v>
                </c:pt>
                <c:pt idx="42">
                  <c:v>1566.039</c:v>
                </c:pt>
                <c:pt idx="43">
                  <c:v>1674.779</c:v>
                </c:pt>
                <c:pt idx="44">
                  <c:v>1655.2349999999999</c:v>
                </c:pt>
                <c:pt idx="45">
                  <c:v>1631.037</c:v>
                </c:pt>
                <c:pt idx="46">
                  <c:v>1564.8710000000001</c:v>
                </c:pt>
                <c:pt idx="47">
                  <c:v>1563.08</c:v>
                </c:pt>
                <c:pt idx="48">
                  <c:v>1495.38</c:v>
                </c:pt>
                <c:pt idx="49">
                  <c:v>1464.415</c:v>
                </c:pt>
                <c:pt idx="50">
                  <c:v>1402.723</c:v>
                </c:pt>
                <c:pt idx="51">
                  <c:v>1430.991</c:v>
                </c:pt>
                <c:pt idx="52">
                  <c:v>1477.7760000000001</c:v>
                </c:pt>
                <c:pt idx="53">
                  <c:v>1461.501</c:v>
                </c:pt>
                <c:pt idx="54">
                  <c:v>1490.404</c:v>
                </c:pt>
                <c:pt idx="55">
                  <c:v>1514.2249999999999</c:v>
                </c:pt>
                <c:pt idx="56">
                  <c:v>1574.5609999999999</c:v>
                </c:pt>
                <c:pt idx="57">
                  <c:v>1674.433</c:v>
                </c:pt>
                <c:pt idx="58">
                  <c:v>1709.547</c:v>
                </c:pt>
                <c:pt idx="59">
                  <c:v>1782.806</c:v>
                </c:pt>
                <c:pt idx="60">
                  <c:v>1779.3330000000001</c:v>
                </c:pt>
                <c:pt idx="61">
                  <c:v>1736.402</c:v>
                </c:pt>
                <c:pt idx="62">
                  <c:v>1605.4259999999999</c:v>
                </c:pt>
                <c:pt idx="63">
                  <c:v>1515.971</c:v>
                </c:pt>
                <c:pt idx="64">
                  <c:v>1489.0250000000001</c:v>
                </c:pt>
                <c:pt idx="65">
                  <c:v>1417.5550000000001</c:v>
                </c:pt>
                <c:pt idx="66">
                  <c:v>1322.1379999999999</c:v>
                </c:pt>
                <c:pt idx="67">
                  <c:v>1230.3869999999999</c:v>
                </c:pt>
                <c:pt idx="68">
                  <c:v>1121.404</c:v>
                </c:pt>
                <c:pt idx="69">
                  <c:v>969.77300000000002</c:v>
                </c:pt>
                <c:pt idx="70">
                  <c:v>843.87800000000004</c:v>
                </c:pt>
                <c:pt idx="71">
                  <c:v>693.42700000000002</c:v>
                </c:pt>
                <c:pt idx="72">
                  <c:v>589.41</c:v>
                </c:pt>
                <c:pt idx="73">
                  <c:v>481.24200000000002</c:v>
                </c:pt>
                <c:pt idx="74">
                  <c:v>384.96600000000001</c:v>
                </c:pt>
                <c:pt idx="75">
                  <c:v>302.5</c:v>
                </c:pt>
                <c:pt idx="76">
                  <c:v>246.67099999999999</c:v>
                </c:pt>
                <c:pt idx="77">
                  <c:v>201.726</c:v>
                </c:pt>
                <c:pt idx="78">
                  <c:v>166.01599999999999</c:v>
                </c:pt>
                <c:pt idx="79">
                  <c:v>133.45400000000001</c:v>
                </c:pt>
                <c:pt idx="80">
                  <c:v>109.476</c:v>
                </c:pt>
                <c:pt idx="81">
                  <c:v>90.453999999999994</c:v>
                </c:pt>
                <c:pt idx="82">
                  <c:v>78.701999999999998</c:v>
                </c:pt>
                <c:pt idx="83">
                  <c:v>74.891000000000005</c:v>
                </c:pt>
                <c:pt idx="84">
                  <c:v>74.831000000000003</c:v>
                </c:pt>
                <c:pt idx="85">
                  <c:v>74.947000000000003</c:v>
                </c:pt>
                <c:pt idx="86">
                  <c:v>75.161000000000001</c:v>
                </c:pt>
                <c:pt idx="87">
                  <c:v>40.116999999999997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#,##0</c:formatCode>
                <c:ptCount val="96"/>
                <c:pt idx="0">
                  <c:v>109.95099999999999</c:v>
                </c:pt>
                <c:pt idx="1">
                  <c:v>105.41500000000001</c:v>
                </c:pt>
                <c:pt idx="2">
                  <c:v>105.36199999999999</c:v>
                </c:pt>
                <c:pt idx="3">
                  <c:v>105.34699999999999</c:v>
                </c:pt>
                <c:pt idx="4">
                  <c:v>119.7</c:v>
                </c:pt>
                <c:pt idx="5">
                  <c:v>119.98099999999999</c:v>
                </c:pt>
                <c:pt idx="6">
                  <c:v>119.98099999999999</c:v>
                </c:pt>
                <c:pt idx="7">
                  <c:v>119.991</c:v>
                </c:pt>
                <c:pt idx="8">
                  <c:v>116.68300000000001</c:v>
                </c:pt>
                <c:pt idx="9">
                  <c:v>116.363</c:v>
                </c:pt>
                <c:pt idx="10">
                  <c:v>116.363</c:v>
                </c:pt>
                <c:pt idx="11">
                  <c:v>116.33</c:v>
                </c:pt>
                <c:pt idx="12">
                  <c:v>116.899</c:v>
                </c:pt>
                <c:pt idx="13">
                  <c:v>116.89</c:v>
                </c:pt>
                <c:pt idx="14">
                  <c:v>116.88200000000001</c:v>
                </c:pt>
                <c:pt idx="15">
                  <c:v>116.863</c:v>
                </c:pt>
                <c:pt idx="16">
                  <c:v>115.962</c:v>
                </c:pt>
                <c:pt idx="17">
                  <c:v>115.95699999999999</c:v>
                </c:pt>
                <c:pt idx="18">
                  <c:v>115.949</c:v>
                </c:pt>
                <c:pt idx="19">
                  <c:v>115.952</c:v>
                </c:pt>
                <c:pt idx="20">
                  <c:v>121.05200000000001</c:v>
                </c:pt>
                <c:pt idx="21">
                  <c:v>121.313</c:v>
                </c:pt>
                <c:pt idx="22">
                  <c:v>121.295</c:v>
                </c:pt>
                <c:pt idx="23">
                  <c:v>121.283</c:v>
                </c:pt>
                <c:pt idx="24">
                  <c:v>118.489</c:v>
                </c:pt>
                <c:pt idx="25">
                  <c:v>90.177000000000007</c:v>
                </c:pt>
                <c:pt idx="26">
                  <c:v>59.665999999999997</c:v>
                </c:pt>
                <c:pt idx="27">
                  <c:v>59.527000000000001</c:v>
                </c:pt>
                <c:pt idx="28">
                  <c:v>122.81699999999999</c:v>
                </c:pt>
                <c:pt idx="29">
                  <c:v>123.07599999999999</c:v>
                </c:pt>
                <c:pt idx="30">
                  <c:v>122.999</c:v>
                </c:pt>
                <c:pt idx="31">
                  <c:v>166.166</c:v>
                </c:pt>
                <c:pt idx="32">
                  <c:v>157.75899999999999</c:v>
                </c:pt>
                <c:pt idx="33">
                  <c:v>159.13</c:v>
                </c:pt>
                <c:pt idx="34">
                  <c:v>113.324</c:v>
                </c:pt>
                <c:pt idx="35">
                  <c:v>112.069</c:v>
                </c:pt>
                <c:pt idx="36">
                  <c:v>110.59699999999999</c:v>
                </c:pt>
                <c:pt idx="37">
                  <c:v>110.59699999999999</c:v>
                </c:pt>
                <c:pt idx="38">
                  <c:v>110.843</c:v>
                </c:pt>
                <c:pt idx="39">
                  <c:v>110.84399999999999</c:v>
                </c:pt>
                <c:pt idx="40">
                  <c:v>116.9</c:v>
                </c:pt>
                <c:pt idx="41">
                  <c:v>117.29</c:v>
                </c:pt>
                <c:pt idx="42">
                  <c:v>117.221</c:v>
                </c:pt>
                <c:pt idx="43">
                  <c:v>117.2</c:v>
                </c:pt>
                <c:pt idx="44">
                  <c:v>109.77</c:v>
                </c:pt>
                <c:pt idx="45">
                  <c:v>109.422</c:v>
                </c:pt>
                <c:pt idx="46">
                  <c:v>109.375</c:v>
                </c:pt>
                <c:pt idx="47">
                  <c:v>73.403000000000006</c:v>
                </c:pt>
                <c:pt idx="48">
                  <c:v>44.512</c:v>
                </c:pt>
                <c:pt idx="49">
                  <c:v>44.454000000000001</c:v>
                </c:pt>
                <c:pt idx="50">
                  <c:v>44.276000000000003</c:v>
                </c:pt>
                <c:pt idx="51">
                  <c:v>44.444000000000003</c:v>
                </c:pt>
                <c:pt idx="52">
                  <c:v>46.802999999999997</c:v>
                </c:pt>
                <c:pt idx="53">
                  <c:v>46.99</c:v>
                </c:pt>
                <c:pt idx="54">
                  <c:v>46.914000000000001</c:v>
                </c:pt>
                <c:pt idx="55">
                  <c:v>46.600999999999999</c:v>
                </c:pt>
                <c:pt idx="56">
                  <c:v>48.798999999999999</c:v>
                </c:pt>
                <c:pt idx="57">
                  <c:v>48.889000000000003</c:v>
                </c:pt>
                <c:pt idx="58">
                  <c:v>49.017000000000003</c:v>
                </c:pt>
                <c:pt idx="59">
                  <c:v>48.985999999999997</c:v>
                </c:pt>
                <c:pt idx="60">
                  <c:v>50.279000000000003</c:v>
                </c:pt>
                <c:pt idx="61">
                  <c:v>50.21</c:v>
                </c:pt>
                <c:pt idx="62">
                  <c:v>50.273000000000003</c:v>
                </c:pt>
                <c:pt idx="63">
                  <c:v>50.39</c:v>
                </c:pt>
                <c:pt idx="64">
                  <c:v>49.607999999999997</c:v>
                </c:pt>
                <c:pt idx="65">
                  <c:v>49.881999999999998</c:v>
                </c:pt>
                <c:pt idx="66">
                  <c:v>49.936999999999998</c:v>
                </c:pt>
                <c:pt idx="67">
                  <c:v>49.898000000000003</c:v>
                </c:pt>
                <c:pt idx="68">
                  <c:v>108.755</c:v>
                </c:pt>
                <c:pt idx="69">
                  <c:v>108.751</c:v>
                </c:pt>
                <c:pt idx="70">
                  <c:v>108.735</c:v>
                </c:pt>
                <c:pt idx="71">
                  <c:v>108.748</c:v>
                </c:pt>
                <c:pt idx="72">
                  <c:v>112.699</c:v>
                </c:pt>
                <c:pt idx="73">
                  <c:v>112.682</c:v>
                </c:pt>
                <c:pt idx="74">
                  <c:v>112.682</c:v>
                </c:pt>
                <c:pt idx="75">
                  <c:v>112.688</c:v>
                </c:pt>
                <c:pt idx="76">
                  <c:v>118.06399999999999</c:v>
                </c:pt>
                <c:pt idx="77">
                  <c:v>118.051</c:v>
                </c:pt>
                <c:pt idx="78">
                  <c:v>118.044</c:v>
                </c:pt>
                <c:pt idx="79">
                  <c:v>126.11199999999999</c:v>
                </c:pt>
                <c:pt idx="80">
                  <c:v>224.477</c:v>
                </c:pt>
                <c:pt idx="81">
                  <c:v>235.476</c:v>
                </c:pt>
                <c:pt idx="82">
                  <c:v>235.36199999999999</c:v>
                </c:pt>
                <c:pt idx="83">
                  <c:v>235.66399999999999</c:v>
                </c:pt>
                <c:pt idx="84">
                  <c:v>235.548</c:v>
                </c:pt>
                <c:pt idx="85">
                  <c:v>235.87299999999999</c:v>
                </c:pt>
                <c:pt idx="86">
                  <c:v>236.02799999999999</c:v>
                </c:pt>
                <c:pt idx="87">
                  <c:v>229.74600000000001</c:v>
                </c:pt>
                <c:pt idx="88">
                  <c:v>167.489</c:v>
                </c:pt>
                <c:pt idx="89">
                  <c:v>175.696</c:v>
                </c:pt>
                <c:pt idx="90">
                  <c:v>176.88</c:v>
                </c:pt>
                <c:pt idx="91">
                  <c:v>173.52699999999999</c:v>
                </c:pt>
                <c:pt idx="92">
                  <c:v>123.77</c:v>
                </c:pt>
                <c:pt idx="93">
                  <c:v>122.042</c:v>
                </c:pt>
                <c:pt idx="94">
                  <c:v>122.051</c:v>
                </c:pt>
                <c:pt idx="95">
                  <c:v>122.044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#,##0</c:formatCode>
                <c:ptCount val="96"/>
                <c:pt idx="0">
                  <c:v>218.69399999999999</c:v>
                </c:pt>
                <c:pt idx="1">
                  <c:v>210.2</c:v>
                </c:pt>
                <c:pt idx="2">
                  <c:v>153.804</c:v>
                </c:pt>
                <c:pt idx="3">
                  <c:v>158.02799999999999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82.460999999999999</c:v>
                </c:pt>
                <c:pt idx="11">
                  <c:v>88.414000000000001</c:v>
                </c:pt>
                <c:pt idx="12">
                  <c:v>88.44</c:v>
                </c:pt>
                <c:pt idx="13">
                  <c:v>75.617000000000004</c:v>
                </c:pt>
                <c:pt idx="14">
                  <c:v>88.236999999999995</c:v>
                </c:pt>
                <c:pt idx="15">
                  <c:v>88.42</c:v>
                </c:pt>
                <c:pt idx="16">
                  <c:v>88.427000000000007</c:v>
                </c:pt>
                <c:pt idx="17">
                  <c:v>88.46</c:v>
                </c:pt>
                <c:pt idx="18">
                  <c:v>88.388000000000005</c:v>
                </c:pt>
                <c:pt idx="19">
                  <c:v>78.295000000000002</c:v>
                </c:pt>
                <c:pt idx="20">
                  <c:v>75.152000000000001</c:v>
                </c:pt>
                <c:pt idx="21">
                  <c:v>74.575000000000003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37.335000000000001</c:v>
                </c:pt>
                <c:pt idx="32">
                  <c:v>39.465000000000003</c:v>
                </c:pt>
                <c:pt idx="33">
                  <c:v>40.887</c:v>
                </c:pt>
                <c:pt idx="34">
                  <c:v>1.141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254.036</c:v>
                </c:pt>
                <c:pt idx="79">
                  <c:v>233.70099999999999</c:v>
                </c:pt>
                <c:pt idx="80">
                  <c:v>202.33699999999999</c:v>
                </c:pt>
                <c:pt idx="81">
                  <c:v>184.274</c:v>
                </c:pt>
                <c:pt idx="82">
                  <c:v>214.846</c:v>
                </c:pt>
                <c:pt idx="83">
                  <c:v>236.74600000000001</c:v>
                </c:pt>
                <c:pt idx="84">
                  <c:v>309.31700000000001</c:v>
                </c:pt>
                <c:pt idx="85">
                  <c:v>289.36200000000002</c:v>
                </c:pt>
                <c:pt idx="86">
                  <c:v>265.75900000000001</c:v>
                </c:pt>
                <c:pt idx="87">
                  <c:v>272.08499999999998</c:v>
                </c:pt>
                <c:pt idx="88">
                  <c:v>340.51400000000001</c:v>
                </c:pt>
                <c:pt idx="89">
                  <c:v>331.423</c:v>
                </c:pt>
                <c:pt idx="90">
                  <c:v>349.99400000000003</c:v>
                </c:pt>
                <c:pt idx="91">
                  <c:v>301.19400000000002</c:v>
                </c:pt>
                <c:pt idx="92">
                  <c:v>138.083</c:v>
                </c:pt>
                <c:pt idx="93">
                  <c:v>121.22499999999999</c:v>
                </c:pt>
                <c:pt idx="94">
                  <c:v>127.041</c:v>
                </c:pt>
                <c:pt idx="95">
                  <c:v>40.585000000000001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31.542999999999999</c:v>
                </c:pt>
                <c:pt idx="38">
                  <c:v>16.439</c:v>
                </c:pt>
                <c:pt idx="39">
                  <c:v>16.484000000000002</c:v>
                </c:pt>
                <c:pt idx="40">
                  <c:v>105.477</c:v>
                </c:pt>
                <c:pt idx="41">
                  <c:v>121.788</c:v>
                </c:pt>
                <c:pt idx="42">
                  <c:v>176.26300000000001</c:v>
                </c:pt>
                <c:pt idx="43">
                  <c:v>223.03399999999999</c:v>
                </c:pt>
                <c:pt idx="44">
                  <c:v>261.315</c:v>
                </c:pt>
                <c:pt idx="45">
                  <c:v>357.01100000000002</c:v>
                </c:pt>
                <c:pt idx="46">
                  <c:v>418.577</c:v>
                </c:pt>
                <c:pt idx="47">
                  <c:v>821.34699999999998</c:v>
                </c:pt>
                <c:pt idx="48">
                  <c:v>1012.283</c:v>
                </c:pt>
                <c:pt idx="49">
                  <c:v>938.94500000000005</c:v>
                </c:pt>
                <c:pt idx="50">
                  <c:v>903.65700000000004</c:v>
                </c:pt>
                <c:pt idx="51">
                  <c:v>860.19500000000005</c:v>
                </c:pt>
                <c:pt idx="52">
                  <c:v>817.81</c:v>
                </c:pt>
                <c:pt idx="53">
                  <c:v>807.57799999999997</c:v>
                </c:pt>
                <c:pt idx="54">
                  <c:v>716.71600000000001</c:v>
                </c:pt>
                <c:pt idx="55">
                  <c:v>684.45</c:v>
                </c:pt>
                <c:pt idx="56">
                  <c:v>623.62699999999995</c:v>
                </c:pt>
                <c:pt idx="57">
                  <c:v>497.43</c:v>
                </c:pt>
                <c:pt idx="58">
                  <c:v>379.70800000000003</c:v>
                </c:pt>
                <c:pt idx="59">
                  <c:v>291.685</c:v>
                </c:pt>
                <c:pt idx="60">
                  <c:v>237.542</c:v>
                </c:pt>
                <c:pt idx="61">
                  <c:v>206.649</c:v>
                </c:pt>
                <c:pt idx="62">
                  <c:v>241.97499999999999</c:v>
                </c:pt>
                <c:pt idx="63">
                  <c:v>255.76499999999999</c:v>
                </c:pt>
                <c:pt idx="64">
                  <c:v>292.226</c:v>
                </c:pt>
                <c:pt idx="65">
                  <c:v>360.09800000000001</c:v>
                </c:pt>
                <c:pt idx="66">
                  <c:v>432.47699999999998</c:v>
                </c:pt>
                <c:pt idx="67">
                  <c:v>427.82900000000001</c:v>
                </c:pt>
                <c:pt idx="68">
                  <c:v>67.147000000000006</c:v>
                </c:pt>
                <c:pt idx="69">
                  <c:v>96.132999999999996</c:v>
                </c:pt>
                <c:pt idx="70">
                  <c:v>180.55199999999999</c:v>
                </c:pt>
                <c:pt idx="71">
                  <c:v>268.86799999999999</c:v>
                </c:pt>
                <c:pt idx="72">
                  <c:v>403.34199999999998</c:v>
                </c:pt>
                <c:pt idx="73">
                  <c:v>538.76900000000001</c:v>
                </c:pt>
                <c:pt idx="74">
                  <c:v>649.10799999999995</c:v>
                </c:pt>
                <c:pt idx="75">
                  <c:v>776.86900000000003</c:v>
                </c:pt>
                <c:pt idx="76">
                  <c:v>733.37699999999995</c:v>
                </c:pt>
                <c:pt idx="77">
                  <c:v>713.12900000000002</c:v>
                </c:pt>
                <c:pt idx="78">
                  <c:v>529.64099999999996</c:v>
                </c:pt>
                <c:pt idx="79">
                  <c:v>610.85199999999998</c:v>
                </c:pt>
                <c:pt idx="80">
                  <c:v>544.74400000000003</c:v>
                </c:pt>
                <c:pt idx="81">
                  <c:v>527.90300000000002</c:v>
                </c:pt>
                <c:pt idx="82">
                  <c:v>480.93</c:v>
                </c:pt>
                <c:pt idx="83">
                  <c:v>376.63099999999997</c:v>
                </c:pt>
                <c:pt idx="84">
                  <c:v>283.29000000000002</c:v>
                </c:pt>
                <c:pt idx="85">
                  <c:v>255.84299999999999</c:v>
                </c:pt>
                <c:pt idx="86">
                  <c:v>224.66900000000001</c:v>
                </c:pt>
                <c:pt idx="87">
                  <c:v>185.363</c:v>
                </c:pt>
                <c:pt idx="88">
                  <c:v>276.99900000000002</c:v>
                </c:pt>
                <c:pt idx="89">
                  <c:v>278.58699999999999</c:v>
                </c:pt>
                <c:pt idx="90">
                  <c:v>204.70599999999999</c:v>
                </c:pt>
                <c:pt idx="91">
                  <c:v>186.49100000000001</c:v>
                </c:pt>
                <c:pt idx="92">
                  <c:v>248.87100000000001</c:v>
                </c:pt>
                <c:pt idx="93">
                  <c:v>173.59800000000001</c:v>
                </c:pt>
                <c:pt idx="94">
                  <c:v>102.337</c:v>
                </c:pt>
                <c:pt idx="95">
                  <c:v>103.053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-694.23099999999999</c:v>
                </c:pt>
                <c:pt idx="1">
                  <c:v>-773.20100000000002</c:v>
                </c:pt>
                <c:pt idx="2">
                  <c:v>-757.84699999999998</c:v>
                </c:pt>
                <c:pt idx="3">
                  <c:v>-798.33100000000002</c:v>
                </c:pt>
                <c:pt idx="4">
                  <c:v>-613.67399999999998</c:v>
                </c:pt>
                <c:pt idx="5">
                  <c:v>-618.96</c:v>
                </c:pt>
                <c:pt idx="6">
                  <c:v>-597.03800000000001</c:v>
                </c:pt>
                <c:pt idx="7">
                  <c:v>-590.85599999999999</c:v>
                </c:pt>
                <c:pt idx="8">
                  <c:v>-579.21600000000001</c:v>
                </c:pt>
                <c:pt idx="9">
                  <c:v>-582.399</c:v>
                </c:pt>
                <c:pt idx="10">
                  <c:v>-650.21</c:v>
                </c:pt>
                <c:pt idx="11">
                  <c:v>-588.24900000000002</c:v>
                </c:pt>
                <c:pt idx="12">
                  <c:v>-584.30899999999997</c:v>
                </c:pt>
                <c:pt idx="13">
                  <c:v>-597.41999999999996</c:v>
                </c:pt>
                <c:pt idx="14">
                  <c:v>-602.51</c:v>
                </c:pt>
                <c:pt idx="15">
                  <c:v>-598.38199999999995</c:v>
                </c:pt>
                <c:pt idx="16">
                  <c:v>-549.59500000000003</c:v>
                </c:pt>
                <c:pt idx="17">
                  <c:v>-575.07600000000002</c:v>
                </c:pt>
                <c:pt idx="18">
                  <c:v>-625.84199999999998</c:v>
                </c:pt>
                <c:pt idx="19">
                  <c:v>-661.81600000000003</c:v>
                </c:pt>
                <c:pt idx="20">
                  <c:v>-680.69600000000003</c:v>
                </c:pt>
                <c:pt idx="21">
                  <c:v>-696.66</c:v>
                </c:pt>
                <c:pt idx="22">
                  <c:v>-670.85900000000004</c:v>
                </c:pt>
                <c:pt idx="23">
                  <c:v>-715.96199999999999</c:v>
                </c:pt>
                <c:pt idx="24">
                  <c:v>-720.95899999999995</c:v>
                </c:pt>
                <c:pt idx="25">
                  <c:v>-710.59699999999998</c:v>
                </c:pt>
                <c:pt idx="26">
                  <c:v>-664.01700000000005</c:v>
                </c:pt>
                <c:pt idx="27">
                  <c:v>-619.57600000000002</c:v>
                </c:pt>
                <c:pt idx="28">
                  <c:v>-444.79700000000003</c:v>
                </c:pt>
                <c:pt idx="29">
                  <c:v>-430.30399999999997</c:v>
                </c:pt>
                <c:pt idx="30">
                  <c:v>-409.20600000000002</c:v>
                </c:pt>
                <c:pt idx="31">
                  <c:v>-403.85300000000001</c:v>
                </c:pt>
                <c:pt idx="32">
                  <c:v>-305.53100000000001</c:v>
                </c:pt>
                <c:pt idx="33">
                  <c:v>-261.60700000000003</c:v>
                </c:pt>
                <c:pt idx="34">
                  <c:v>-147.48500000000001</c:v>
                </c:pt>
                <c:pt idx="35">
                  <c:v>-108.084</c:v>
                </c:pt>
                <c:pt idx="36">
                  <c:v>-3.2850000000000001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-24.21</c:v>
                </c:pt>
                <c:pt idx="26">
                  <c:v>-52.005000000000003</c:v>
                </c:pt>
                <c:pt idx="27">
                  <c:v>-52.09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-28.484000000000002</c:v>
                </c:pt>
                <c:pt idx="47">
                  <c:v>-424.29599999999999</c:v>
                </c:pt>
                <c:pt idx="48">
                  <c:v>-490.19799999999998</c:v>
                </c:pt>
                <c:pt idx="49">
                  <c:v>-489.86500000000001</c:v>
                </c:pt>
                <c:pt idx="50">
                  <c:v>-490.15</c:v>
                </c:pt>
                <c:pt idx="51">
                  <c:v>-489.68</c:v>
                </c:pt>
                <c:pt idx="52">
                  <c:v>-489.06200000000001</c:v>
                </c:pt>
                <c:pt idx="53">
                  <c:v>-488.21100000000001</c:v>
                </c:pt>
                <c:pt idx="54">
                  <c:v>-487.56599999999997</c:v>
                </c:pt>
                <c:pt idx="55">
                  <c:v>-487.48</c:v>
                </c:pt>
                <c:pt idx="56">
                  <c:v>-486.96499999999997</c:v>
                </c:pt>
                <c:pt idx="57">
                  <c:v>-486.12900000000002</c:v>
                </c:pt>
                <c:pt idx="58">
                  <c:v>-485.03800000000001</c:v>
                </c:pt>
                <c:pt idx="59">
                  <c:v>-484.18200000000002</c:v>
                </c:pt>
                <c:pt idx="60">
                  <c:v>-483.43400000000003</c:v>
                </c:pt>
                <c:pt idx="61">
                  <c:v>-482.32499999999999</c:v>
                </c:pt>
                <c:pt idx="62">
                  <c:v>-481.529</c:v>
                </c:pt>
                <c:pt idx="63">
                  <c:v>-480.52100000000002</c:v>
                </c:pt>
                <c:pt idx="64">
                  <c:v>-479.58300000000003</c:v>
                </c:pt>
                <c:pt idx="65">
                  <c:v>-478.56099999999998</c:v>
                </c:pt>
                <c:pt idx="66">
                  <c:v>-476.75900000000001</c:v>
                </c:pt>
                <c:pt idx="67">
                  <c:v>-440.988</c:v>
                </c:pt>
                <c:pt idx="68">
                  <c:v>-34.072000000000003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304059792763716"/>
          <c:w val="0.19715466398440673"/>
          <c:h val="0.727761281920616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3370276828603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765.57560699999988</c:v>
                </c:pt>
                <c:pt idx="2">
                  <c:v>0</c:v>
                </c:pt>
                <c:pt idx="3">
                  <c:v>0.40190799999999999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2.6041860000000003</c:v>
                </c:pt>
                <c:pt idx="2">
                  <c:v>0</c:v>
                </c:pt>
                <c:pt idx="3">
                  <c:v>634.98468900000023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134.104872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4187.9732760000006</c:v>
                </c:pt>
                <c:pt idx="2">
                  <c:v>0.24778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15.781500000000001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0.78685300000000002</c:v>
                </c:pt>
                <c:pt idx="2">
                  <c:v>0</c:v>
                </c:pt>
                <c:pt idx="3">
                  <c:v>0.57481800000000005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82.879343000000006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86.220543000000006</c:v>
                </c:pt>
                <c:pt idx="2">
                  <c:v>0</c:v>
                </c:pt>
                <c:pt idx="3">
                  <c:v>58.819548000000012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2.1382700000000003</c:v>
                </c:pt>
                <c:pt idx="2">
                  <c:v>0</c:v>
                </c:pt>
                <c:pt idx="3">
                  <c:v>1.6614440000000004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56.811873999999996</c:v>
                </c:pt>
                <c:pt idx="2">
                  <c:v>544.44402300000002</c:v>
                </c:pt>
                <c:pt idx="3">
                  <c:v>186.3908122499999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7508.0384399999994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79946907615954099"/>
          <c:w val="0.81626837606837599"/>
          <c:h val="0.2005309238404590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43</c:v>
              </c:pt>
              <c:pt idx="2">
                <c:v>87</c:v>
              </c:pt>
              <c:pt idx="3">
                <c:v>130</c:v>
              </c:pt>
              <c:pt idx="4">
                <c:v>174</c:v>
              </c:pt>
              <c:pt idx="5">
                <c:v>217</c:v>
              </c:pt>
              <c:pt idx="6">
                <c:v>261</c:v>
              </c:pt>
              <c:pt idx="7">
                <c:v>304</c:v>
              </c:pt>
              <c:pt idx="8">
                <c:v>347</c:v>
              </c:pt>
              <c:pt idx="9">
                <c:v>391</c:v>
              </c:pt>
              <c:pt idx="10">
                <c:v>434</c:v>
              </c:pt>
              <c:pt idx="11">
                <c:v>478</c:v>
              </c:pt>
              <c:pt idx="12">
                <c:v>521</c:v>
              </c:pt>
              <c:pt idx="13">
                <c:v>565</c:v>
              </c:pt>
              <c:pt idx="14">
                <c:v>608</c:v>
              </c:pt>
              <c:pt idx="15">
                <c:v>651</c:v>
              </c:pt>
              <c:pt idx="16">
                <c:v>695</c:v>
              </c:pt>
              <c:pt idx="17">
                <c:v>738</c:v>
              </c:pt>
              <c:pt idx="18">
                <c:v>782</c:v>
              </c:pt>
              <c:pt idx="19">
                <c:v>825</c:v>
              </c:pt>
              <c:pt idx="20">
                <c:v>869</c:v>
              </c:pt>
              <c:pt idx="21">
                <c:v>912</c:v>
              </c:pt>
              <c:pt idx="22">
                <c:v>955</c:v>
              </c:pt>
              <c:pt idx="23">
                <c:v>999</c:v>
              </c:pt>
              <c:pt idx="24">
                <c:v>1042</c:v>
              </c:pt>
              <c:pt idx="25">
                <c:v>1086</c:v>
              </c:pt>
              <c:pt idx="26">
                <c:v>1129</c:v>
              </c:pt>
              <c:pt idx="27">
                <c:v>1173</c:v>
              </c:pt>
              <c:pt idx="28">
                <c:v>1216</c:v>
              </c:pt>
              <c:pt idx="29">
                <c:v>1259</c:v>
              </c:pt>
              <c:pt idx="30">
                <c:v>1303</c:v>
              </c:pt>
              <c:pt idx="31">
                <c:v>1346</c:v>
              </c:pt>
              <c:pt idx="32">
                <c:v>1390</c:v>
              </c:pt>
              <c:pt idx="33">
                <c:v>1433</c:v>
              </c:pt>
              <c:pt idx="34">
                <c:v>1477</c:v>
              </c:pt>
              <c:pt idx="35">
                <c:v>1520</c:v>
              </c:pt>
              <c:pt idx="36">
                <c:v>1563</c:v>
              </c:pt>
              <c:pt idx="37">
                <c:v>1607</c:v>
              </c:pt>
              <c:pt idx="38">
                <c:v>1650</c:v>
              </c:pt>
              <c:pt idx="39">
                <c:v>1694</c:v>
              </c:pt>
              <c:pt idx="40">
                <c:v>1737</c:v>
              </c:pt>
              <c:pt idx="41">
                <c:v>1781</c:v>
              </c:pt>
              <c:pt idx="42">
                <c:v>1824</c:v>
              </c:pt>
              <c:pt idx="43">
                <c:v>1867</c:v>
              </c:pt>
              <c:pt idx="44">
                <c:v>1911</c:v>
              </c:pt>
              <c:pt idx="45">
                <c:v>1954</c:v>
              </c:pt>
              <c:pt idx="46">
                <c:v>1998</c:v>
              </c:pt>
              <c:pt idx="47">
                <c:v>2041</c:v>
              </c:pt>
              <c:pt idx="48">
                <c:v>2085</c:v>
              </c:pt>
              <c:pt idx="49">
                <c:v>2128</c:v>
              </c:pt>
              <c:pt idx="50">
                <c:v>2171</c:v>
              </c:pt>
              <c:pt idx="51">
                <c:v>2215</c:v>
              </c:pt>
              <c:pt idx="52">
                <c:v>2258</c:v>
              </c:pt>
              <c:pt idx="53">
                <c:v>2302</c:v>
              </c:pt>
              <c:pt idx="54">
                <c:v>2345</c:v>
              </c:pt>
              <c:pt idx="55">
                <c:v>2389</c:v>
              </c:pt>
              <c:pt idx="56">
                <c:v>2432</c:v>
              </c:pt>
              <c:pt idx="57">
                <c:v>2475</c:v>
              </c:pt>
              <c:pt idx="58">
                <c:v>2519</c:v>
              </c:pt>
              <c:pt idx="59">
                <c:v>2562</c:v>
              </c:pt>
              <c:pt idx="60">
                <c:v>2606</c:v>
              </c:pt>
              <c:pt idx="61">
                <c:v>2649</c:v>
              </c:pt>
              <c:pt idx="62">
                <c:v>2693</c:v>
              </c:pt>
              <c:pt idx="63">
                <c:v>2736</c:v>
              </c:pt>
              <c:pt idx="64">
                <c:v>2779</c:v>
              </c:pt>
              <c:pt idx="65">
                <c:v>2823</c:v>
              </c:pt>
              <c:pt idx="66">
                <c:v>2866</c:v>
              </c:pt>
              <c:pt idx="67">
                <c:v>2910</c:v>
              </c:pt>
              <c:pt idx="68">
                <c:v>2953</c:v>
              </c:pt>
              <c:pt idx="69">
                <c:v>2996</c:v>
              </c:pt>
              <c:pt idx="70">
                <c:v>3040</c:v>
              </c:pt>
              <c:pt idx="71">
                <c:v>3083</c:v>
              </c:pt>
              <c:pt idx="72">
                <c:v>3127</c:v>
              </c:pt>
              <c:pt idx="73">
                <c:v>3170</c:v>
              </c:pt>
              <c:pt idx="74">
                <c:v>3214</c:v>
              </c:pt>
              <c:pt idx="75">
                <c:v>3257</c:v>
              </c:pt>
              <c:pt idx="76">
                <c:v>3300</c:v>
              </c:pt>
              <c:pt idx="77">
                <c:v>3344</c:v>
              </c:pt>
              <c:pt idx="78">
                <c:v>3387</c:v>
              </c:pt>
              <c:pt idx="79">
                <c:v>3431</c:v>
              </c:pt>
              <c:pt idx="80">
                <c:v>3474</c:v>
              </c:pt>
              <c:pt idx="81">
                <c:v>3518</c:v>
              </c:pt>
              <c:pt idx="82">
                <c:v>3561</c:v>
              </c:pt>
              <c:pt idx="83">
                <c:v>3604</c:v>
              </c:pt>
              <c:pt idx="84">
                <c:v>3648</c:v>
              </c:pt>
              <c:pt idx="85">
                <c:v>3691</c:v>
              </c:pt>
              <c:pt idx="86">
                <c:v>3735</c:v>
              </c:pt>
              <c:pt idx="87">
                <c:v>3778</c:v>
              </c:pt>
              <c:pt idx="88">
                <c:v>3822</c:v>
              </c:pt>
              <c:pt idx="89">
                <c:v>3865</c:v>
              </c:pt>
              <c:pt idx="90">
                <c:v>3908</c:v>
              </c:pt>
              <c:pt idx="91">
                <c:v>3952</c:v>
              </c:pt>
              <c:pt idx="92">
                <c:v>3995</c:v>
              </c:pt>
              <c:pt idx="93">
                <c:v>4039</c:v>
              </c:pt>
              <c:pt idx="94">
                <c:v>4082</c:v>
              </c:pt>
              <c:pt idx="95">
                <c:v>4126</c:v>
              </c:pt>
              <c:pt idx="96">
                <c:v>4169</c:v>
              </c:pt>
              <c:pt idx="97">
                <c:v>4212</c:v>
              </c:pt>
              <c:pt idx="98">
                <c:v>4256</c:v>
              </c:pt>
              <c:pt idx="99">
                <c:v>4299</c:v>
              </c:pt>
              <c:pt idx="100">
                <c:v>4343</c:v>
              </c:pt>
              <c:pt idx="101">
                <c:v>4386</c:v>
              </c:pt>
              <c:pt idx="102">
                <c:v>4430</c:v>
              </c:pt>
              <c:pt idx="103">
                <c:v>4473</c:v>
              </c:pt>
              <c:pt idx="104">
                <c:v>4516</c:v>
              </c:pt>
              <c:pt idx="105">
                <c:v>4560</c:v>
              </c:pt>
              <c:pt idx="106">
                <c:v>4603</c:v>
              </c:pt>
              <c:pt idx="107">
                <c:v>4647</c:v>
              </c:pt>
              <c:pt idx="108">
                <c:v>4690</c:v>
              </c:pt>
              <c:pt idx="109">
                <c:v>4734</c:v>
              </c:pt>
              <c:pt idx="110">
                <c:v>4777</c:v>
              </c:pt>
              <c:pt idx="111">
                <c:v>4820</c:v>
              </c:pt>
              <c:pt idx="112">
                <c:v>4864</c:v>
              </c:pt>
              <c:pt idx="113">
                <c:v>4907</c:v>
              </c:pt>
              <c:pt idx="114">
                <c:v>4951</c:v>
              </c:pt>
              <c:pt idx="115">
                <c:v>4994</c:v>
              </c:pt>
              <c:pt idx="116">
                <c:v>5038</c:v>
              </c:pt>
              <c:pt idx="117">
                <c:v>5081</c:v>
              </c:pt>
              <c:pt idx="118">
                <c:v>5124</c:v>
              </c:pt>
              <c:pt idx="119">
                <c:v>5168</c:v>
              </c:pt>
              <c:pt idx="120">
                <c:v>5211</c:v>
              </c:pt>
              <c:pt idx="121">
                <c:v>5255</c:v>
              </c:pt>
              <c:pt idx="122">
                <c:v>5298</c:v>
              </c:pt>
              <c:pt idx="123">
                <c:v>5342</c:v>
              </c:pt>
              <c:pt idx="124">
                <c:v>5385</c:v>
              </c:pt>
              <c:pt idx="125">
                <c:v>5428</c:v>
              </c:pt>
              <c:pt idx="126">
                <c:v>5472</c:v>
              </c:pt>
              <c:pt idx="127">
                <c:v>5515</c:v>
              </c:pt>
              <c:pt idx="128">
                <c:v>5559</c:v>
              </c:pt>
              <c:pt idx="129">
                <c:v>5602</c:v>
              </c:pt>
              <c:pt idx="130">
                <c:v>5646</c:v>
              </c:pt>
              <c:pt idx="131">
                <c:v>5689</c:v>
              </c:pt>
              <c:pt idx="132">
                <c:v>5732</c:v>
              </c:pt>
              <c:pt idx="133">
                <c:v>5776</c:v>
              </c:pt>
              <c:pt idx="134">
                <c:v>5819</c:v>
              </c:pt>
              <c:pt idx="135">
                <c:v>5863</c:v>
              </c:pt>
              <c:pt idx="136">
                <c:v>5906</c:v>
              </c:pt>
              <c:pt idx="137">
                <c:v>5950</c:v>
              </c:pt>
              <c:pt idx="138">
                <c:v>5993</c:v>
              </c:pt>
              <c:pt idx="139">
                <c:v>6036</c:v>
              </c:pt>
              <c:pt idx="140">
                <c:v>6080</c:v>
              </c:pt>
              <c:pt idx="141">
                <c:v>6123</c:v>
              </c:pt>
              <c:pt idx="142">
                <c:v>6167</c:v>
              </c:pt>
              <c:pt idx="143">
                <c:v>6210</c:v>
              </c:pt>
              <c:pt idx="144">
                <c:v>6254</c:v>
              </c:pt>
              <c:pt idx="145">
                <c:v>6297</c:v>
              </c:pt>
              <c:pt idx="146">
                <c:v>6340</c:v>
              </c:pt>
              <c:pt idx="147">
                <c:v>6384</c:v>
              </c:pt>
              <c:pt idx="148">
                <c:v>6427</c:v>
              </c:pt>
              <c:pt idx="149">
                <c:v>6471</c:v>
              </c:pt>
              <c:pt idx="150">
                <c:v>6514</c:v>
              </c:pt>
              <c:pt idx="151">
                <c:v>6558</c:v>
              </c:pt>
              <c:pt idx="152">
                <c:v>6601</c:v>
              </c:pt>
              <c:pt idx="153">
                <c:v>6644</c:v>
              </c:pt>
              <c:pt idx="154">
                <c:v>6688</c:v>
              </c:pt>
              <c:pt idx="155">
                <c:v>6731</c:v>
              </c:pt>
              <c:pt idx="156">
                <c:v>6775</c:v>
              </c:pt>
              <c:pt idx="157">
                <c:v>6818</c:v>
              </c:pt>
              <c:pt idx="158">
                <c:v>6862</c:v>
              </c:pt>
              <c:pt idx="159">
                <c:v>6905</c:v>
              </c:pt>
              <c:pt idx="160">
                <c:v>6948</c:v>
              </c:pt>
              <c:pt idx="161">
                <c:v>6992</c:v>
              </c:pt>
              <c:pt idx="162">
                <c:v>7035</c:v>
              </c:pt>
              <c:pt idx="163">
                <c:v>7079</c:v>
              </c:pt>
              <c:pt idx="164">
                <c:v>7122</c:v>
              </c:pt>
              <c:pt idx="165">
                <c:v>7166</c:v>
              </c:pt>
              <c:pt idx="166">
                <c:v>7209</c:v>
              </c:pt>
              <c:pt idx="167">
                <c:v>7252</c:v>
              </c:pt>
              <c:pt idx="168">
                <c:v>7296</c:v>
              </c:pt>
              <c:pt idx="169">
                <c:v>7339</c:v>
              </c:pt>
              <c:pt idx="170">
                <c:v>7383</c:v>
              </c:pt>
              <c:pt idx="171">
                <c:v>7426</c:v>
              </c:pt>
              <c:pt idx="172">
                <c:v>7470</c:v>
              </c:pt>
              <c:pt idx="173">
                <c:v>7513</c:v>
              </c:pt>
              <c:pt idx="174">
                <c:v>7556</c:v>
              </c:pt>
              <c:pt idx="175">
                <c:v>7600</c:v>
              </c:pt>
              <c:pt idx="176">
                <c:v>7643</c:v>
              </c:pt>
              <c:pt idx="177">
                <c:v>7687</c:v>
              </c:pt>
              <c:pt idx="178">
                <c:v>7730</c:v>
              </c:pt>
              <c:pt idx="179">
                <c:v>7774</c:v>
              </c:pt>
              <c:pt idx="180">
                <c:v>7817</c:v>
              </c:pt>
              <c:pt idx="181">
                <c:v>7860</c:v>
              </c:pt>
              <c:pt idx="182">
                <c:v>7904</c:v>
              </c:pt>
              <c:pt idx="183">
                <c:v>7947</c:v>
              </c:pt>
              <c:pt idx="184">
                <c:v>7991</c:v>
              </c:pt>
              <c:pt idx="185">
                <c:v>8034</c:v>
              </c:pt>
              <c:pt idx="186">
                <c:v>8078</c:v>
              </c:pt>
              <c:pt idx="187">
                <c:v>8121</c:v>
              </c:pt>
              <c:pt idx="188">
                <c:v>8164</c:v>
              </c:pt>
              <c:pt idx="189">
                <c:v>8208</c:v>
              </c:pt>
              <c:pt idx="190">
                <c:v>8251</c:v>
              </c:pt>
              <c:pt idx="191">
                <c:v>8295</c:v>
              </c:pt>
              <c:pt idx="192">
                <c:v>8338</c:v>
              </c:pt>
              <c:pt idx="193">
                <c:v>8382</c:v>
              </c:pt>
              <c:pt idx="194">
                <c:v>8425</c:v>
              </c:pt>
              <c:pt idx="195">
                <c:v>8468</c:v>
              </c:pt>
              <c:pt idx="196">
                <c:v>8512</c:v>
              </c:pt>
              <c:pt idx="197">
                <c:v>8555</c:v>
              </c:pt>
              <c:pt idx="198">
                <c:v>8599</c:v>
              </c:pt>
              <c:pt idx="199">
                <c:v>8642</c:v>
              </c:pt>
              <c:pt idx="200">
                <c:v>8686</c:v>
              </c:pt>
              <c:pt idx="201">
                <c:v>8729</c:v>
              </c:pt>
              <c:pt idx="202">
                <c:v>8772</c:v>
              </c:pt>
              <c:pt idx="203">
                <c:v>8816</c:v>
              </c:pt>
              <c:pt idx="204">
                <c:v>8859</c:v>
              </c:pt>
              <c:pt idx="205">
                <c:v>8903</c:v>
              </c:pt>
              <c:pt idx="206">
                <c:v>8946</c:v>
              </c:pt>
              <c:pt idx="207">
                <c:v>8989</c:v>
              </c:pt>
              <c:pt idx="208">
                <c:v>9033</c:v>
              </c:pt>
              <c:pt idx="209">
                <c:v>9076</c:v>
              </c:pt>
              <c:pt idx="210">
                <c:v>9120</c:v>
              </c:pt>
              <c:pt idx="211">
                <c:v>9163</c:v>
              </c:pt>
              <c:pt idx="212">
                <c:v>9207</c:v>
              </c:pt>
              <c:pt idx="213">
                <c:v>9250</c:v>
              </c:pt>
              <c:pt idx="214">
                <c:v>9293</c:v>
              </c:pt>
              <c:pt idx="215">
                <c:v>9337</c:v>
              </c:pt>
              <c:pt idx="216">
                <c:v>9380</c:v>
              </c:pt>
              <c:pt idx="217">
                <c:v>9424</c:v>
              </c:pt>
              <c:pt idx="218">
                <c:v>9467</c:v>
              </c:pt>
              <c:pt idx="219">
                <c:v>9511</c:v>
              </c:pt>
              <c:pt idx="220">
                <c:v>9554</c:v>
              </c:pt>
              <c:pt idx="221">
                <c:v>9597</c:v>
              </c:pt>
              <c:pt idx="222">
                <c:v>9641</c:v>
              </c:pt>
              <c:pt idx="223">
                <c:v>9684</c:v>
              </c:pt>
              <c:pt idx="224">
                <c:v>9728</c:v>
              </c:pt>
              <c:pt idx="225">
                <c:v>9771</c:v>
              </c:pt>
              <c:pt idx="226">
                <c:v>9815</c:v>
              </c:pt>
              <c:pt idx="227">
                <c:v>9858</c:v>
              </c:pt>
              <c:pt idx="228">
                <c:v>9901</c:v>
              </c:pt>
              <c:pt idx="229">
                <c:v>9945</c:v>
              </c:pt>
              <c:pt idx="230">
                <c:v>9988</c:v>
              </c:pt>
              <c:pt idx="231">
                <c:v>10032</c:v>
              </c:pt>
              <c:pt idx="232">
                <c:v>10075</c:v>
              </c:pt>
              <c:pt idx="233">
                <c:v>10119</c:v>
              </c:pt>
              <c:pt idx="234">
                <c:v>10162</c:v>
              </c:pt>
              <c:pt idx="235">
                <c:v>10205</c:v>
              </c:pt>
              <c:pt idx="236">
                <c:v>10249</c:v>
              </c:pt>
              <c:pt idx="237">
                <c:v>10292</c:v>
              </c:pt>
              <c:pt idx="238">
                <c:v>10336</c:v>
              </c:pt>
              <c:pt idx="239">
                <c:v>10379</c:v>
              </c:pt>
              <c:pt idx="240">
                <c:v>10423</c:v>
              </c:pt>
              <c:pt idx="241">
                <c:v>10466</c:v>
              </c:pt>
              <c:pt idx="242">
                <c:v>10509</c:v>
              </c:pt>
              <c:pt idx="243">
                <c:v>10553</c:v>
              </c:pt>
              <c:pt idx="244">
                <c:v>10596</c:v>
              </c:pt>
              <c:pt idx="245">
                <c:v>10640</c:v>
              </c:pt>
              <c:pt idx="246">
                <c:v>10683</c:v>
              </c:pt>
              <c:pt idx="247">
                <c:v>10727</c:v>
              </c:pt>
              <c:pt idx="248">
                <c:v>10770</c:v>
              </c:pt>
              <c:pt idx="249">
                <c:v>10813</c:v>
              </c:pt>
              <c:pt idx="250">
                <c:v>10857</c:v>
              </c:pt>
              <c:pt idx="251">
                <c:v>10900</c:v>
              </c:pt>
              <c:pt idx="252">
                <c:v>10944</c:v>
              </c:pt>
              <c:pt idx="253">
                <c:v>10987</c:v>
              </c:pt>
              <c:pt idx="254">
                <c:v>11031</c:v>
              </c:pt>
              <c:pt idx="255">
                <c:v>11074</c:v>
              </c:pt>
              <c:pt idx="256">
                <c:v>11117</c:v>
              </c:pt>
              <c:pt idx="257">
                <c:v>11161</c:v>
              </c:pt>
              <c:pt idx="258">
                <c:v>11204</c:v>
              </c:pt>
              <c:pt idx="259">
                <c:v>11248</c:v>
              </c:pt>
              <c:pt idx="260">
                <c:v>11291</c:v>
              </c:pt>
              <c:pt idx="261">
                <c:v>11335</c:v>
              </c:pt>
              <c:pt idx="262">
                <c:v>11378</c:v>
              </c:pt>
              <c:pt idx="263">
                <c:v>11421</c:v>
              </c:pt>
              <c:pt idx="264">
                <c:v>11465</c:v>
              </c:pt>
              <c:pt idx="265">
                <c:v>11508</c:v>
              </c:pt>
              <c:pt idx="266">
                <c:v>11552</c:v>
              </c:pt>
              <c:pt idx="267">
                <c:v>11595</c:v>
              </c:pt>
              <c:pt idx="268">
                <c:v>11639</c:v>
              </c:pt>
              <c:pt idx="269">
                <c:v>11682</c:v>
              </c:pt>
              <c:pt idx="270">
                <c:v>11725</c:v>
              </c:pt>
              <c:pt idx="271">
                <c:v>11769</c:v>
              </c:pt>
              <c:pt idx="272">
                <c:v>11812</c:v>
              </c:pt>
              <c:pt idx="273">
                <c:v>11856</c:v>
              </c:pt>
              <c:pt idx="274">
                <c:v>11899</c:v>
              </c:pt>
              <c:pt idx="275">
                <c:v>11943</c:v>
              </c:pt>
              <c:pt idx="276">
                <c:v>11986</c:v>
              </c:pt>
              <c:pt idx="277">
                <c:v>12029</c:v>
              </c:pt>
              <c:pt idx="278">
                <c:v>12073</c:v>
              </c:pt>
              <c:pt idx="279">
                <c:v>12116</c:v>
              </c:pt>
              <c:pt idx="280">
                <c:v>12160</c:v>
              </c:pt>
              <c:pt idx="281">
                <c:v>12203</c:v>
              </c:pt>
              <c:pt idx="282">
                <c:v>12247</c:v>
              </c:pt>
              <c:pt idx="283">
                <c:v>12290</c:v>
              </c:pt>
              <c:pt idx="284">
                <c:v>12333</c:v>
              </c:pt>
              <c:pt idx="285">
                <c:v>12377</c:v>
              </c:pt>
              <c:pt idx="286">
                <c:v>12420</c:v>
              </c:pt>
              <c:pt idx="287">
                <c:v>12464</c:v>
              </c:pt>
              <c:pt idx="288">
                <c:v>12507</c:v>
              </c:pt>
              <c:pt idx="289">
                <c:v>12551</c:v>
              </c:pt>
              <c:pt idx="290">
                <c:v>12594</c:v>
              </c:pt>
              <c:pt idx="291">
                <c:v>12637</c:v>
              </c:pt>
              <c:pt idx="292">
                <c:v>12681</c:v>
              </c:pt>
              <c:pt idx="293">
                <c:v>12724</c:v>
              </c:pt>
              <c:pt idx="294">
                <c:v>12768</c:v>
              </c:pt>
              <c:pt idx="295">
                <c:v>12811</c:v>
              </c:pt>
              <c:pt idx="296">
                <c:v>12855</c:v>
              </c:pt>
              <c:pt idx="297">
                <c:v>12898</c:v>
              </c:pt>
              <c:pt idx="298">
                <c:v>12941</c:v>
              </c:pt>
              <c:pt idx="299">
                <c:v>12985</c:v>
              </c:pt>
              <c:pt idx="300">
                <c:v>13028</c:v>
              </c:pt>
              <c:pt idx="301">
                <c:v>13072</c:v>
              </c:pt>
              <c:pt idx="302">
                <c:v>13115</c:v>
              </c:pt>
              <c:pt idx="303">
                <c:v>13159</c:v>
              </c:pt>
              <c:pt idx="304">
                <c:v>13202</c:v>
              </c:pt>
              <c:pt idx="305">
                <c:v>13245</c:v>
              </c:pt>
              <c:pt idx="306">
                <c:v>13289</c:v>
              </c:pt>
              <c:pt idx="307">
                <c:v>13332</c:v>
              </c:pt>
              <c:pt idx="308">
                <c:v>13376</c:v>
              </c:pt>
              <c:pt idx="309">
                <c:v>13419</c:v>
              </c:pt>
              <c:pt idx="310">
                <c:v>13463</c:v>
              </c:pt>
              <c:pt idx="311">
                <c:v>13506</c:v>
              </c:pt>
              <c:pt idx="312">
                <c:v>13549</c:v>
              </c:pt>
              <c:pt idx="313">
                <c:v>13593</c:v>
              </c:pt>
              <c:pt idx="314">
                <c:v>13636</c:v>
              </c:pt>
              <c:pt idx="315">
                <c:v>13680</c:v>
              </c:pt>
              <c:pt idx="316">
                <c:v>13723</c:v>
              </c:pt>
              <c:pt idx="317">
                <c:v>13767</c:v>
              </c:pt>
              <c:pt idx="318">
                <c:v>13810</c:v>
              </c:pt>
              <c:pt idx="319">
                <c:v>13853</c:v>
              </c:pt>
              <c:pt idx="320">
                <c:v>13897</c:v>
              </c:pt>
              <c:pt idx="321">
                <c:v>13940</c:v>
              </c:pt>
              <c:pt idx="322">
                <c:v>13984</c:v>
              </c:pt>
              <c:pt idx="323">
                <c:v>14027</c:v>
              </c:pt>
              <c:pt idx="324">
                <c:v>14071</c:v>
              </c:pt>
              <c:pt idx="325">
                <c:v>14114</c:v>
              </c:pt>
              <c:pt idx="326">
                <c:v>14157</c:v>
              </c:pt>
              <c:pt idx="327">
                <c:v>14201</c:v>
              </c:pt>
              <c:pt idx="328">
                <c:v>14244</c:v>
              </c:pt>
              <c:pt idx="329">
                <c:v>14288</c:v>
              </c:pt>
              <c:pt idx="330">
                <c:v>14331</c:v>
              </c:pt>
              <c:pt idx="331">
                <c:v>14375</c:v>
              </c:pt>
              <c:pt idx="332">
                <c:v>14418</c:v>
              </c:pt>
              <c:pt idx="333">
                <c:v>14461</c:v>
              </c:pt>
              <c:pt idx="334">
                <c:v>14505</c:v>
              </c:pt>
              <c:pt idx="335">
                <c:v>14548</c:v>
              </c:pt>
              <c:pt idx="336">
                <c:v>14592</c:v>
              </c:pt>
              <c:pt idx="337">
                <c:v>14635</c:v>
              </c:pt>
              <c:pt idx="338">
                <c:v>14678</c:v>
              </c:pt>
              <c:pt idx="339">
                <c:v>14722</c:v>
              </c:pt>
              <c:pt idx="340">
                <c:v>14765</c:v>
              </c:pt>
              <c:pt idx="341">
                <c:v>14809</c:v>
              </c:pt>
              <c:pt idx="342">
                <c:v>14852</c:v>
              </c:pt>
              <c:pt idx="343">
                <c:v>14896</c:v>
              </c:pt>
              <c:pt idx="344">
                <c:v>14939</c:v>
              </c:pt>
              <c:pt idx="345">
                <c:v>14982</c:v>
              </c:pt>
              <c:pt idx="346">
                <c:v>15026</c:v>
              </c:pt>
              <c:pt idx="347">
                <c:v>15069</c:v>
              </c:pt>
              <c:pt idx="348">
                <c:v>15113</c:v>
              </c:pt>
              <c:pt idx="349">
                <c:v>15156</c:v>
              </c:pt>
              <c:pt idx="350">
                <c:v>15200</c:v>
              </c:pt>
              <c:pt idx="351">
                <c:v>15243</c:v>
              </c:pt>
              <c:pt idx="352">
                <c:v>15286</c:v>
              </c:pt>
              <c:pt idx="353">
                <c:v>15330</c:v>
              </c:pt>
              <c:pt idx="354">
                <c:v>15373</c:v>
              </c:pt>
              <c:pt idx="355">
                <c:v>15417</c:v>
              </c:pt>
              <c:pt idx="356">
                <c:v>15460</c:v>
              </c:pt>
              <c:pt idx="357">
                <c:v>15504</c:v>
              </c:pt>
              <c:pt idx="358">
                <c:v>15547</c:v>
              </c:pt>
              <c:pt idx="359">
                <c:v>15590</c:v>
              </c:pt>
              <c:pt idx="360">
                <c:v>15634</c:v>
              </c:pt>
              <c:pt idx="361">
                <c:v>15677</c:v>
              </c:pt>
              <c:pt idx="362">
                <c:v>15721</c:v>
              </c:pt>
              <c:pt idx="363">
                <c:v>15764</c:v>
              </c:pt>
              <c:pt idx="364">
                <c:v>15808</c:v>
              </c:pt>
              <c:pt idx="365">
                <c:v>15851</c:v>
              </c:pt>
              <c:pt idx="366">
                <c:v>15894</c:v>
              </c:pt>
              <c:pt idx="367">
                <c:v>15938</c:v>
              </c:pt>
              <c:pt idx="368">
                <c:v>15981</c:v>
              </c:pt>
              <c:pt idx="369">
                <c:v>16025</c:v>
              </c:pt>
              <c:pt idx="370">
                <c:v>16068</c:v>
              </c:pt>
              <c:pt idx="371">
                <c:v>16112</c:v>
              </c:pt>
              <c:pt idx="372">
                <c:v>16155</c:v>
              </c:pt>
              <c:pt idx="373">
                <c:v>16198</c:v>
              </c:pt>
              <c:pt idx="374">
                <c:v>16242</c:v>
              </c:pt>
              <c:pt idx="375">
                <c:v>16285</c:v>
              </c:pt>
              <c:pt idx="376">
                <c:v>16329</c:v>
              </c:pt>
              <c:pt idx="377">
                <c:v>16372</c:v>
              </c:pt>
              <c:pt idx="378">
                <c:v>16416</c:v>
              </c:pt>
              <c:pt idx="379">
                <c:v>16459</c:v>
              </c:pt>
              <c:pt idx="380">
                <c:v>16502</c:v>
              </c:pt>
              <c:pt idx="381">
                <c:v>16546</c:v>
              </c:pt>
              <c:pt idx="382">
                <c:v>16589</c:v>
              </c:pt>
              <c:pt idx="383">
                <c:v>16633</c:v>
              </c:pt>
              <c:pt idx="384">
                <c:v>16676</c:v>
              </c:pt>
              <c:pt idx="385">
                <c:v>16720</c:v>
              </c:pt>
              <c:pt idx="386">
                <c:v>16763</c:v>
              </c:pt>
              <c:pt idx="387">
                <c:v>16806</c:v>
              </c:pt>
              <c:pt idx="388">
                <c:v>16850</c:v>
              </c:pt>
              <c:pt idx="389">
                <c:v>16893</c:v>
              </c:pt>
              <c:pt idx="390">
                <c:v>16937</c:v>
              </c:pt>
              <c:pt idx="391">
                <c:v>16980</c:v>
              </c:pt>
              <c:pt idx="392">
                <c:v>17024</c:v>
              </c:pt>
              <c:pt idx="393">
                <c:v>17067</c:v>
              </c:pt>
              <c:pt idx="394">
                <c:v>17110</c:v>
              </c:pt>
              <c:pt idx="395">
                <c:v>17154</c:v>
              </c:pt>
              <c:pt idx="396">
                <c:v>17197</c:v>
              </c:pt>
              <c:pt idx="397">
                <c:v>17241</c:v>
              </c:pt>
              <c:pt idx="398">
                <c:v>17284</c:v>
              </c:pt>
              <c:pt idx="399">
                <c:v>17328</c:v>
              </c:pt>
              <c:pt idx="400">
                <c:v>17371</c:v>
              </c:pt>
            </c:numLit>
          </c:xVal>
          <c:yVal>
            <c:numLit>
              <c:formatCode>General</c:formatCode>
              <c:ptCount val="401"/>
              <c:pt idx="0">
                <c:v>11719.221999999998</c:v>
              </c:pt>
              <c:pt idx="1">
                <c:v>11403.835999999999</c:v>
              </c:pt>
              <c:pt idx="2">
                <c:v>11173.236999999999</c:v>
              </c:pt>
              <c:pt idx="3">
                <c:v>11088.987999999999</c:v>
              </c:pt>
              <c:pt idx="4">
                <c:v>11014.774000000001</c:v>
              </c:pt>
              <c:pt idx="5">
                <c:v>10958.203999999998</c:v>
              </c:pt>
              <c:pt idx="6">
                <c:v>10900.300999999999</c:v>
              </c:pt>
              <c:pt idx="7">
                <c:v>10849.010999999999</c:v>
              </c:pt>
              <c:pt idx="8">
                <c:v>10806.705000000002</c:v>
              </c:pt>
              <c:pt idx="9">
                <c:v>10768.621999999999</c:v>
              </c:pt>
              <c:pt idx="10">
                <c:v>10743.405000000001</c:v>
              </c:pt>
              <c:pt idx="11">
                <c:v>10712.344999999999</c:v>
              </c:pt>
              <c:pt idx="12">
                <c:v>10681.721</c:v>
              </c:pt>
              <c:pt idx="13">
                <c:v>10651.191999999999</c:v>
              </c:pt>
              <c:pt idx="14">
                <c:v>10630.913999999999</c:v>
              </c:pt>
              <c:pt idx="15">
                <c:v>10604.207000000002</c:v>
              </c:pt>
              <c:pt idx="16">
                <c:v>10577.510999999997</c:v>
              </c:pt>
              <c:pt idx="17">
                <c:v>10549.967999999999</c:v>
              </c:pt>
              <c:pt idx="18">
                <c:v>10514.752999999999</c:v>
              </c:pt>
              <c:pt idx="19">
                <c:v>10484.353000000001</c:v>
              </c:pt>
              <c:pt idx="20">
                <c:v>10450.677</c:v>
              </c:pt>
              <c:pt idx="21">
                <c:v>10423.602000000001</c:v>
              </c:pt>
              <c:pt idx="22">
                <c:v>10396.910000000002</c:v>
              </c:pt>
              <c:pt idx="23">
                <c:v>10368.411</c:v>
              </c:pt>
              <c:pt idx="24">
                <c:v>10342.654000000002</c:v>
              </c:pt>
              <c:pt idx="25">
                <c:v>10316.983999999999</c:v>
              </c:pt>
              <c:pt idx="26">
                <c:v>10295.687000000002</c:v>
              </c:pt>
              <c:pt idx="27">
                <c:v>10271.842999999999</c:v>
              </c:pt>
              <c:pt idx="28">
                <c:v>10243.258</c:v>
              </c:pt>
              <c:pt idx="29">
                <c:v>10223.656999999999</c:v>
              </c:pt>
              <c:pt idx="30">
                <c:v>10206.748000000001</c:v>
              </c:pt>
              <c:pt idx="31">
                <c:v>10190.621000000001</c:v>
              </c:pt>
              <c:pt idx="32">
                <c:v>10165.398000000001</c:v>
              </c:pt>
              <c:pt idx="33">
                <c:v>10147.974999999999</c:v>
              </c:pt>
              <c:pt idx="34">
                <c:v>10128.632</c:v>
              </c:pt>
              <c:pt idx="35">
                <c:v>10107.48</c:v>
              </c:pt>
              <c:pt idx="36">
                <c:v>10087.228999999999</c:v>
              </c:pt>
              <c:pt idx="37">
                <c:v>10069.186</c:v>
              </c:pt>
              <c:pt idx="38">
                <c:v>10050.279</c:v>
              </c:pt>
              <c:pt idx="39">
                <c:v>10029.549000000001</c:v>
              </c:pt>
              <c:pt idx="40">
                <c:v>10009.277000000002</c:v>
              </c:pt>
              <c:pt idx="41">
                <c:v>9988.0369999999984</c:v>
              </c:pt>
              <c:pt idx="42">
                <c:v>9969.3069999999971</c:v>
              </c:pt>
              <c:pt idx="43">
                <c:v>9948.0169999999998</c:v>
              </c:pt>
              <c:pt idx="44">
                <c:v>9924.2329999999984</c:v>
              </c:pt>
              <c:pt idx="45">
                <c:v>9901.0049999999992</c:v>
              </c:pt>
              <c:pt idx="46">
                <c:v>9876.2479999999996</c:v>
              </c:pt>
              <c:pt idx="47">
                <c:v>9844.1540000000005</c:v>
              </c:pt>
              <c:pt idx="48">
                <c:v>9812.8430000000026</c:v>
              </c:pt>
              <c:pt idx="49">
                <c:v>9792.1799999999985</c:v>
              </c:pt>
              <c:pt idx="50">
                <c:v>9768.8020000000015</c:v>
              </c:pt>
              <c:pt idx="51">
                <c:v>9739.9990000000016</c:v>
              </c:pt>
              <c:pt idx="52">
                <c:v>9718.3169999999991</c:v>
              </c:pt>
              <c:pt idx="53">
                <c:v>9693.82</c:v>
              </c:pt>
              <c:pt idx="54">
                <c:v>9671.9509999999991</c:v>
              </c:pt>
              <c:pt idx="55">
                <c:v>9649.6530000000021</c:v>
              </c:pt>
              <c:pt idx="56">
                <c:v>9626.2040000000015</c:v>
              </c:pt>
              <c:pt idx="57">
                <c:v>9608.122000000003</c:v>
              </c:pt>
              <c:pt idx="58">
                <c:v>9590.9369999999999</c:v>
              </c:pt>
              <c:pt idx="59">
                <c:v>9573.1190000000006</c:v>
              </c:pt>
              <c:pt idx="60">
                <c:v>9555.5439999999981</c:v>
              </c:pt>
              <c:pt idx="61">
                <c:v>9539.6560000000009</c:v>
              </c:pt>
              <c:pt idx="62">
                <c:v>9523.8900000000012</c:v>
              </c:pt>
              <c:pt idx="63">
                <c:v>9506.9639999999999</c:v>
              </c:pt>
              <c:pt idx="64">
                <c:v>9491.3649999999998</c:v>
              </c:pt>
              <c:pt idx="65">
                <c:v>9476.2300000000014</c:v>
              </c:pt>
              <c:pt idx="66">
                <c:v>9459.4920000000002</c:v>
              </c:pt>
              <c:pt idx="67">
                <c:v>9444.9270000000015</c:v>
              </c:pt>
              <c:pt idx="68">
                <c:v>9427.2170000000006</c:v>
              </c:pt>
              <c:pt idx="69">
                <c:v>9405.0989999999983</c:v>
              </c:pt>
              <c:pt idx="70">
                <c:v>9385.4290000000001</c:v>
              </c:pt>
              <c:pt idx="71">
                <c:v>9370</c:v>
              </c:pt>
              <c:pt idx="72">
                <c:v>9354.224000000002</c:v>
              </c:pt>
              <c:pt idx="73">
                <c:v>9339.9050000000025</c:v>
              </c:pt>
              <c:pt idx="74">
                <c:v>9327.2110000000011</c:v>
              </c:pt>
              <c:pt idx="75">
                <c:v>9313.8740000000016</c:v>
              </c:pt>
              <c:pt idx="76">
                <c:v>9297.779999999997</c:v>
              </c:pt>
              <c:pt idx="77">
                <c:v>9281.2220000000034</c:v>
              </c:pt>
              <c:pt idx="78">
                <c:v>9263.1579999999994</c:v>
              </c:pt>
              <c:pt idx="79">
                <c:v>9247.3119999999999</c:v>
              </c:pt>
              <c:pt idx="80">
                <c:v>9231.2649999999994</c:v>
              </c:pt>
              <c:pt idx="81">
                <c:v>9212.6330000000016</c:v>
              </c:pt>
              <c:pt idx="82">
                <c:v>9199.9289999999983</c:v>
              </c:pt>
              <c:pt idx="83">
                <c:v>9182.8020000000015</c:v>
              </c:pt>
              <c:pt idx="84">
                <c:v>9169.0090000000018</c:v>
              </c:pt>
              <c:pt idx="85">
                <c:v>9151.900999999998</c:v>
              </c:pt>
              <c:pt idx="86">
                <c:v>9134.0490000000009</c:v>
              </c:pt>
              <c:pt idx="87">
                <c:v>9119.0019999999968</c:v>
              </c:pt>
              <c:pt idx="88">
                <c:v>9105.6040000000012</c:v>
              </c:pt>
              <c:pt idx="89">
                <c:v>9087.2739999999976</c:v>
              </c:pt>
              <c:pt idx="90">
                <c:v>9072.385000000002</c:v>
              </c:pt>
              <c:pt idx="91">
                <c:v>9058.4069999999992</c:v>
              </c:pt>
              <c:pt idx="92">
                <c:v>9046.603000000001</c:v>
              </c:pt>
              <c:pt idx="93">
                <c:v>9031.7610000000022</c:v>
              </c:pt>
              <c:pt idx="94">
                <c:v>9014.8970000000008</c:v>
              </c:pt>
              <c:pt idx="95">
                <c:v>9000.0150000000012</c:v>
              </c:pt>
              <c:pt idx="96">
                <c:v>8983.1610000000001</c:v>
              </c:pt>
              <c:pt idx="97">
                <c:v>8970.9329999999991</c:v>
              </c:pt>
              <c:pt idx="98">
                <c:v>8955.9149999999972</c:v>
              </c:pt>
              <c:pt idx="99">
                <c:v>8944.0939999999991</c:v>
              </c:pt>
              <c:pt idx="100">
                <c:v>8931.1820000000025</c:v>
              </c:pt>
              <c:pt idx="101">
                <c:v>8915.8090000000011</c:v>
              </c:pt>
              <c:pt idx="102">
                <c:v>8901.3349999999973</c:v>
              </c:pt>
              <c:pt idx="103">
                <c:v>8888.4470000000019</c:v>
              </c:pt>
              <c:pt idx="104">
                <c:v>8879.7219999999998</c:v>
              </c:pt>
              <c:pt idx="105">
                <c:v>8867.7180000000008</c:v>
              </c:pt>
              <c:pt idx="106">
                <c:v>8856.0690000000013</c:v>
              </c:pt>
              <c:pt idx="107">
                <c:v>8841.8649999999998</c:v>
              </c:pt>
              <c:pt idx="108">
                <c:v>8827.9290000000001</c:v>
              </c:pt>
              <c:pt idx="109">
                <c:v>8814.3610000000008</c:v>
              </c:pt>
              <c:pt idx="110">
                <c:v>8802.1219999999994</c:v>
              </c:pt>
              <c:pt idx="111">
                <c:v>8793.1449999999986</c:v>
              </c:pt>
              <c:pt idx="112">
                <c:v>8783.6830000000009</c:v>
              </c:pt>
              <c:pt idx="113">
                <c:v>8773.152</c:v>
              </c:pt>
              <c:pt idx="114">
                <c:v>8762.4709999999995</c:v>
              </c:pt>
              <c:pt idx="115">
                <c:v>8751.3509999999987</c:v>
              </c:pt>
              <c:pt idx="116">
                <c:v>8742.5430000000015</c:v>
              </c:pt>
              <c:pt idx="117">
                <c:v>8731.3720000000012</c:v>
              </c:pt>
              <c:pt idx="118">
                <c:v>8721.4050000000007</c:v>
              </c:pt>
              <c:pt idx="119">
                <c:v>8712.8150000000005</c:v>
              </c:pt>
              <c:pt idx="120">
                <c:v>8703.8950000000023</c:v>
              </c:pt>
              <c:pt idx="121">
                <c:v>8692.726999999999</c:v>
              </c:pt>
              <c:pt idx="122">
                <c:v>8682.6190000000006</c:v>
              </c:pt>
              <c:pt idx="123">
                <c:v>8675.5350000000017</c:v>
              </c:pt>
              <c:pt idx="124">
                <c:v>8666.899999999996</c:v>
              </c:pt>
              <c:pt idx="125">
                <c:v>8656.4170000000013</c:v>
              </c:pt>
              <c:pt idx="126">
                <c:v>8647.7919999999976</c:v>
              </c:pt>
              <c:pt idx="127">
                <c:v>8637.5629999999983</c:v>
              </c:pt>
              <c:pt idx="128">
                <c:v>8627.6550000000007</c:v>
              </c:pt>
              <c:pt idx="129">
                <c:v>8619.3790000000008</c:v>
              </c:pt>
              <c:pt idx="130">
                <c:v>8612.5910000000003</c:v>
              </c:pt>
              <c:pt idx="131">
                <c:v>8604.1049999999996</c:v>
              </c:pt>
              <c:pt idx="132">
                <c:v>8595.2929999999978</c:v>
              </c:pt>
              <c:pt idx="133">
                <c:v>8584.7849999999999</c:v>
              </c:pt>
              <c:pt idx="134">
                <c:v>8578.637999999999</c:v>
              </c:pt>
              <c:pt idx="135">
                <c:v>8567.9369999999981</c:v>
              </c:pt>
              <c:pt idx="136">
                <c:v>8559.3570000000018</c:v>
              </c:pt>
              <c:pt idx="137">
                <c:v>8551.0950000000012</c:v>
              </c:pt>
              <c:pt idx="138">
                <c:v>8542.8689999999988</c:v>
              </c:pt>
              <c:pt idx="139">
                <c:v>8535.619999999999</c:v>
              </c:pt>
              <c:pt idx="140">
                <c:v>8526.1520000000037</c:v>
              </c:pt>
              <c:pt idx="141">
                <c:v>8517.0199999999968</c:v>
              </c:pt>
              <c:pt idx="142">
                <c:v>8506.3689999999988</c:v>
              </c:pt>
              <c:pt idx="143">
                <c:v>8499.5519999999979</c:v>
              </c:pt>
              <c:pt idx="144">
                <c:v>8492.1530000000002</c:v>
              </c:pt>
              <c:pt idx="145">
                <c:v>8483.4489999999987</c:v>
              </c:pt>
              <c:pt idx="146">
                <c:v>8473.1850000000013</c:v>
              </c:pt>
              <c:pt idx="147">
                <c:v>8463.6179999999986</c:v>
              </c:pt>
              <c:pt idx="148">
                <c:v>8454.5969999999998</c:v>
              </c:pt>
              <c:pt idx="149">
                <c:v>8447.1179999999986</c:v>
              </c:pt>
              <c:pt idx="150">
                <c:v>8437.3149999999987</c:v>
              </c:pt>
              <c:pt idx="151">
                <c:v>8427.0370000000003</c:v>
              </c:pt>
              <c:pt idx="152">
                <c:v>8418.7030000000013</c:v>
              </c:pt>
              <c:pt idx="153">
                <c:v>8410.5120000000006</c:v>
              </c:pt>
              <c:pt idx="154">
                <c:v>8400.7819999999992</c:v>
              </c:pt>
              <c:pt idx="155">
                <c:v>8391.2100000000009</c:v>
              </c:pt>
              <c:pt idx="156">
                <c:v>8380.6260000000002</c:v>
              </c:pt>
              <c:pt idx="157">
                <c:v>8369.2109999999993</c:v>
              </c:pt>
              <c:pt idx="158">
                <c:v>8358.0799999999981</c:v>
              </c:pt>
              <c:pt idx="159">
                <c:v>8347.8610000000008</c:v>
              </c:pt>
              <c:pt idx="160">
                <c:v>8337.375</c:v>
              </c:pt>
              <c:pt idx="161">
                <c:v>8326.7840000000015</c:v>
              </c:pt>
              <c:pt idx="162">
                <c:v>8315.982</c:v>
              </c:pt>
              <c:pt idx="163">
                <c:v>8306.857</c:v>
              </c:pt>
              <c:pt idx="164">
                <c:v>8298.8549999999996</c:v>
              </c:pt>
              <c:pt idx="165">
                <c:v>8286.6909999999989</c:v>
              </c:pt>
              <c:pt idx="166">
                <c:v>8277.1450000000004</c:v>
              </c:pt>
              <c:pt idx="167">
                <c:v>8264.9049999999988</c:v>
              </c:pt>
              <c:pt idx="168">
                <c:v>8255.219000000001</c:v>
              </c:pt>
              <c:pt idx="169">
                <c:v>8245.8050000000003</c:v>
              </c:pt>
              <c:pt idx="170">
                <c:v>8236.8410000000003</c:v>
              </c:pt>
              <c:pt idx="171">
                <c:v>8228.7520000000004</c:v>
              </c:pt>
              <c:pt idx="172">
                <c:v>8218.0319999999992</c:v>
              </c:pt>
              <c:pt idx="173">
                <c:v>8204.2659999999996</c:v>
              </c:pt>
              <c:pt idx="174">
                <c:v>8195.1830000000009</c:v>
              </c:pt>
              <c:pt idx="175">
                <c:v>8186.6229999999987</c:v>
              </c:pt>
              <c:pt idx="176">
                <c:v>8178.3390000000018</c:v>
              </c:pt>
              <c:pt idx="177">
                <c:v>8164.6020000000008</c:v>
              </c:pt>
              <c:pt idx="178">
                <c:v>8152.2550000000001</c:v>
              </c:pt>
              <c:pt idx="179">
                <c:v>8143.3550000000005</c:v>
              </c:pt>
              <c:pt idx="180">
                <c:v>8132.6190000000006</c:v>
              </c:pt>
              <c:pt idx="181">
                <c:v>8121.9870000000001</c:v>
              </c:pt>
              <c:pt idx="182">
                <c:v>8109.8540000000012</c:v>
              </c:pt>
              <c:pt idx="183">
                <c:v>8097.6389999999983</c:v>
              </c:pt>
              <c:pt idx="184">
                <c:v>8087.4189999999999</c:v>
              </c:pt>
              <c:pt idx="185">
                <c:v>8075.826</c:v>
              </c:pt>
              <c:pt idx="186">
                <c:v>8067.5710000000008</c:v>
              </c:pt>
              <c:pt idx="187">
                <c:v>8058.8099999999995</c:v>
              </c:pt>
              <c:pt idx="188">
                <c:v>8048.0330000000013</c:v>
              </c:pt>
              <c:pt idx="189">
                <c:v>8035.6789999999983</c:v>
              </c:pt>
              <c:pt idx="190">
                <c:v>8027.4020000000019</c:v>
              </c:pt>
              <c:pt idx="191">
                <c:v>8017.7190000000001</c:v>
              </c:pt>
              <c:pt idx="192">
                <c:v>8004.1970000000001</c:v>
              </c:pt>
              <c:pt idx="193">
                <c:v>7995.427999999999</c:v>
              </c:pt>
              <c:pt idx="194">
                <c:v>7983.9519999999993</c:v>
              </c:pt>
              <c:pt idx="195">
                <c:v>7973.6540000000014</c:v>
              </c:pt>
              <c:pt idx="196">
                <c:v>7963.9409999999998</c:v>
              </c:pt>
              <c:pt idx="197">
                <c:v>7952.9490000000014</c:v>
              </c:pt>
              <c:pt idx="198">
                <c:v>7944.9090000000015</c:v>
              </c:pt>
              <c:pt idx="199">
                <c:v>7934.4459999999981</c:v>
              </c:pt>
              <c:pt idx="200">
                <c:v>7926.6949999999988</c:v>
              </c:pt>
              <c:pt idx="201">
                <c:v>7916.206000000001</c:v>
              </c:pt>
              <c:pt idx="202">
                <c:v>7907.0869999999995</c:v>
              </c:pt>
              <c:pt idx="203">
                <c:v>7895.2969999999978</c:v>
              </c:pt>
              <c:pt idx="204">
                <c:v>7885.5699999999979</c:v>
              </c:pt>
              <c:pt idx="205">
                <c:v>7871.7369999999992</c:v>
              </c:pt>
              <c:pt idx="206">
                <c:v>7862.6949999999988</c:v>
              </c:pt>
              <c:pt idx="207">
                <c:v>7853.8090000000011</c:v>
              </c:pt>
              <c:pt idx="208">
                <c:v>7845.5609999999988</c:v>
              </c:pt>
              <c:pt idx="209">
                <c:v>7833.713999999999</c:v>
              </c:pt>
              <c:pt idx="210">
                <c:v>7824.3680000000013</c:v>
              </c:pt>
              <c:pt idx="211">
                <c:v>7816</c:v>
              </c:pt>
              <c:pt idx="212">
                <c:v>7804.9879999999994</c:v>
              </c:pt>
              <c:pt idx="213">
                <c:v>7796.98</c:v>
              </c:pt>
              <c:pt idx="214">
                <c:v>7788.3099999999995</c:v>
              </c:pt>
              <c:pt idx="215">
                <c:v>7780.4290000000001</c:v>
              </c:pt>
              <c:pt idx="216">
                <c:v>7772.6350000000002</c:v>
              </c:pt>
              <c:pt idx="217">
                <c:v>7763.1929999999993</c:v>
              </c:pt>
              <c:pt idx="218">
                <c:v>7756.3650000000007</c:v>
              </c:pt>
              <c:pt idx="219">
                <c:v>7746.6820000000007</c:v>
              </c:pt>
              <c:pt idx="220">
                <c:v>7736.8759999999993</c:v>
              </c:pt>
              <c:pt idx="221">
                <c:v>7726.7700000000023</c:v>
              </c:pt>
              <c:pt idx="222">
                <c:v>7715.2260000000015</c:v>
              </c:pt>
              <c:pt idx="223">
                <c:v>7706.5420000000013</c:v>
              </c:pt>
              <c:pt idx="224">
                <c:v>7698.3170000000018</c:v>
              </c:pt>
              <c:pt idx="225">
                <c:v>7689.2999999999984</c:v>
              </c:pt>
              <c:pt idx="226">
                <c:v>7678.4439999999995</c:v>
              </c:pt>
              <c:pt idx="227">
                <c:v>7672.1129999999994</c:v>
              </c:pt>
              <c:pt idx="228">
                <c:v>7662.3670000000002</c:v>
              </c:pt>
              <c:pt idx="229">
                <c:v>7654.8099999999995</c:v>
              </c:pt>
              <c:pt idx="230">
                <c:v>7646.1339999999991</c:v>
              </c:pt>
              <c:pt idx="231">
                <c:v>7637.9160000000038</c:v>
              </c:pt>
              <c:pt idx="232">
                <c:v>7629.9349999999986</c:v>
              </c:pt>
              <c:pt idx="233">
                <c:v>7618.335</c:v>
              </c:pt>
              <c:pt idx="234">
                <c:v>7608.8689999999997</c:v>
              </c:pt>
              <c:pt idx="235">
                <c:v>7602.3959999999997</c:v>
              </c:pt>
              <c:pt idx="236">
                <c:v>7592.2109999999984</c:v>
              </c:pt>
              <c:pt idx="237">
                <c:v>7583.6049999999987</c:v>
              </c:pt>
              <c:pt idx="238">
                <c:v>7574.0990000000011</c:v>
              </c:pt>
              <c:pt idx="239">
                <c:v>7563.4180000000015</c:v>
              </c:pt>
              <c:pt idx="240">
                <c:v>7549.7000000000007</c:v>
              </c:pt>
              <c:pt idx="241">
                <c:v>7540.3650000000007</c:v>
              </c:pt>
              <c:pt idx="242">
                <c:v>7530.027000000001</c:v>
              </c:pt>
              <c:pt idx="243">
                <c:v>7519.5570000000007</c:v>
              </c:pt>
              <c:pt idx="244">
                <c:v>7510.6470000000008</c:v>
              </c:pt>
              <c:pt idx="245">
                <c:v>7501.9869999999992</c:v>
              </c:pt>
              <c:pt idx="246">
                <c:v>7492.4809999999998</c:v>
              </c:pt>
              <c:pt idx="247">
                <c:v>7483.8799999999992</c:v>
              </c:pt>
              <c:pt idx="248">
                <c:v>7472.1130000000003</c:v>
              </c:pt>
              <c:pt idx="249">
                <c:v>7463.2450000000026</c:v>
              </c:pt>
              <c:pt idx="250">
                <c:v>7452.0669999999991</c:v>
              </c:pt>
              <c:pt idx="251">
                <c:v>7439.9409999999998</c:v>
              </c:pt>
              <c:pt idx="252">
                <c:v>7429.2089999999998</c:v>
              </c:pt>
              <c:pt idx="253">
                <c:v>7419.6590000000024</c:v>
              </c:pt>
              <c:pt idx="254">
                <c:v>7405.1709999999975</c:v>
              </c:pt>
              <c:pt idx="255">
                <c:v>7396.2270000000008</c:v>
              </c:pt>
              <c:pt idx="256">
                <c:v>7385.088999999999</c:v>
              </c:pt>
              <c:pt idx="257">
                <c:v>7375.3640000000014</c:v>
              </c:pt>
              <c:pt idx="258">
                <c:v>7362.3519999999999</c:v>
              </c:pt>
              <c:pt idx="259">
                <c:v>7350.5289999999986</c:v>
              </c:pt>
              <c:pt idx="260">
                <c:v>7341.1580000000013</c:v>
              </c:pt>
              <c:pt idx="261">
                <c:v>7330.759</c:v>
              </c:pt>
              <c:pt idx="262">
                <c:v>7320.0259999999998</c:v>
              </c:pt>
              <c:pt idx="263">
                <c:v>7310.3920000000016</c:v>
              </c:pt>
              <c:pt idx="264">
                <c:v>7300.52</c:v>
              </c:pt>
              <c:pt idx="265">
                <c:v>7293.4840000000004</c:v>
              </c:pt>
              <c:pt idx="266">
                <c:v>7283.9859999999999</c:v>
              </c:pt>
              <c:pt idx="267">
                <c:v>7274.7049999999981</c:v>
              </c:pt>
              <c:pt idx="268">
                <c:v>7266.9479999999994</c:v>
              </c:pt>
              <c:pt idx="269">
                <c:v>7255.8930000000018</c:v>
              </c:pt>
              <c:pt idx="270">
                <c:v>7247.5249999999996</c:v>
              </c:pt>
              <c:pt idx="271">
                <c:v>7236.3429999999998</c:v>
              </c:pt>
              <c:pt idx="272">
                <c:v>7225.5659999999998</c:v>
              </c:pt>
              <c:pt idx="273">
                <c:v>7217.2059999999992</c:v>
              </c:pt>
              <c:pt idx="274">
                <c:v>7207.4989999999998</c:v>
              </c:pt>
              <c:pt idx="275">
                <c:v>7197.1650000000009</c:v>
              </c:pt>
              <c:pt idx="276">
                <c:v>7187.6559999999999</c:v>
              </c:pt>
              <c:pt idx="277">
                <c:v>7175.1839999999993</c:v>
              </c:pt>
              <c:pt idx="278">
                <c:v>7165.7829999999994</c:v>
              </c:pt>
              <c:pt idx="279">
                <c:v>7155.6750000000002</c:v>
              </c:pt>
              <c:pt idx="280">
                <c:v>7145.1810000000005</c:v>
              </c:pt>
              <c:pt idx="281">
                <c:v>7133.3049999999994</c:v>
              </c:pt>
              <c:pt idx="282">
                <c:v>7118.9750000000013</c:v>
              </c:pt>
              <c:pt idx="283">
                <c:v>7108.4350000000004</c:v>
              </c:pt>
              <c:pt idx="284">
                <c:v>7099.0800000000008</c:v>
              </c:pt>
              <c:pt idx="285">
                <c:v>7086.6859999999997</c:v>
              </c:pt>
              <c:pt idx="286">
                <c:v>7075.4930000000004</c:v>
              </c:pt>
              <c:pt idx="287">
                <c:v>7061.6459999999997</c:v>
              </c:pt>
              <c:pt idx="288">
                <c:v>7051.4800000000005</c:v>
              </c:pt>
              <c:pt idx="289">
                <c:v>7039.9049999999988</c:v>
              </c:pt>
              <c:pt idx="290">
                <c:v>7028.436999999999</c:v>
              </c:pt>
              <c:pt idx="291">
                <c:v>7017.9440000000013</c:v>
              </c:pt>
              <c:pt idx="292">
                <c:v>7004.7220000000016</c:v>
              </c:pt>
              <c:pt idx="293">
                <c:v>6992.9059999999999</c:v>
              </c:pt>
              <c:pt idx="294">
                <c:v>6975.7820000000002</c:v>
              </c:pt>
              <c:pt idx="295">
                <c:v>6962.0740000000005</c:v>
              </c:pt>
              <c:pt idx="296">
                <c:v>6948.7150000000001</c:v>
              </c:pt>
              <c:pt idx="297">
                <c:v>6934.5789999999997</c:v>
              </c:pt>
              <c:pt idx="298">
                <c:v>6921.2840000000006</c:v>
              </c:pt>
              <c:pt idx="299">
                <c:v>6908.1369999999988</c:v>
              </c:pt>
              <c:pt idx="300">
                <c:v>6895.7599999999993</c:v>
              </c:pt>
              <c:pt idx="301">
                <c:v>6883.3039999999992</c:v>
              </c:pt>
              <c:pt idx="302">
                <c:v>6862.9330000000018</c:v>
              </c:pt>
              <c:pt idx="303">
                <c:v>6848.7909999999993</c:v>
              </c:pt>
              <c:pt idx="304">
                <c:v>6833.3529999999992</c:v>
              </c:pt>
              <c:pt idx="305">
                <c:v>6818.7300000000005</c:v>
              </c:pt>
              <c:pt idx="306">
                <c:v>6806.2840000000006</c:v>
              </c:pt>
              <c:pt idx="307">
                <c:v>6791.915</c:v>
              </c:pt>
              <c:pt idx="308">
                <c:v>6777.2109999999993</c:v>
              </c:pt>
              <c:pt idx="309">
                <c:v>6766.5840000000007</c:v>
              </c:pt>
              <c:pt idx="310">
                <c:v>6750.8659999999991</c:v>
              </c:pt>
              <c:pt idx="311">
                <c:v>6737.3270000000011</c:v>
              </c:pt>
              <c:pt idx="312">
                <c:v>6726.8190000000004</c:v>
              </c:pt>
              <c:pt idx="313">
                <c:v>6710.6189999999997</c:v>
              </c:pt>
              <c:pt idx="314">
                <c:v>6698.7429999999995</c:v>
              </c:pt>
              <c:pt idx="315">
                <c:v>6684.7279999999973</c:v>
              </c:pt>
              <c:pt idx="316">
                <c:v>6670.6239999999998</c:v>
              </c:pt>
              <c:pt idx="317">
                <c:v>6654.7839999999987</c:v>
              </c:pt>
              <c:pt idx="318">
                <c:v>6638.362000000001</c:v>
              </c:pt>
              <c:pt idx="319">
                <c:v>6624.1880000000019</c:v>
              </c:pt>
              <c:pt idx="320">
                <c:v>6607.9080000000013</c:v>
              </c:pt>
              <c:pt idx="321">
                <c:v>6594.7060000000001</c:v>
              </c:pt>
              <c:pt idx="322">
                <c:v>6580.2390000000005</c:v>
              </c:pt>
              <c:pt idx="323">
                <c:v>6564.2270000000008</c:v>
              </c:pt>
              <c:pt idx="324">
                <c:v>6550.0839999999998</c:v>
              </c:pt>
              <c:pt idx="325">
                <c:v>6533.8070000000007</c:v>
              </c:pt>
              <c:pt idx="326">
                <c:v>6510.735999999999</c:v>
              </c:pt>
              <c:pt idx="327">
                <c:v>6496.4800000000014</c:v>
              </c:pt>
              <c:pt idx="328">
                <c:v>6479.6650000000009</c:v>
              </c:pt>
              <c:pt idx="329">
                <c:v>6463.0020000000004</c:v>
              </c:pt>
              <c:pt idx="330">
                <c:v>6448.8899999999994</c:v>
              </c:pt>
              <c:pt idx="331">
                <c:v>6434.6449999999986</c:v>
              </c:pt>
              <c:pt idx="332">
                <c:v>6423.0059999999994</c:v>
              </c:pt>
              <c:pt idx="333">
                <c:v>6405.9699999999993</c:v>
              </c:pt>
              <c:pt idx="334">
                <c:v>6391.5160000000005</c:v>
              </c:pt>
              <c:pt idx="335">
                <c:v>6378.1840000000002</c:v>
              </c:pt>
              <c:pt idx="336">
                <c:v>6368.1809999999996</c:v>
              </c:pt>
              <c:pt idx="337">
                <c:v>6356.246000000001</c:v>
              </c:pt>
              <c:pt idx="338">
                <c:v>6343.06</c:v>
              </c:pt>
              <c:pt idx="339">
                <c:v>6325.5069999999996</c:v>
              </c:pt>
              <c:pt idx="340">
                <c:v>6306.7949999999983</c:v>
              </c:pt>
              <c:pt idx="341">
                <c:v>6291.6560000000009</c:v>
              </c:pt>
              <c:pt idx="342">
                <c:v>6280.7810000000009</c:v>
              </c:pt>
              <c:pt idx="343">
                <c:v>6269.8819999999996</c:v>
              </c:pt>
              <c:pt idx="344">
                <c:v>6255.0869999999995</c:v>
              </c:pt>
              <c:pt idx="345">
                <c:v>6242.6820000000007</c:v>
              </c:pt>
              <c:pt idx="346">
                <c:v>6227.4900000000007</c:v>
              </c:pt>
              <c:pt idx="347">
                <c:v>6214.143</c:v>
              </c:pt>
              <c:pt idx="348">
                <c:v>6201.2570000000005</c:v>
              </c:pt>
              <c:pt idx="349">
                <c:v>6188.518</c:v>
              </c:pt>
              <c:pt idx="350">
                <c:v>6178.7599999999993</c:v>
              </c:pt>
              <c:pt idx="351">
                <c:v>6166.1460000000006</c:v>
              </c:pt>
              <c:pt idx="352">
                <c:v>6153.21</c:v>
              </c:pt>
              <c:pt idx="353">
                <c:v>6139.2149999999983</c:v>
              </c:pt>
              <c:pt idx="354">
                <c:v>6128.0109999999995</c:v>
              </c:pt>
              <c:pt idx="355">
                <c:v>6111.0670000000009</c:v>
              </c:pt>
              <c:pt idx="356">
                <c:v>6096.8509999999997</c:v>
              </c:pt>
              <c:pt idx="357">
                <c:v>6086.0529999999999</c:v>
              </c:pt>
              <c:pt idx="358">
                <c:v>6065.9290000000001</c:v>
              </c:pt>
              <c:pt idx="359">
                <c:v>6050.6679999999978</c:v>
              </c:pt>
              <c:pt idx="360">
                <c:v>6037.3009999999995</c:v>
              </c:pt>
              <c:pt idx="361">
                <c:v>6021.6650000000009</c:v>
              </c:pt>
              <c:pt idx="362">
                <c:v>6004.9730000000009</c:v>
              </c:pt>
              <c:pt idx="363">
                <c:v>5988.0740000000005</c:v>
              </c:pt>
              <c:pt idx="364">
                <c:v>5972.2400000000016</c:v>
              </c:pt>
              <c:pt idx="365">
                <c:v>5954.6210000000001</c:v>
              </c:pt>
              <c:pt idx="366">
                <c:v>5934.96</c:v>
              </c:pt>
              <c:pt idx="367">
                <c:v>5920.3549999999996</c:v>
              </c:pt>
              <c:pt idx="368">
                <c:v>5902.7349999999997</c:v>
              </c:pt>
              <c:pt idx="369">
                <c:v>5883.5300000000007</c:v>
              </c:pt>
              <c:pt idx="370">
                <c:v>5864.6539999999995</c:v>
              </c:pt>
              <c:pt idx="371">
                <c:v>5843.6580000000004</c:v>
              </c:pt>
              <c:pt idx="372">
                <c:v>5827.2170000000006</c:v>
              </c:pt>
              <c:pt idx="373">
                <c:v>5809.2969999999996</c:v>
              </c:pt>
              <c:pt idx="374">
                <c:v>5797.76</c:v>
              </c:pt>
              <c:pt idx="375">
                <c:v>5778.3459999999995</c:v>
              </c:pt>
              <c:pt idx="376">
                <c:v>5754.0350000000008</c:v>
              </c:pt>
              <c:pt idx="377">
                <c:v>5733.9560000000019</c:v>
              </c:pt>
              <c:pt idx="378">
                <c:v>5712.8099999999995</c:v>
              </c:pt>
              <c:pt idx="379">
                <c:v>5691.0610000000006</c:v>
              </c:pt>
              <c:pt idx="380">
                <c:v>5676.1739999999991</c:v>
              </c:pt>
              <c:pt idx="381">
                <c:v>5648.3190000000004</c:v>
              </c:pt>
              <c:pt idx="382">
                <c:v>5628.0839999999998</c:v>
              </c:pt>
              <c:pt idx="383">
                <c:v>5592.2960000000012</c:v>
              </c:pt>
              <c:pt idx="384">
                <c:v>5553.5869999999995</c:v>
              </c:pt>
              <c:pt idx="385">
                <c:v>5512.9839999999986</c:v>
              </c:pt>
              <c:pt idx="386">
                <c:v>5466.8950000000004</c:v>
              </c:pt>
              <c:pt idx="387">
                <c:v>5420.4130000000005</c:v>
              </c:pt>
              <c:pt idx="388">
                <c:v>5366.4869999999992</c:v>
              </c:pt>
              <c:pt idx="389">
                <c:v>5318.2659999999987</c:v>
              </c:pt>
              <c:pt idx="390">
                <c:v>5277.4889999999996</c:v>
              </c:pt>
              <c:pt idx="391">
                <c:v>5233.9449999999997</c:v>
              </c:pt>
              <c:pt idx="392">
                <c:v>5198.6550000000007</c:v>
              </c:pt>
              <c:pt idx="393">
                <c:v>5162.5379999999996</c:v>
              </c:pt>
              <c:pt idx="394">
                <c:v>5119.5630000000001</c:v>
              </c:pt>
              <c:pt idx="395">
                <c:v>5065.5630000000001</c:v>
              </c:pt>
              <c:pt idx="396">
                <c:v>4978.8879999999999</c:v>
              </c:pt>
              <c:pt idx="397">
                <c:v>4907.2730000000001</c:v>
              </c:pt>
              <c:pt idx="398">
                <c:v>4849.6120000000001</c:v>
              </c:pt>
              <c:pt idx="399">
                <c:v>4788.0819999999994</c:v>
              </c:pt>
              <c:pt idx="400">
                <c:v>4640.2660000000014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18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2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4919.0945750000001</c:v>
                </c:pt>
                <c:pt idx="1">
                  <c:v>4573.5085750000098</c:v>
                </c:pt>
                <c:pt idx="2">
                  <c:v>4691.6056500000004</c:v>
                </c:pt>
                <c:pt idx="3">
                  <c:v>4093.2930249999999</c:v>
                </c:pt>
                <c:pt idx="4">
                  <c:v>3784.0305750000002</c:v>
                </c:pt>
                <c:pt idx="5">
                  <c:v>2860.2894999999999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68.6283999999999</c:v>
                </c:pt>
                <c:pt idx="1">
                  <c:v>79.989604999999898</c:v>
                </c:pt>
                <c:pt idx="2">
                  <c:v>39.481648999999997</c:v>
                </c:pt>
                <c:pt idx="3">
                  <c:v>7.620908</c:v>
                </c:pt>
                <c:pt idx="4">
                  <c:v>7.9599200000000101</c:v>
                </c:pt>
                <c:pt idx="5">
                  <c:v>9.3776969999999995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1893.8420659999999</c:v>
                </c:pt>
                <c:pt idx="1">
                  <c:v>1423.5297459999999</c:v>
                </c:pt>
                <c:pt idx="2">
                  <c:v>1266.6138550000001</c:v>
                </c:pt>
                <c:pt idx="3">
                  <c:v>999.57382599999903</c:v>
                </c:pt>
                <c:pt idx="4">
                  <c:v>1297.3948150000001</c:v>
                </c:pt>
                <c:pt idx="5">
                  <c:v>1626.3756719999999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-3839.8888080000002</c:v>
                </c:pt>
                <c:pt idx="1">
                  <c:v>-3433.3634084999999</c:v>
                </c:pt>
                <c:pt idx="2">
                  <c:v>-3396.5060950000002</c:v>
                </c:pt>
                <c:pt idx="3">
                  <c:v>-3135.8938870000002</c:v>
                </c:pt>
                <c:pt idx="4">
                  <c:v>-3160.3350759999998</c:v>
                </c:pt>
                <c:pt idx="5">
                  <c:v>-3051.5944119999999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-2818.1643260000001</c:v>
                </c:pt>
                <c:pt idx="1">
                  <c:v>-2434.9232780000002</c:v>
                </c:pt>
                <c:pt idx="2">
                  <c:v>-2386.7784529999999</c:v>
                </c:pt>
                <c:pt idx="3">
                  <c:v>-1769.2091419999999</c:v>
                </c:pt>
                <c:pt idx="4">
                  <c:v>-1718.35906</c:v>
                </c:pt>
                <c:pt idx="5">
                  <c:v>-1281.176737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-107.27379999999999</c:v>
                </c:pt>
                <c:pt idx="1">
                  <c:v>-108.233</c:v>
                </c:pt>
                <c:pt idx="2">
                  <c:v>-111.602875</c:v>
                </c:pt>
                <c:pt idx="3">
                  <c:v>-108.48</c:v>
                </c:pt>
                <c:pt idx="4">
                  <c:v>-108.52405</c:v>
                </c:pt>
                <c:pt idx="5">
                  <c:v>-83.7065750000001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-13.868475</c:v>
                </c:pt>
                <c:pt idx="1">
                  <c:v>-7.9377750000000002</c:v>
                </c:pt>
                <c:pt idx="2">
                  <c:v>-18.787375000000001</c:v>
                </c:pt>
                <c:pt idx="3">
                  <c:v>-13.823175000000001</c:v>
                </c:pt>
                <c:pt idx="4">
                  <c:v>-18.469124999999998</c:v>
                </c:pt>
                <c:pt idx="5">
                  <c:v>-19.435124999999999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-102.369632</c:v>
                </c:pt>
                <c:pt idx="1">
                  <c:v>-92.570464500000099</c:v>
                </c:pt>
                <c:pt idx="2">
                  <c:v>-84.026356000000007</c:v>
                </c:pt>
                <c:pt idx="3">
                  <c:v>-73.081554999999994</c:v>
                </c:pt>
                <c:pt idx="4">
                  <c:v>-83.697998999999896</c:v>
                </c:pt>
                <c:pt idx="5">
                  <c:v>-60.130020000000002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3839.8888129999996</c:v>
                </c:pt>
                <c:pt idx="1">
                  <c:v>3433.3634090000005</c:v>
                </c:pt>
                <c:pt idx="2">
                  <c:v>3396.5060949999997</c:v>
                </c:pt>
                <c:pt idx="3">
                  <c:v>3135.8938869999993</c:v>
                </c:pt>
                <c:pt idx="4">
                  <c:v>3160.3350810000006</c:v>
                </c:pt>
                <c:pt idx="5">
                  <c:v>3051.5944170000007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675.34004200000004</c:v>
                </c:pt>
                <c:pt idx="1">
                  <c:v>594.99647999999956</c:v>
                </c:pt>
                <c:pt idx="2">
                  <c:v>541.29897200000016</c:v>
                </c:pt>
                <c:pt idx="3">
                  <c:v>438.69190200000003</c:v>
                </c:pt>
                <c:pt idx="4">
                  <c:v>419.28484899999972</c:v>
                </c:pt>
                <c:pt idx="5">
                  <c:v>437.87484399999943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1484.9175565199992</c:v>
                </c:pt>
                <c:pt idx="1">
                  <c:v>1444.6027668499999</c:v>
                </c:pt>
                <c:pt idx="2">
                  <c:v>1373.62375651</c:v>
                </c:pt>
                <c:pt idx="3">
                  <c:v>1090.9910277699998</c:v>
                </c:pt>
                <c:pt idx="4">
                  <c:v>1005.8896770199998</c:v>
                </c:pt>
                <c:pt idx="5">
                  <c:v>981.90721609000002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218.82381276999999</c:v>
                </c:pt>
                <c:pt idx="1">
                  <c:v>172.93663749999999</c:v>
                </c:pt>
                <c:pt idx="2">
                  <c:v>163.63228453999997</c:v>
                </c:pt>
                <c:pt idx="3">
                  <c:v>96.865603189999987</c:v>
                </c:pt>
                <c:pt idx="4">
                  <c:v>87.21436457999998</c:v>
                </c:pt>
                <c:pt idx="5">
                  <c:v>62.807259910000006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23.937913999999996</c:v>
                </c:pt>
                <c:pt idx="1">
                  <c:v>41.869012000000005</c:v>
                </c:pt>
                <c:pt idx="2">
                  <c:v>4.8146410000000008</c:v>
                </c:pt>
                <c:pt idx="3">
                  <c:v>9.5122999999999985E-2</c:v>
                </c:pt>
                <c:pt idx="4">
                  <c:v>0.144512</c:v>
                </c:pt>
                <c:pt idx="5">
                  <c:v>0.19785800000000001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-68.628405000000001</c:v>
                </c:pt>
                <c:pt idx="1">
                  <c:v>-79.989604999999983</c:v>
                </c:pt>
                <c:pt idx="2">
                  <c:v>-39.481649000000004</c:v>
                </c:pt>
                <c:pt idx="3">
                  <c:v>-7.6209130000000025</c:v>
                </c:pt>
                <c:pt idx="4">
                  <c:v>-7.9599249999999904</c:v>
                </c:pt>
                <c:pt idx="5">
                  <c:v>-9.3776969999999995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-675.34004200000004</c:v>
                </c:pt>
                <c:pt idx="1">
                  <c:v>-594.99648000000002</c:v>
                </c:pt>
                <c:pt idx="2">
                  <c:v>-541.29897199999994</c:v>
                </c:pt>
                <c:pt idx="3">
                  <c:v>-438.62846200000013</c:v>
                </c:pt>
                <c:pt idx="4">
                  <c:v>-413.86336900000009</c:v>
                </c:pt>
                <c:pt idx="5">
                  <c:v>-426.83835999999991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-1.523768</c:v>
                </c:pt>
                <c:pt idx="1">
                  <c:v>-0.14043899999999998</c:v>
                </c:pt>
                <c:pt idx="2">
                  <c:v>-6.5519720000000001</c:v>
                </c:pt>
                <c:pt idx="3">
                  <c:v>-27.55885</c:v>
                </c:pt>
                <c:pt idx="4">
                  <c:v>-29.355818000000003</c:v>
                </c:pt>
                <c:pt idx="5">
                  <c:v>-31.488129000000001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-625.72318842999994</c:v>
                </c:pt>
                <c:pt idx="1">
                  <c:v>-550.26450968000006</c:v>
                </c:pt>
                <c:pt idx="2">
                  <c:v>-631.53403686000001</c:v>
                </c:pt>
                <c:pt idx="3">
                  <c:v>-600.13337165999997</c:v>
                </c:pt>
                <c:pt idx="4">
                  <c:v>-587.15974279</c:v>
                </c:pt>
                <c:pt idx="5">
                  <c:v>-603.18702682000003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-509.95216124000001</c:v>
                </c:pt>
                <c:pt idx="1">
                  <c:v>-500.43539325000023</c:v>
                </c:pt>
                <c:pt idx="2">
                  <c:v>-508.66615105000028</c:v>
                </c:pt>
                <c:pt idx="3">
                  <c:v>-470.06533100999997</c:v>
                </c:pt>
                <c:pt idx="4">
                  <c:v>-487.40939166999988</c:v>
                </c:pt>
                <c:pt idx="5">
                  <c:v>-505.04325030999973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-5.8112330000000005</c:v>
                </c:pt>
                <c:pt idx="1">
                  <c:v>-5.1275000000000004</c:v>
                </c:pt>
                <c:pt idx="2">
                  <c:v>-8.113683</c:v>
                </c:pt>
                <c:pt idx="3">
                  <c:v>-8.6706199999999995</c:v>
                </c:pt>
                <c:pt idx="4">
                  <c:v>-3.6381200000000002</c:v>
                </c:pt>
                <c:pt idx="5">
                  <c:v>-7.6561450000000004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-113.32926959999999</c:v>
                </c:pt>
                <c:pt idx="1">
                  <c:v>-93.628465600000027</c:v>
                </c:pt>
                <c:pt idx="2">
                  <c:v>-100.46206524999998</c:v>
                </c:pt>
                <c:pt idx="3">
                  <c:v>-89.416785750000003</c:v>
                </c:pt>
                <c:pt idx="4">
                  <c:v>-100.88884705000001</c:v>
                </c:pt>
                <c:pt idx="5">
                  <c:v>-110.85021780000004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-1395.9957188300002</c:v>
                </c:pt>
                <c:pt idx="1">
                  <c:v>-1313.2889791499997</c:v>
                </c:pt>
                <c:pt idx="2">
                  <c:v>-1361.9831279800001</c:v>
                </c:pt>
                <c:pt idx="3">
                  <c:v>-1292.5392601299998</c:v>
                </c:pt>
                <c:pt idx="4">
                  <c:v>-1233.9242518999968</c:v>
                </c:pt>
                <c:pt idx="5">
                  <c:v>-1274.3147811299998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-774.17729863708985</c:v>
                </c:pt>
                <c:pt idx="1">
                  <c:v>-700.02772456164712</c:v>
                </c:pt>
                <c:pt idx="2">
                  <c:v>-664.31687291660921</c:v>
                </c:pt>
                <c:pt idx="3">
                  <c:v>-553.6531637225936</c:v>
                </c:pt>
                <c:pt idx="4">
                  <c:v>-540.45244636381699</c:v>
                </c:pt>
                <c:pt idx="5">
                  <c:v>-509.16248786995851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-1840.9610445529095</c:v>
                </c:pt>
                <c:pt idx="1">
                  <c:v>-1640.8392697583531</c:v>
                </c:pt>
                <c:pt idx="2">
                  <c:v>-1417.9002529433906</c:v>
                </c:pt>
                <c:pt idx="3">
                  <c:v>-1102.7741817274066</c:v>
                </c:pt>
                <c:pt idx="4">
                  <c:v>-1134.2925867261833</c:v>
                </c:pt>
                <c:pt idx="5">
                  <c:v>-928.15768257004152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-9.7671960000000002</c:v>
                </c:pt>
                <c:pt idx="1">
                  <c:v>-9.0265900000000006</c:v>
                </c:pt>
                <c:pt idx="2">
                  <c:v>-7.3962650000000014</c:v>
                </c:pt>
                <c:pt idx="3">
                  <c:v>-5.2587089999999987</c:v>
                </c:pt>
                <c:pt idx="4">
                  <c:v>-4.4113170000000004</c:v>
                </c:pt>
                <c:pt idx="5">
                  <c:v>-3.624393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-221.69866500000001</c:v>
                </c:pt>
                <c:pt idx="1">
                  <c:v>-200.00349699999998</c:v>
                </c:pt>
                <c:pt idx="2">
                  <c:v>-192.17070100000001</c:v>
                </c:pt>
                <c:pt idx="3">
                  <c:v>-166.21789500000003</c:v>
                </c:pt>
                <c:pt idx="4">
                  <c:v>-129.51266849999999</c:v>
                </c:pt>
                <c:pt idx="5">
                  <c:v>-124.68141450000002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161059.77854795119</c:v>
                </c:pt>
                <c:pt idx="1">
                  <c:v>171067.40622271204</c:v>
                </c:pt>
                <c:pt idx="2">
                  <c:v>194542.96641763113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40346.293988966718</c:v>
                </c:pt>
                <c:pt idx="1">
                  <c:v>43618.203409244306</c:v>
                </c:pt>
                <c:pt idx="2">
                  <c:v>50423.978174653093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23822.166222573949</c:v>
                </c:pt>
                <c:pt idx="1">
                  <c:v>26375.265228299875</c:v>
                </c:pt>
                <c:pt idx="2">
                  <c:v>30355.84072012371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80167.995259999909</c:v>
                </c:pt>
                <c:pt idx="1">
                  <c:v>87979.02050000013</c:v>
                </c:pt>
                <c:pt idx="2">
                  <c:v>97998.562030000176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133902.51196999993</c:v>
                </c:pt>
                <c:pt idx="1">
                  <c:v>142522.92151999995</c:v>
                </c:pt>
                <c:pt idx="2">
                  <c:v>157283.53517999989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49207.522670000006</c:v>
                </c:pt>
                <c:pt idx="1">
                  <c:v>53243.370499999983</c:v>
                </c:pt>
                <c:pt idx="2">
                  <c:v>56305.369839999992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2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13768335208098986"/>
          <c:y val="1.305567463092901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3"/>
              <c:layout>
                <c:manualLayout>
                  <c:x val="0"/>
                  <c:y val="-3.820439350525310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1-4F31-A927-36B894979209}"/>
                </c:ext>
              </c:extLst>
            </c:dLbl>
            <c:dLbl>
              <c:idx val="5"/>
              <c:layout>
                <c:manualLayout>
                  <c:x val="-9.285714285714286E-2"/>
                  <c:y val="-9.9331423113658071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0.10714285714285714"/>
                  <c:y val="-0.1451766953199618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2.3809523809523812E-3"/>
                  <c:y val="7.640878701050620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7508038.4399999995</c:v>
                </c:pt>
                <c:pt idx="1">
                  <c:v>5334876.324000001</c:v>
                </c:pt>
                <c:pt idx="2">
                  <c:v>544691.80299999996</c:v>
                </c:pt>
                <c:pt idx="3">
                  <c:v>882833.21924999997</c:v>
                </c:pt>
                <c:pt idx="4">
                  <c:v>365065.37757747498</c:v>
                </c:pt>
                <c:pt idx="5">
                  <c:v>250074.36000000002</c:v>
                </c:pt>
                <c:pt idx="6">
                  <c:v>155078.63390631045</c:v>
                </c:pt>
                <c:pt idx="7">
                  <c:v>1600222.7084021547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8095238095238143E-2"/>
                  <c:y val="-3.82043935052531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4332</c:v>
                </c:pt>
                <c:pt idx="1">
                  <c:v>9206.2216000000008</c:v>
                </c:pt>
                <c:pt idx="2">
                  <c:v>1363.4</c:v>
                </c:pt>
                <c:pt idx="3">
                  <c:v>1367.0943600000001</c:v>
                </c:pt>
                <c:pt idx="4">
                  <c:v>1114.39834</c:v>
                </c:pt>
                <c:pt idx="5">
                  <c:v>1171.5</c:v>
                </c:pt>
                <c:pt idx="6">
                  <c:v>368.89398499999993</c:v>
                </c:pt>
                <c:pt idx="7">
                  <c:v>4222.4922540000716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9264069264069264E-3"/>
                  <c:y val="-0.1838885427575327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923441387945E-2"/>
                  <c:y val="-0.159884546393888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2.7235849999999999</c:v>
                </c:pt>
                <c:pt idx="1">
                  <c:v>5.16</c:v>
                </c:pt>
                <c:pt idx="2">
                  <c:v>56.08</c:v>
                </c:pt>
                <c:pt idx="3">
                  <c:v>304.93040000000002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159.6686326768253</c:v>
                </c:pt>
                <c:pt idx="1">
                  <c:v>98.368466680247735</c:v>
                </c:pt>
                <c:pt idx="2">
                  <c:v>98.758206953389831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762.21677999999997</c:v>
                </c:pt>
                <c:pt idx="1">
                  <c:v>558.13555999999994</c:v>
                </c:pt>
                <c:pt idx="2">
                  <c:v>581.76148999999998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8743.9980799999976</c:v>
                </c:pt>
                <c:pt idx="1">
                  <c:v>7063.393799999998</c:v>
                </c:pt>
                <c:pt idx="2">
                  <c:v>7043.2388899999987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48001.576320000015</c:v>
                </c:pt>
                <c:pt idx="1">
                  <c:v>40077.881070000003</c:v>
                </c:pt>
                <c:pt idx="2">
                  <c:v>41889.636610000023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2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7655.8192800643128</c:v>
                </c:pt>
                <c:pt idx="1">
                  <c:v>7223.4554084844431</c:v>
                </c:pt>
                <c:pt idx="2">
                  <c:v>7294.4627919641971</c:v>
                </c:pt>
                <c:pt idx="3">
                  <c:v>6204.6315462442917</c:v>
                </c:pt>
                <c:pt idx="4">
                  <c:v>5758.0514640897254</c:v>
                </c:pt>
                <c:pt idx="5">
                  <c:v>4678.1978558019173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-5804.7022735943119</c:v>
                </c:pt>
                <c:pt idx="1">
                  <c:v>-5338.7416654444451</c:v>
                </c:pt>
                <c:pt idx="2">
                  <c:v>-5264.0509383741964</c:v>
                </c:pt>
                <c:pt idx="3">
                  <c:v>-4646.1260332743077</c:v>
                </c:pt>
                <c:pt idx="4">
                  <c:v>-4620.5100426897252</c:v>
                </c:pt>
                <c:pt idx="5">
                  <c:v>-4453.8113009219232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-507.55648845999997</c:v>
                </c:pt>
                <c:pt idx="1">
                  <c:v>-473.39071076999994</c:v>
                </c:pt>
                <c:pt idx="2">
                  <c:v>-477.56109782999994</c:v>
                </c:pt>
                <c:pt idx="3">
                  <c:v>-400.48196172000007</c:v>
                </c:pt>
                <c:pt idx="4">
                  <c:v>-360.6756279199999</c:v>
                </c:pt>
                <c:pt idx="5">
                  <c:v>-298.37129420999997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-324.06829700000003</c:v>
                </c:pt>
                <c:pt idx="1">
                  <c:v>-292.57396150000011</c:v>
                </c:pt>
                <c:pt idx="2">
                  <c:v>-276.19705700000003</c:v>
                </c:pt>
                <c:pt idx="3">
                  <c:v>-239.29945000000004</c:v>
                </c:pt>
                <c:pt idx="4">
                  <c:v>-213.21066749999989</c:v>
                </c:pt>
                <c:pt idx="5">
                  <c:v>-184.81143450000002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-113.085033</c:v>
                </c:pt>
                <c:pt idx="1">
                  <c:v>-113.3605</c:v>
                </c:pt>
                <c:pt idx="2">
                  <c:v>-119.71655799999999</c:v>
                </c:pt>
                <c:pt idx="3">
                  <c:v>-117.15062</c:v>
                </c:pt>
                <c:pt idx="4">
                  <c:v>-112.16217</c:v>
                </c:pt>
                <c:pt idx="5">
                  <c:v>-91.362720000000095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-879.72407309120194</c:v>
                </c:pt>
                <c:pt idx="1">
                  <c:v>-951.27025500206844</c:v>
                </c:pt>
                <c:pt idx="2">
                  <c:v>-1114.6886206476429</c:v>
                </c:pt>
                <c:pt idx="3">
                  <c:v>-797.8540358177097</c:v>
                </c:pt>
                <c:pt idx="4">
                  <c:v>-450.95451128988577</c:v>
                </c:pt>
                <c:pt idx="5">
                  <c:v>313.03265861544497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6.8702685091219684E-2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0.37781118157234678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noFill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0.52803065635679913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2.5455476979634316E-2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18568.317999999999</c:v>
                </c:pt>
                <c:pt idx="1">
                  <c:v>18874.529000000002</c:v>
                </c:pt>
                <c:pt idx="2">
                  <c:v>15181.865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93469.948000000004</c:v>
                </c:pt>
                <c:pt idx="1">
                  <c:v>100046.265</c:v>
                </c:pt>
                <c:pt idx="2">
                  <c:v>95878.656999999992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138492.09699999998</c:v>
                </c:pt>
                <c:pt idx="1">
                  <c:v>132983.39600000001</c:v>
                </c:pt>
                <c:pt idx="2">
                  <c:v>132984.117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6891.1959999999999</c:v>
                </c:pt>
                <c:pt idx="1">
                  <c:v>5820.4689999999991</c:v>
                </c:pt>
                <c:pt idx="2">
                  <c:v>6786.6580000000004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2.5707965811040845E-2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4.5267803645413336E-2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0.92902423054354599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5513.4389999999994</c:v>
                </c:pt>
                <c:pt idx="1">
                  <c:v>5807.1569999999983</c:v>
                </c:pt>
                <c:pt idx="2">
                  <c:v>5070.5170000000035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9651.2709999999988</c:v>
                </c:pt>
                <c:pt idx="1">
                  <c:v>9597.0750000000007</c:v>
                </c:pt>
                <c:pt idx="2">
                  <c:v>9613.902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198215.04100000008</c:v>
                </c:pt>
                <c:pt idx="1">
                  <c:v>203166.41800000003</c:v>
                </c:pt>
                <c:pt idx="2">
                  <c:v>190954.05500000014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2.8956950000000004</c:v>
                </c:pt>
                <c:pt idx="1">
                  <c:v>14.558219000000001</c:v>
                </c:pt>
                <c:pt idx="2">
                  <c:v>363.32057999999995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287.71772800000008</c:v>
                </c:pt>
                <c:pt idx="1">
                  <c:v>154.65359399999997</c:v>
                </c:pt>
                <c:pt idx="2">
                  <c:v>7.7614550000000007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82.152528000000004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1.616744</c:v>
                </c:pt>
                <c:pt idx="1">
                  <c:v>1.4720780000000002</c:v>
                </c:pt>
                <c:pt idx="2">
                  <c:v>514.60453500000006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0.21811999999999998</c:v>
                </c:pt>
                <c:pt idx="1">
                  <c:v>5.5994639999999993</c:v>
                </c:pt>
                <c:pt idx="2">
                  <c:v>5.1901700000000002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2.085E-2</c:v>
                </c:pt>
                <c:pt idx="2">
                  <c:v>0.15611800000000001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0.29300700000000002</c:v>
                </c:pt>
                <c:pt idx="1">
                  <c:v>5.1132210000000011</c:v>
                </c:pt>
                <c:pt idx="2">
                  <c:v>50.523022999999995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0.787435</c:v>
                </c:pt>
                <c:pt idx="1">
                  <c:v>7.9179959999999996</c:v>
                </c:pt>
                <c:pt idx="2">
                  <c:v>47.571899999999999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1.0187510000000002</c:v>
                </c:pt>
                <c:pt idx="1">
                  <c:v>0.27571600000000002</c:v>
                </c:pt>
                <c:pt idx="2">
                  <c:v>0.4514439999999999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108.82757099999995</c:v>
                </c:pt>
                <c:pt idx="1">
                  <c:v>72.873481000000012</c:v>
                </c:pt>
                <c:pt idx="2">
                  <c:v>49.218468000000001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1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  <c:majorUnit val="500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474.42495000000054</c:v>
                </c:pt>
                <c:pt idx="1">
                  <c:v>379.71669999999989</c:v>
                </c:pt>
                <c:pt idx="2">
                  <c:v>8729.6433000000052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771.83941999999945</c:v>
                </c:pt>
                <c:pt idx="1">
                  <c:v>1084.5150000000001</c:v>
                </c:pt>
                <c:pt idx="2">
                  <c:v>16140.911499999997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6623061765449301"/>
                  <c:y val="-3.6543401154617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4332</c:v>
                </c:pt>
                <c:pt idx="1">
                  <c:v>9206.2216000000008</c:v>
                </c:pt>
                <c:pt idx="2">
                  <c:v>1363.4</c:v>
                </c:pt>
                <c:pt idx="3">
                  <c:v>1367.0943600000001</c:v>
                </c:pt>
                <c:pt idx="4">
                  <c:v>1114.39834</c:v>
                </c:pt>
                <c:pt idx="5">
                  <c:v>1171.5</c:v>
                </c:pt>
                <c:pt idx="6">
                  <c:v>368.89398499999993</c:v>
                </c:pt>
                <c:pt idx="7">
                  <c:v>4222.4922540000716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4318</c:v>
                </c:pt>
                <c:pt idx="1">
                  <c:v>4332</c:v>
                </c:pt>
                <c:pt idx="2">
                  <c:v>4332</c:v>
                </c:pt>
                <c:pt idx="3">
                  <c:v>4332</c:v>
                </c:pt>
                <c:pt idx="4">
                  <c:v>4332</c:v>
                </c:pt>
                <c:pt idx="5">
                  <c:v>4332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9450.6716000000015</c:v>
                </c:pt>
                <c:pt idx="1">
                  <c:v>9450.6716000000015</c:v>
                </c:pt>
                <c:pt idx="2">
                  <c:v>9222.3215999999993</c:v>
                </c:pt>
                <c:pt idx="3">
                  <c:v>9222.3215999999993</c:v>
                </c:pt>
                <c:pt idx="4">
                  <c:v>9222.3215999999993</c:v>
                </c:pt>
                <c:pt idx="5">
                  <c:v>9206.2216000000008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1363.4</c:v>
                </c:pt>
                <c:pt idx="1">
                  <c:v>1363.4</c:v>
                </c:pt>
                <c:pt idx="2">
                  <c:v>1363.4</c:v>
                </c:pt>
                <c:pt idx="3">
                  <c:v>1363.4</c:v>
                </c:pt>
                <c:pt idx="4">
                  <c:v>1363.4</c:v>
                </c:pt>
                <c:pt idx="5">
                  <c:v>1363.4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1250.8166600000009</c:v>
                </c:pt>
                <c:pt idx="1">
                  <c:v>1258.9988600000006</c:v>
                </c:pt>
                <c:pt idx="2">
                  <c:v>1265.6968600000005</c:v>
                </c:pt>
                <c:pt idx="3">
                  <c:v>1328.0188600000008</c:v>
                </c:pt>
                <c:pt idx="4">
                  <c:v>1361.2573601000008</c:v>
                </c:pt>
                <c:pt idx="5">
                  <c:v>1367.0943600000005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1117.5916399999971</c:v>
                </c:pt>
                <c:pt idx="1">
                  <c:v>1117.366639999997</c:v>
                </c:pt>
                <c:pt idx="2">
                  <c:v>1117.3616399999971</c:v>
                </c:pt>
                <c:pt idx="3">
                  <c:v>1116.9648399999971</c:v>
                </c:pt>
                <c:pt idx="4">
                  <c:v>1116.2428399999972</c:v>
                </c:pt>
                <c:pt idx="5">
                  <c:v>1114.3983399999975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364.64238499999999</c:v>
                </c:pt>
                <c:pt idx="1">
                  <c:v>364.64738499999999</c:v>
                </c:pt>
                <c:pt idx="2">
                  <c:v>364.65238499999998</c:v>
                </c:pt>
                <c:pt idx="3">
                  <c:v>364.63738499999999</c:v>
                </c:pt>
                <c:pt idx="4">
                  <c:v>364.621985</c:v>
                </c:pt>
                <c:pt idx="5">
                  <c:v>368.89398499999999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4057.9662082005752</c:v>
                </c:pt>
                <c:pt idx="1">
                  <c:v>4088.8190731006416</c:v>
                </c:pt>
                <c:pt idx="2">
                  <c:v>4129.5638733007554</c:v>
                </c:pt>
                <c:pt idx="3">
                  <c:v>4165.2874772008272</c:v>
                </c:pt>
                <c:pt idx="4">
                  <c:v>4204.5930171008995</c:v>
                </c:pt>
                <c:pt idx="5">
                  <c:v>4222.4922540009711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216.0907</c:v>
                </c:pt>
                <c:pt idx="2">
                  <c:v>214.29999999999998</c:v>
                </c:pt>
                <c:pt idx="3">
                  <c:v>539.35199999999998</c:v>
                </c:pt>
                <c:pt idx="4">
                  <c:v>14.759</c:v>
                </c:pt>
                <c:pt idx="5">
                  <c:v>182.64700000000002</c:v>
                </c:pt>
                <c:pt idx="6">
                  <c:v>4.835</c:v>
                </c:pt>
                <c:pt idx="7">
                  <c:v>1063.0720000000001</c:v>
                </c:pt>
                <c:pt idx="8">
                  <c:v>70.628200000000007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1151.7282</c:v>
                </c:pt>
                <c:pt idx="12">
                  <c:v>4043.9124999999995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844.9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75.95199999999997</c:v>
                </c:pt>
                <c:pt idx="1">
                  <c:v>71.138000000000005</c:v>
                </c:pt>
                <c:pt idx="2">
                  <c:v>105.89899999999994</c:v>
                </c:pt>
                <c:pt idx="3">
                  <c:v>25.413999999999998</c:v>
                </c:pt>
                <c:pt idx="4">
                  <c:v>105.34440000000004</c:v>
                </c:pt>
                <c:pt idx="5">
                  <c:v>85.775400000000019</c:v>
                </c:pt>
                <c:pt idx="6">
                  <c:v>52.494000000000028</c:v>
                </c:pt>
                <c:pt idx="7">
                  <c:v>141.63189999999997</c:v>
                </c:pt>
                <c:pt idx="8">
                  <c:v>183.23199999999983</c:v>
                </c:pt>
                <c:pt idx="9">
                  <c:v>80.989500000000035</c:v>
                </c:pt>
                <c:pt idx="10">
                  <c:v>74.003000000000014</c:v>
                </c:pt>
                <c:pt idx="11">
                  <c:v>266.56575999999995</c:v>
                </c:pt>
                <c:pt idx="12">
                  <c:v>57.038000000000032</c:v>
                </c:pt>
                <c:pt idx="13">
                  <c:v>41.617400000000025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175.91365000000008</c:v>
                </c:pt>
                <c:pt idx="2">
                  <c:v>35.136699999999998</c:v>
                </c:pt>
                <c:pt idx="3">
                  <c:v>7.7059999999999986</c:v>
                </c:pt>
                <c:pt idx="4">
                  <c:v>17.03179999999999</c:v>
                </c:pt>
                <c:pt idx="5">
                  <c:v>30.100399999999969</c:v>
                </c:pt>
                <c:pt idx="6">
                  <c:v>25.671749999999982</c:v>
                </c:pt>
                <c:pt idx="7">
                  <c:v>17.860999999999994</c:v>
                </c:pt>
                <c:pt idx="8">
                  <c:v>12.441539999999993</c:v>
                </c:pt>
                <c:pt idx="9">
                  <c:v>29.766500000000018</c:v>
                </c:pt>
                <c:pt idx="10">
                  <c:v>21.585799999999988</c:v>
                </c:pt>
                <c:pt idx="11">
                  <c:v>644.74105999999995</c:v>
                </c:pt>
                <c:pt idx="12">
                  <c:v>77.442639999999983</c:v>
                </c:pt>
                <c:pt idx="13">
                  <c:v>7.7934999999999999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8.4453049999999994</c:v>
                </c:pt>
                <c:pt idx="3">
                  <c:v>69.094999999999999</c:v>
                </c:pt>
                <c:pt idx="4">
                  <c:v>11.904999999999999</c:v>
                </c:pt>
                <c:pt idx="5">
                  <c:v>10.223500000000001</c:v>
                </c:pt>
                <c:pt idx="6">
                  <c:v>48.852979999999995</c:v>
                </c:pt>
                <c:pt idx="7">
                  <c:v>41.744199999999985</c:v>
                </c:pt>
                <c:pt idx="8">
                  <c:v>57.191999999999986</c:v>
                </c:pt>
                <c:pt idx="9">
                  <c:v>22.965399999999999</c:v>
                </c:pt>
                <c:pt idx="10">
                  <c:v>5.3249999999999993</c:v>
                </c:pt>
                <c:pt idx="11">
                  <c:v>6.0606</c:v>
                </c:pt>
                <c:pt idx="12">
                  <c:v>86.8</c:v>
                </c:pt>
                <c:pt idx="13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95.512220000000241</c:v>
                </c:pt>
                <c:pt idx="1">
                  <c:v>402.28844500000002</c:v>
                </c:pt>
                <c:pt idx="2">
                  <c:v>701.09828799999877</c:v>
                </c:pt>
                <c:pt idx="3">
                  <c:v>56.634242000000114</c:v>
                </c:pt>
                <c:pt idx="4">
                  <c:v>221.53849699999978</c:v>
                </c:pt>
                <c:pt idx="5">
                  <c:v>233.31444199999544</c:v>
                </c:pt>
                <c:pt idx="6">
                  <c:v>184.09233099999759</c:v>
                </c:pt>
                <c:pt idx="7">
                  <c:v>265.38197700003195</c:v>
                </c:pt>
                <c:pt idx="8">
                  <c:v>245.59047399999497</c:v>
                </c:pt>
                <c:pt idx="9">
                  <c:v>223.94215699999242</c:v>
                </c:pt>
                <c:pt idx="10">
                  <c:v>348.50067999999305</c:v>
                </c:pt>
                <c:pt idx="11">
                  <c:v>623.94885200007229</c:v>
                </c:pt>
                <c:pt idx="12">
                  <c:v>323.30053699999479</c:v>
                </c:pt>
                <c:pt idx="13">
                  <c:v>297.34911200000079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35735.728000000003</c:v>
                </c:pt>
                <c:pt idx="1">
                  <c:v>38268.228000000003</c:v>
                </c:pt>
                <c:pt idx="2">
                  <c:v>151920.85399999999</c:v>
                </c:pt>
                <c:pt idx="3">
                  <c:v>52371.697999999997</c:v>
                </c:pt>
                <c:pt idx="4">
                  <c:v>72529.497000000003</c:v>
                </c:pt>
                <c:pt idx="5">
                  <c:v>142482.91</c:v>
                </c:pt>
                <c:pt idx="6">
                  <c:v>9767.155999999999</c:v>
                </c:pt>
                <c:pt idx="7">
                  <c:v>414233.95300000004</c:v>
                </c:pt>
                <c:pt idx="8">
                  <c:v>92656.597000000009</c:v>
                </c:pt>
                <c:pt idx="9">
                  <c:v>68853.815999999992</c:v>
                </c:pt>
                <c:pt idx="10">
                  <c:v>36154.072</c:v>
                </c:pt>
                <c:pt idx="11">
                  <c:v>219863.655</c:v>
                </c:pt>
                <c:pt idx="12">
                  <c:v>445145.87</c:v>
                </c:pt>
                <c:pt idx="13">
                  <c:v>147005.538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736873.98699999996</c:v>
                </c:pt>
                <c:pt idx="1">
                  <c:v>261074.27600000001</c:v>
                </c:pt>
                <c:pt idx="2">
                  <c:v>570192.52099999995</c:v>
                </c:pt>
                <c:pt idx="3">
                  <c:v>118060.98200000002</c:v>
                </c:pt>
                <c:pt idx="4">
                  <c:v>276502.94699999999</c:v>
                </c:pt>
                <c:pt idx="5">
                  <c:v>292975.98100000003</c:v>
                </c:pt>
                <c:pt idx="6">
                  <c:v>302241.51</c:v>
                </c:pt>
                <c:pt idx="7">
                  <c:v>580990.00200000009</c:v>
                </c:pt>
                <c:pt idx="8">
                  <c:v>355754.00600000005</c:v>
                </c:pt>
                <c:pt idx="9">
                  <c:v>231205.79699999996</c:v>
                </c:pt>
                <c:pt idx="10">
                  <c:v>351712.13500000001</c:v>
                </c:pt>
                <c:pt idx="11">
                  <c:v>691948.27</c:v>
                </c:pt>
                <c:pt idx="12">
                  <c:v>378575.67</c:v>
                </c:pt>
                <c:pt idx="13">
                  <c:v>235101.223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247582.35033641677</c:v>
                </c:pt>
                <c:pt idx="1">
                  <c:v>116481.98687591236</c:v>
                </c:pt>
                <c:pt idx="2">
                  <c:v>149933.55129527763</c:v>
                </c:pt>
                <c:pt idx="3">
                  <c:v>52647.749943405797</c:v>
                </c:pt>
                <c:pt idx="4">
                  <c:v>106679.25772307413</c:v>
                </c:pt>
                <c:pt idx="5">
                  <c:v>104116.93606846988</c:v>
                </c:pt>
                <c:pt idx="6">
                  <c:v>72287.486356827052</c:v>
                </c:pt>
                <c:pt idx="7">
                  <c:v>143725.65140350402</c:v>
                </c:pt>
                <c:pt idx="8">
                  <c:v>89628.601943474787</c:v>
                </c:pt>
                <c:pt idx="9">
                  <c:v>81169.07508026516</c:v>
                </c:pt>
                <c:pt idx="10">
                  <c:v>102265.50743603408</c:v>
                </c:pt>
                <c:pt idx="11">
                  <c:v>222321.42177127616</c:v>
                </c:pt>
                <c:pt idx="12">
                  <c:v>114984.40103177444</c:v>
                </c:pt>
                <c:pt idx="13">
                  <c:v>92914.899564011124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364667.71137322474</c:v>
                </c:pt>
                <c:pt idx="1">
                  <c:v>267818.75018259184</c:v>
                </c:pt>
                <c:pt idx="2">
                  <c:v>373095.44566399959</c:v>
                </c:pt>
                <c:pt idx="3">
                  <c:v>84062.891184348278</c:v>
                </c:pt>
                <c:pt idx="4">
                  <c:v>173461.67392142821</c:v>
                </c:pt>
                <c:pt idx="5">
                  <c:v>205062.69115855001</c:v>
                </c:pt>
                <c:pt idx="6">
                  <c:v>157680.29258775667</c:v>
                </c:pt>
                <c:pt idx="7">
                  <c:v>307980.58512310183</c:v>
                </c:pt>
                <c:pt idx="8">
                  <c:v>181863.35715907867</c:v>
                </c:pt>
                <c:pt idx="9">
                  <c:v>164025.84499854076</c:v>
                </c:pt>
                <c:pt idx="10">
                  <c:v>201323.27802056458</c:v>
                </c:pt>
                <c:pt idx="11">
                  <c:v>629607.24133544986</c:v>
                </c:pt>
                <c:pt idx="12">
                  <c:v>233188.97639619891</c:v>
                </c:pt>
                <c:pt idx="13">
                  <c:v>177304.90323138161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7.315213576589677E-2"/>
                  <c:y val="0.1005935756461708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7.3562395330118616E-2"/>
                  <c:y val="0.1438632402616450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6.7709423962380097E-2"/>
                  <c:y val="0.1907258154628393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5.6823913386632821E-17"/>
                  <c:y val="-0.1293345972593625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4850524.5043365145</c:v>
                </c:pt>
                <c:pt idx="1">
                  <c:v>1280977.201180229</c:v>
                </c:pt>
                <c:pt idx="2">
                  <c:v>165138.74680982096</c:v>
                </c:pt>
                <c:pt idx="3">
                  <c:v>95942.660368262994</c:v>
                </c:pt>
                <c:pt idx="4">
                  <c:v>197250.55506563099</c:v>
                </c:pt>
                <c:pt idx="5">
                  <c:v>3521367.8933362151</c:v>
                </c:pt>
                <c:pt idx="6">
                  <c:v>3043694.1784713459</c:v>
                </c:pt>
                <c:pt idx="7">
                  <c:v>111793.65959791941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80511.924938397991</c:v>
                </c:pt>
                <c:pt idx="1">
                  <c:v>226547.48217812003</c:v>
                </c:pt>
                <c:pt idx="2">
                  <c:v>439646.858033503</c:v>
                </c:pt>
                <c:pt idx="3">
                  <c:v>106269</c:v>
                </c:pt>
                <c:pt idx="4">
                  <c:v>308911.63323090196</c:v>
                </c:pt>
                <c:pt idx="5">
                  <c:v>297684.54600000003</c:v>
                </c:pt>
                <c:pt idx="6">
                  <c:v>250760.106</c:v>
                </c:pt>
                <c:pt idx="7">
                  <c:v>622954.63699999999</c:v>
                </c:pt>
                <c:pt idx="8">
                  <c:v>333081.71471282397</c:v>
                </c:pt>
                <c:pt idx="9">
                  <c:v>238251.878</c:v>
                </c:pt>
                <c:pt idx="10">
                  <c:v>272432.68800000002</c:v>
                </c:pt>
                <c:pt idx="11">
                  <c:v>655244.26699999999</c:v>
                </c:pt>
                <c:pt idx="12">
                  <c:v>728563.299</c:v>
                </c:pt>
                <c:pt idx="13">
                  <c:v>289664.470242768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68306.085454087995</c:v>
                </c:pt>
                <c:pt idx="1">
                  <c:v>25181.313219996999</c:v>
                </c:pt>
                <c:pt idx="2">
                  <c:v>68307.970568101999</c:v>
                </c:pt>
                <c:pt idx="3">
                  <c:v>89994.122999999992</c:v>
                </c:pt>
                <c:pt idx="4">
                  <c:v>19043.265463601001</c:v>
                </c:pt>
                <c:pt idx="5">
                  <c:v>68031.804000000004</c:v>
                </c:pt>
                <c:pt idx="6">
                  <c:v>28445.890000000003</c:v>
                </c:pt>
                <c:pt idx="7">
                  <c:v>398077.25700000004</c:v>
                </c:pt>
                <c:pt idx="8">
                  <c:v>42244.604680981996</c:v>
                </c:pt>
                <c:pt idx="9">
                  <c:v>25065.453000000001</c:v>
                </c:pt>
                <c:pt idx="10">
                  <c:v>26171.98</c:v>
                </c:pt>
                <c:pt idx="11">
                  <c:v>162757.20600000001</c:v>
                </c:pt>
                <c:pt idx="12">
                  <c:v>99018.47099999999</c:v>
                </c:pt>
                <c:pt idx="13">
                  <c:v>160331.77779345901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88162.951891516001</c:v>
                </c:pt>
                <c:pt idx="1">
                  <c:v>3339.2302406640001</c:v>
                </c:pt>
                <c:pt idx="2">
                  <c:v>17388.397623842</c:v>
                </c:pt>
                <c:pt idx="3">
                  <c:v>1121.683</c:v>
                </c:pt>
                <c:pt idx="4">
                  <c:v>1710.2511563880003</c:v>
                </c:pt>
                <c:pt idx="5">
                  <c:v>4002.5929999999998</c:v>
                </c:pt>
                <c:pt idx="6">
                  <c:v>2740.6759999999999</c:v>
                </c:pt>
                <c:pt idx="7">
                  <c:v>12125.175999999999</c:v>
                </c:pt>
                <c:pt idx="8">
                  <c:v>3210.0006102050002</c:v>
                </c:pt>
                <c:pt idx="9">
                  <c:v>4065.7370000000001</c:v>
                </c:pt>
                <c:pt idx="10">
                  <c:v>6695.777</c:v>
                </c:pt>
                <c:pt idx="11">
                  <c:v>10226.429</c:v>
                </c:pt>
                <c:pt idx="12">
                  <c:v>6987.911000000001</c:v>
                </c:pt>
                <c:pt idx="13">
                  <c:v>3361.9332872060004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12980.259600727</c:v>
                </c:pt>
                <c:pt idx="1">
                  <c:v>3090.9431888200002</c:v>
                </c:pt>
                <c:pt idx="2">
                  <c:v>12117.513898010002</c:v>
                </c:pt>
                <c:pt idx="3">
                  <c:v>3765.0239999999999</c:v>
                </c:pt>
                <c:pt idx="4">
                  <c:v>5261.7222114169999</c:v>
                </c:pt>
                <c:pt idx="5">
                  <c:v>5898.8630000000012</c:v>
                </c:pt>
                <c:pt idx="6">
                  <c:v>4115.3230000000003</c:v>
                </c:pt>
                <c:pt idx="7">
                  <c:v>7108.8150000000005</c:v>
                </c:pt>
                <c:pt idx="8">
                  <c:v>7406.0454063030002</c:v>
                </c:pt>
                <c:pt idx="9">
                  <c:v>4465.7129999999997</c:v>
                </c:pt>
                <c:pt idx="10">
                  <c:v>3819.8720000000003</c:v>
                </c:pt>
                <c:pt idx="11">
                  <c:v>16422.348000000002</c:v>
                </c:pt>
                <c:pt idx="12">
                  <c:v>6650.1009999999997</c:v>
                </c:pt>
                <c:pt idx="13">
                  <c:v>2840.1170629859998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2136.6575773990003</c:v>
                </c:pt>
                <c:pt idx="1">
                  <c:v>21245.421813826997</c:v>
                </c:pt>
                <c:pt idx="2">
                  <c:v>28773.996275275</c:v>
                </c:pt>
                <c:pt idx="3">
                  <c:v>2520.1</c:v>
                </c:pt>
                <c:pt idx="4">
                  <c:v>23568.341613533001</c:v>
                </c:pt>
                <c:pt idx="5">
                  <c:v>13266.724999999999</c:v>
                </c:pt>
                <c:pt idx="6">
                  <c:v>3927.6970000000006</c:v>
                </c:pt>
                <c:pt idx="7">
                  <c:v>9427.7919999999995</c:v>
                </c:pt>
                <c:pt idx="8">
                  <c:v>11579.200633556</c:v>
                </c:pt>
                <c:pt idx="9">
                  <c:v>14615.476999999999</c:v>
                </c:pt>
                <c:pt idx="10">
                  <c:v>16176.265000000001</c:v>
                </c:pt>
                <c:pt idx="11">
                  <c:v>31080.496000000003</c:v>
                </c:pt>
                <c:pt idx="12">
                  <c:v>7657.2019999999993</c:v>
                </c:pt>
                <c:pt idx="13">
                  <c:v>11275.183152041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364667.71137322474</c:v>
                </c:pt>
                <c:pt idx="1">
                  <c:v>267818.75018259184</c:v>
                </c:pt>
                <c:pt idx="2">
                  <c:v>373277.86466399959</c:v>
                </c:pt>
                <c:pt idx="3">
                  <c:v>84062.894184348275</c:v>
                </c:pt>
                <c:pt idx="4">
                  <c:v>173465.67192142821</c:v>
                </c:pt>
                <c:pt idx="5">
                  <c:v>205071.60115855001</c:v>
                </c:pt>
                <c:pt idx="6">
                  <c:v>157680.29258775667</c:v>
                </c:pt>
                <c:pt idx="7">
                  <c:v>307988.61812310189</c:v>
                </c:pt>
                <c:pt idx="8">
                  <c:v>181863.35715907867</c:v>
                </c:pt>
                <c:pt idx="9">
                  <c:v>164030.04299854077</c:v>
                </c:pt>
                <c:pt idx="10">
                  <c:v>201323.27802056458</c:v>
                </c:pt>
                <c:pt idx="11">
                  <c:v>629623.9313354498</c:v>
                </c:pt>
                <c:pt idx="12">
                  <c:v>233188.97639619891</c:v>
                </c:pt>
                <c:pt idx="13">
                  <c:v>177304.90323138161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732761.90877878002</c:v>
                </c:pt>
                <c:pt idx="1">
                  <c:v>127937.124949907</c:v>
                </c:pt>
                <c:pt idx="2">
                  <c:v>294803.568194894</c:v>
                </c:pt>
                <c:pt idx="3">
                  <c:v>77767.67300000001</c:v>
                </c:pt>
                <c:pt idx="4">
                  <c:v>94992.434909481002</c:v>
                </c:pt>
                <c:pt idx="5">
                  <c:v>191547.67600000001</c:v>
                </c:pt>
                <c:pt idx="6">
                  <c:v>97520.334000000003</c:v>
                </c:pt>
                <c:pt idx="7">
                  <c:v>311447.261</c:v>
                </c:pt>
                <c:pt idx="8">
                  <c:v>138028.04765500201</c:v>
                </c:pt>
                <c:pt idx="9">
                  <c:v>98349.424999999988</c:v>
                </c:pt>
                <c:pt idx="10">
                  <c:v>162580.014</c:v>
                </c:pt>
                <c:pt idx="11">
                  <c:v>395427.70999999996</c:v>
                </c:pt>
                <c:pt idx="12">
                  <c:v>224450.345</c:v>
                </c:pt>
                <c:pt idx="13">
                  <c:v>96080.655983282006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38220.719095508772</c:v>
                </c:pt>
                <c:pt idx="1">
                  <c:v>9866.5382845773456</c:v>
                </c:pt>
                <c:pt idx="2">
                  <c:v>15819.268701654612</c:v>
                </c:pt>
                <c:pt idx="3">
                  <c:v>1718.2279434057955</c:v>
                </c:pt>
                <c:pt idx="4">
                  <c:v>6998.5081377511488</c:v>
                </c:pt>
                <c:pt idx="5">
                  <c:v>3928.1730684698759</c:v>
                </c:pt>
                <c:pt idx="6">
                  <c:v>1750.9943568270496</c:v>
                </c:pt>
                <c:pt idx="7">
                  <c:v>6880.4794035040068</c:v>
                </c:pt>
                <c:pt idx="8">
                  <c:v>4481.7862446027893</c:v>
                </c:pt>
                <c:pt idx="9">
                  <c:v>4126.6370802651509</c:v>
                </c:pt>
                <c:pt idx="10">
                  <c:v>3382.8274360340874</c:v>
                </c:pt>
                <c:pt idx="11">
                  <c:v>7456.7077712761829</c:v>
                </c:pt>
                <c:pt idx="12">
                  <c:v>3070.4140317744536</c:v>
                </c:pt>
                <c:pt idx="13">
                  <c:v>4092.3780422681261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3443545.8251027814</c:v>
                </c:pt>
                <c:pt idx="1">
                  <c:v>3151610.3827305129</c:v>
                </c:pt>
                <c:pt idx="2">
                  <c:v>3113636.7175183119</c:v>
                </c:pt>
                <c:pt idx="3">
                  <c:v>2749284.0839343029</c:v>
                </c:pt>
                <c:pt idx="4">
                  <c:v>2702710.3554886766</c:v>
                </c:pt>
                <c:pt idx="5">
                  <c:v>2607940.4667563448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s.r.o.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1272995.937521165</c:v>
                </c:pt>
                <c:pt idx="1">
                  <c:v>1168976.7822825126</c:v>
                </c:pt>
                <c:pt idx="2">
                  <c:v>1150774.3054489312</c:v>
                </c:pt>
                <c:pt idx="3">
                  <c:v>1014282.2916142084</c:v>
                </c:pt>
                <c:pt idx="4">
                  <c:v>1041331.1570580899</c:v>
                </c:pt>
                <c:pt idx="5">
                  <c:v>1013770.9812512695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579540.42262036505</c:v>
                </c:pt>
                <c:pt idx="1">
                  <c:v>528065.15295141796</c:v>
                </c:pt>
                <c:pt idx="2">
                  <c:v>526313.79765695578</c:v>
                </c:pt>
                <c:pt idx="3">
                  <c:v>467788.63127578248</c:v>
                </c:pt>
                <c:pt idx="4">
                  <c:v>462038.44970296475</c:v>
                </c:pt>
                <c:pt idx="5">
                  <c:v>455399.93108430883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5067.2900000000009</c:v>
                </c:pt>
                <c:pt idx="1">
                  <c:v>5041.0200000000004</c:v>
                </c:pt>
                <c:pt idx="2">
                  <c:v>4790.0300000000007</c:v>
                </c:pt>
                <c:pt idx="3">
                  <c:v>4654.42</c:v>
                </c:pt>
                <c:pt idx="4">
                  <c:v>4339.8900000000003</c:v>
                </c:pt>
                <c:pt idx="5">
                  <c:v>4540.74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  <c:max val="6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2987992.8570000003</c:v>
                </c:pt>
                <c:pt idx="1">
                  <c:v>6889816.6280000005</c:v>
                </c:pt>
                <c:pt idx="2">
                  <c:v>2322073.1347675007</c:v>
                </c:pt>
                <c:pt idx="3">
                  <c:v>5568845.2117634285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65461.051000000007</c:v>
                </c:pt>
                <c:pt idx="1">
                  <c:v>1516628.767</c:v>
                </c:pt>
                <c:pt idx="2">
                  <c:v>597302.4056861531</c:v>
                </c:pt>
                <c:pt idx="3">
                  <c:v>839754.16160564171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257.26098099999996</c:v>
                </c:pt>
                <c:pt idx="1">
                  <c:v>257.56049499999995</c:v>
                </c:pt>
                <c:pt idx="2">
                  <c:v>250.754131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0.8908330000000001</c:v>
                </c:pt>
                <c:pt idx="1">
                  <c:v>0.90353299999999992</c:v>
                </c:pt>
                <c:pt idx="2">
                  <c:v>0.8098200000000001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53.700613000000004</c:v>
                </c:pt>
                <c:pt idx="1">
                  <c:v>42.674502000000004</c:v>
                </c:pt>
                <c:pt idx="2">
                  <c:v>37.729756999999999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1972.6340030000003</c:v>
                </c:pt>
                <c:pt idx="1">
                  <c:v>1375.3775510000003</c:v>
                </c:pt>
                <c:pt idx="2">
                  <c:v>839.9617219999999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5.1698430000000002</c:v>
                </c:pt>
                <c:pt idx="1">
                  <c:v>5.011048999999999</c:v>
                </c:pt>
                <c:pt idx="2">
                  <c:v>5.6006080000000003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0.30229300000000003</c:v>
                </c:pt>
                <c:pt idx="1">
                  <c:v>0.37565499999999996</c:v>
                </c:pt>
                <c:pt idx="2">
                  <c:v>0.108905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28.240625000000001</c:v>
                </c:pt>
                <c:pt idx="1">
                  <c:v>25.720537</c:v>
                </c:pt>
                <c:pt idx="2">
                  <c:v>28.918181000000001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27.908536999999999</c:v>
                </c:pt>
                <c:pt idx="1">
                  <c:v>30.912438999999999</c:v>
                </c:pt>
                <c:pt idx="2">
                  <c:v>27.399567000000001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0.69030400000000025</c:v>
                </c:pt>
                <c:pt idx="1">
                  <c:v>0.59994800000000015</c:v>
                </c:pt>
                <c:pt idx="2">
                  <c:v>0.84801800000000016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16.706632000000003</c:v>
                </c:pt>
                <c:pt idx="1">
                  <c:v>17.530563000000001</c:v>
                </c:pt>
                <c:pt idx="2">
                  <c:v>22.574678999999996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ax val="2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5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</a:t>
            </a:r>
            <a:r>
              <a:rPr lang="cs-CZ" sz="1000">
                <a:solidFill>
                  <a:srgbClr val="233060"/>
                </a:solidFill>
              </a:rPr>
              <a:t>s.r.o.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695718.98600000003</c:v>
                </c:pt>
                <c:pt idx="1">
                  <c:v>2707725.2820000001</c:v>
                </c:pt>
                <c:pt idx="2">
                  <c:v>1009496.0871693217</c:v>
                </c:pt>
                <c:pt idx="3">
                  <c:v>2249191.1000068546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75702770075"/>
          <c:y val="0.29056454248366009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1-4550-B953-8CF6B4D03A50}"/>
                </c:ext>
              </c:extLst>
            </c:dLbl>
            <c:dLbl>
              <c:idx val="2"/>
              <c:layout>
                <c:manualLayout>
                  <c:x val="-5.3475913311754886E-3"/>
                  <c:y val="-4.7555278524074676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864-A31C-CD29F2EB5A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864-A31C-CD29F2EB5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27911.430000000008</c:v>
                </c:pt>
                <c:pt idx="2">
                  <c:v>521.95999999999992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32150.829000000002</c:v>
                </c:pt>
                <c:pt idx="2">
                  <c:v>0</c:v>
                </c:pt>
                <c:pt idx="3">
                  <c:v>18495.254000000001</c:v>
                </c:pt>
                <c:pt idx="4">
                  <c:v>6685.3798499999994</c:v>
                </c:pt>
                <c:pt idx="5">
                  <c:v>0</c:v>
                </c:pt>
                <c:pt idx="6">
                  <c:v>0</c:v>
                </c:pt>
                <c:pt idx="7">
                  <c:v>33884.72941964159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450830140486E-3"/>
          <c:y val="2.3121387283236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869173052362711"/>
          <c:y val="0.24277456647398843"/>
          <c:w val="0.59373441734417354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1.8544847631380958E-2</c:v>
                </c:pt>
                <c:pt idx="1">
                  <c:v>0.13688377043816843</c:v>
                </c:pt>
                <c:pt idx="2">
                  <c:v>0.14591658959274437</c:v>
                </c:pt>
                <c:pt idx="3">
                  <c:v>0.10356513349488757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1.8943710848759062E-3</c:v>
                </c:pt>
                <c:pt idx="2">
                  <c:v>0</c:v>
                </c:pt>
                <c:pt idx="3">
                  <c:v>5.5557247708929135E-2</c:v>
                </c:pt>
                <c:pt idx="4">
                  <c:v>1.0055650298258691E-2</c:v>
                </c:pt>
                <c:pt idx="5">
                  <c:v>0</c:v>
                </c:pt>
                <c:pt idx="6">
                  <c:v>0</c:v>
                </c:pt>
                <c:pt idx="7">
                  <c:v>2.2619868611837332E-2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2518.8992899999998</c:v>
                </c:pt>
                <c:pt idx="1">
                  <c:v>2742.4028899999998</c:v>
                </c:pt>
                <c:pt idx="2">
                  <c:v>2246.7362599999997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ax val="3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11645.687</c:v>
                </c:pt>
                <c:pt idx="1">
                  <c:v>10407.162</c:v>
                </c:pt>
                <c:pt idx="2">
                  <c:v>10097.98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7072.786000000001</c:v>
                </c:pt>
                <c:pt idx="1">
                  <c:v>5781.1060000000025</c:v>
                </c:pt>
                <c:pt idx="2">
                  <c:v>5641.3619999999983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2605.04918</c:v>
                </c:pt>
                <c:pt idx="1">
                  <c:v>2071.6568299999999</c:v>
                </c:pt>
                <c:pt idx="2">
                  <c:v>2008.6738399999999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10178.00578255356</c:v>
                </c:pt>
                <c:pt idx="1">
                  <c:v>11220.848275874847</c:v>
                </c:pt>
                <c:pt idx="2">
                  <c:v>12485.875361213186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5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6.0265368955908331E-3</c:v>
                </c:pt>
                <c:pt idx="2">
                  <c:v>0</c:v>
                </c:pt>
                <c:pt idx="3">
                  <c:v>2.0949884527127802E-2</c:v>
                </c:pt>
                <c:pt idx="4">
                  <c:v>1.8312829045480254E-2</c:v>
                </c:pt>
                <c:pt idx="5">
                  <c:v>0</c:v>
                </c:pt>
                <c:pt idx="6">
                  <c:v>0</c:v>
                </c:pt>
                <c:pt idx="7">
                  <c:v>2.1175008479585929E-2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3972404.66</c:v>
                </c:pt>
                <c:pt idx="1">
                  <c:v>79850.89499999999</c:v>
                </c:pt>
                <c:pt idx="2">
                  <c:v>0</c:v>
                </c:pt>
                <c:pt idx="3">
                  <c:v>70102.987000000008</c:v>
                </c:pt>
                <c:pt idx="4">
                  <c:v>34182.418179582673</c:v>
                </c:pt>
                <c:pt idx="5">
                  <c:v>0</c:v>
                </c:pt>
                <c:pt idx="6">
                  <c:v>0</c:v>
                </c:pt>
                <c:pt idx="7">
                  <c:v>156537.86847217852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1.9859073736596226E-2</c:v>
                </c:pt>
                <c:pt idx="1">
                  <c:v>4.8497886875866925E-2</c:v>
                </c:pt>
                <c:pt idx="2">
                  <c:v>6.8650508611881073E-2</c:v>
                </c:pt>
                <c:pt idx="3">
                  <c:v>7.6060160387236841E-2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0.51939058171745156</c:v>
                </c:pt>
                <c:pt idx="1">
                  <c:v>2.3472246203589103E-2</c:v>
                </c:pt>
                <c:pt idx="2">
                  <c:v>0</c:v>
                </c:pt>
                <c:pt idx="3">
                  <c:v>5.2035910674081032E-2</c:v>
                </c:pt>
                <c:pt idx="4">
                  <c:v>0.15785526923882529</c:v>
                </c:pt>
                <c:pt idx="5">
                  <c:v>0</c:v>
                </c:pt>
                <c:pt idx="6">
                  <c:v>2.7108059243633367E-5</c:v>
                </c:pt>
                <c:pt idx="7">
                  <c:v>9.5272749078184199E-2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1432263.26</c:v>
                </c:pt>
                <c:pt idx="1">
                  <c:v>1611334.95</c:v>
                </c:pt>
                <c:pt idx="2">
                  <c:v>928806.45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31025.135999999995</c:v>
                </c:pt>
                <c:pt idx="1">
                  <c:v>29373.519</c:v>
                </c:pt>
                <c:pt idx="2">
                  <c:v>19452.239999999994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24239.63</c:v>
                </c:pt>
                <c:pt idx="1">
                  <c:v>23944.039999999994</c:v>
                </c:pt>
                <c:pt idx="2">
                  <c:v>21919.317000000006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12815.48319398581</c:v>
                </c:pt>
                <c:pt idx="1">
                  <c:v>10698.244490798646</c:v>
                </c:pt>
                <c:pt idx="2">
                  <c:v>10668.690494798218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48748.648889927965</c:v>
                </c:pt>
                <c:pt idx="1">
                  <c:v>50506.972120653023</c:v>
                </c:pt>
                <c:pt idx="2">
                  <c:v>57282.247461597522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3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0.52908688357754341</c:v>
                </c:pt>
                <c:pt idx="1">
                  <c:v>1.4967712492373043E-2</c:v>
                </c:pt>
                <c:pt idx="2">
                  <c:v>0</c:v>
                </c:pt>
                <c:pt idx="3">
                  <c:v>7.9406829592972419E-2</c:v>
                </c:pt>
                <c:pt idx="4">
                  <c:v>9.3633689413147383E-2</c:v>
                </c:pt>
                <c:pt idx="5">
                  <c:v>0</c:v>
                </c:pt>
                <c:pt idx="6">
                  <c:v>0</c:v>
                </c:pt>
                <c:pt idx="7">
                  <c:v>9.7822551605009925E-2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98230.906999999992</c:v>
                </c:pt>
                <c:pt idx="2">
                  <c:v>14463.623</c:v>
                </c:pt>
                <c:pt idx="3">
                  <c:v>75560.234999999957</c:v>
                </c:pt>
                <c:pt idx="4">
                  <c:v>13268.421621448135</c:v>
                </c:pt>
                <c:pt idx="5">
                  <c:v>0</c:v>
                </c:pt>
                <c:pt idx="6">
                  <c:v>3253.3100710365061</c:v>
                </c:pt>
                <c:pt idx="7">
                  <c:v>279731.15898465877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0.160578</c:v>
                </c:pt>
                <c:pt idx="1">
                  <c:v>0.16416399999999998</c:v>
                </c:pt>
                <c:pt idx="2">
                  <c:v>7.7165999999999998E-2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212.48891800000001</c:v>
                </c:pt>
                <c:pt idx="1">
                  <c:v>217.6671170000001</c:v>
                </c:pt>
                <c:pt idx="2">
                  <c:v>204.82865400000017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8.1093999999999999E-2</c:v>
                </c:pt>
                <c:pt idx="1">
                  <c:v>7.9394999999999993E-2</c:v>
                </c:pt>
                <c:pt idx="2">
                  <c:v>0.41432900000000006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18.883826000000006</c:v>
                </c:pt>
                <c:pt idx="1">
                  <c:v>20.461792999999997</c:v>
                </c:pt>
                <c:pt idx="2">
                  <c:v>19.473929000000009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0.53409800000000029</c:v>
                </c:pt>
                <c:pt idx="1">
                  <c:v>0.57171900000000009</c:v>
                </c:pt>
                <c:pt idx="2">
                  <c:v>0.55562699999999998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78.432477249999977</c:v>
                </c:pt>
                <c:pt idx="1">
                  <c:v>61.863056999999998</c:v>
                </c:pt>
                <c:pt idx="2">
                  <c:v>46.095277999999922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7.8838441166198481E-2</c:v>
                </c:pt>
                <c:pt idx="1">
                  <c:v>0.10592055565414407</c:v>
                </c:pt>
                <c:pt idx="2">
                  <c:v>8.8365719288180267E-2</c:v>
                </c:pt>
                <c:pt idx="3">
                  <c:v>0.10595859855818245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2.3277736438584093E-2</c:v>
                </c:pt>
                <c:pt idx="2">
                  <c:v>8.6915065277981512E-2</c:v>
                </c:pt>
                <c:pt idx="3">
                  <c:v>7.7462831461026518E-2</c:v>
                </c:pt>
                <c:pt idx="4">
                  <c:v>3.1529749048262203E-2</c:v>
                </c:pt>
                <c:pt idx="5">
                  <c:v>0</c:v>
                </c:pt>
                <c:pt idx="6">
                  <c:v>2.2893582827055309E-2</c:v>
                </c:pt>
                <c:pt idx="7">
                  <c:v>0.16603897552108016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39034.159</c:v>
                </c:pt>
                <c:pt idx="1">
                  <c:v>28941.599999999999</c:v>
                </c:pt>
                <c:pt idx="2">
                  <c:v>30255.148000000001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14442.1</c:v>
                </c:pt>
                <c:pt idx="1">
                  <c:v>5.5250000000000004</c:v>
                </c:pt>
                <c:pt idx="2">
                  <c:v>15.997999999999999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26505.526999999969</c:v>
                </c:pt>
                <c:pt idx="1">
                  <c:v>25806.400000000001</c:v>
                </c:pt>
                <c:pt idx="2">
                  <c:v>23248.30799999999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4711.5128107190794</c:v>
                </c:pt>
                <c:pt idx="1">
                  <c:v>4608.2089563003274</c:v>
                </c:pt>
                <c:pt idx="2">
                  <c:v>3948.6998544287262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1641.2265376499349</c:v>
                </c:pt>
                <c:pt idx="1">
                  <c:v>1056.4070031747065</c:v>
                </c:pt>
                <c:pt idx="2">
                  <c:v>555.67653021186447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85370.880169948578</c:v>
                </c:pt>
                <c:pt idx="1">
                  <c:v>89981.247958145163</c:v>
                </c:pt>
                <c:pt idx="2">
                  <c:v>104379.03085656503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2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1.8412967992920238E-2</c:v>
                </c:pt>
                <c:pt idx="2">
                  <c:v>2.655377393296297E-2</c:v>
                </c:pt>
                <c:pt idx="3">
                  <c:v>8.5588345966626872E-2</c:v>
                </c:pt>
                <c:pt idx="4">
                  <c:v>3.6345330004985972E-2</c:v>
                </c:pt>
                <c:pt idx="5">
                  <c:v>0</c:v>
                </c:pt>
                <c:pt idx="6">
                  <c:v>2.0978454536825286E-2</c:v>
                </c:pt>
                <c:pt idx="7">
                  <c:v>0.17480764240870844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182062.63700000002</c:v>
                </c:pt>
                <c:pt idx="2">
                  <c:v>14777.300000000001</c:v>
                </c:pt>
                <c:pt idx="3">
                  <c:v>14620.362000000001</c:v>
                </c:pt>
                <c:pt idx="4">
                  <c:v>2880.0587862107614</c:v>
                </c:pt>
                <c:pt idx="5">
                  <c:v>0</c:v>
                </c:pt>
                <c:pt idx="6">
                  <c:v>26919.507000000001</c:v>
                </c:pt>
                <c:pt idx="7">
                  <c:v>20561.878431543315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2.7177987240296284E-2</c:v>
                </c:pt>
                <c:pt idx="1">
                  <c:v>2.1931337844597762E-2</c:v>
                </c:pt>
                <c:pt idx="2">
                  <c:v>3.1028787435916857E-2</c:v>
                </c:pt>
                <c:pt idx="3">
                  <c:v>2.3873746635503366E-2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5.8585598243692062E-2</c:v>
                </c:pt>
                <c:pt idx="2">
                  <c:v>0.29338418659234267</c:v>
                </c:pt>
                <c:pt idx="3">
                  <c:v>1.8589792148656064E-2</c:v>
                </c:pt>
                <c:pt idx="4">
                  <c:v>6.9149421023006856E-3</c:v>
                </c:pt>
                <c:pt idx="5">
                  <c:v>0</c:v>
                </c:pt>
                <c:pt idx="6">
                  <c:v>0.18730313534388476</c:v>
                </c:pt>
                <c:pt idx="7">
                  <c:v>1.3412515309255704E-2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79323.956999999995</c:v>
                </c:pt>
                <c:pt idx="1">
                  <c:v>76850.330000000016</c:v>
                </c:pt>
                <c:pt idx="2">
                  <c:v>25888.35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2857.89</c:v>
                </c:pt>
                <c:pt idx="1">
                  <c:v>2751.21</c:v>
                </c:pt>
                <c:pt idx="2">
                  <c:v>9168.2000000000007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5608.7699999999995</c:v>
                </c:pt>
                <c:pt idx="1">
                  <c:v>4846.6450000000004</c:v>
                </c:pt>
                <c:pt idx="2">
                  <c:v>4164.9470000000001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1292.1602879434847</c:v>
                </c:pt>
                <c:pt idx="1">
                  <c:v>750.10483250608286</c:v>
                </c:pt>
                <c:pt idx="2">
                  <c:v>837.79366576119389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8234.2792500000014</c:v>
                </c:pt>
                <c:pt idx="1">
                  <c:v>8821.8359999999993</c:v>
                </c:pt>
                <c:pt idx="2">
                  <c:v>9863.3917499999989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6028.0657433441611</c:v>
                </c:pt>
                <c:pt idx="1">
                  <c:v>7025.65001100477</c:v>
                </c:pt>
                <c:pt idx="2">
                  <c:v>7508.1626771943829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majorUnit val="4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3.4126871166807578E-2</c:v>
                </c:pt>
                <c:pt idx="2">
                  <c:v>2.7129653720895083E-2</c:v>
                </c:pt>
                <c:pt idx="3">
                  <c:v>1.6560729344122945E-2</c:v>
                </c:pt>
                <c:pt idx="4">
                  <c:v>7.8891589372907574E-3</c:v>
                </c:pt>
                <c:pt idx="5">
                  <c:v>0</c:v>
                </c:pt>
                <c:pt idx="6">
                  <c:v>0.17358617574786744</c:v>
                </c:pt>
                <c:pt idx="7">
                  <c:v>1.2849385478396719E-2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9.3390000000000001E-2</c:v>
                </c:pt>
                <c:pt idx="1">
                  <c:v>6.9099999999999995E-2</c:v>
                </c:pt>
                <c:pt idx="2">
                  <c:v>8.5290000000000005E-2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229.56164000000001</c:v>
                </c:pt>
                <c:pt idx="1">
                  <c:v>185.486535</c:v>
                </c:pt>
                <c:pt idx="2">
                  <c:v>129.395848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ax val="3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3535633.78</c:v>
                </c:pt>
                <c:pt idx="1">
                  <c:v>12490.839</c:v>
                </c:pt>
                <c:pt idx="2">
                  <c:v>0</c:v>
                </c:pt>
                <c:pt idx="3">
                  <c:v>120001.49400000002</c:v>
                </c:pt>
                <c:pt idx="4">
                  <c:v>10876.636898460714</c:v>
                </c:pt>
                <c:pt idx="5">
                  <c:v>135958.69</c:v>
                </c:pt>
                <c:pt idx="6">
                  <c:v>4868.3429271789428</c:v>
                </c:pt>
                <c:pt idx="7">
                  <c:v>82712.2096011666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5901859756097560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3.7638759469114554E-2</c:v>
                </c:pt>
                <c:pt idx="1">
                  <c:v>5.1363959904076592E-2</c:v>
                </c:pt>
                <c:pt idx="2">
                  <c:v>6.2873114525671334E-2</c:v>
                </c:pt>
                <c:pt idx="3">
                  <c:v>4.9262879206580568E-2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0.4806094182825485</c:v>
                </c:pt>
                <c:pt idx="1">
                  <c:v>1.6031549794543289E-3</c:v>
                </c:pt>
                <c:pt idx="2">
                  <c:v>0</c:v>
                </c:pt>
                <c:pt idx="3">
                  <c:v>7.7057153538399495E-2</c:v>
                </c:pt>
                <c:pt idx="4">
                  <c:v>1.528340395769073E-2</c:v>
                </c:pt>
                <c:pt idx="5">
                  <c:v>0.40546308151941957</c:v>
                </c:pt>
                <c:pt idx="6">
                  <c:v>3.2272144529545521E-2</c:v>
                </c:pt>
                <c:pt idx="7">
                  <c:v>5.2466288550343625E-2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1086636.03</c:v>
                </c:pt>
                <c:pt idx="1">
                  <c:v>1131067.94</c:v>
                </c:pt>
                <c:pt idx="2">
                  <c:v>1317929.81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4144.57</c:v>
                </c:pt>
                <c:pt idx="1">
                  <c:v>4434.74</c:v>
                </c:pt>
                <c:pt idx="2">
                  <c:v>3911.529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41490.391000000011</c:v>
                </c:pt>
                <c:pt idx="1">
                  <c:v>40721.844000000005</c:v>
                </c:pt>
                <c:pt idx="2">
                  <c:v>37789.259000000005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4202.6318232387712</c:v>
                </c:pt>
                <c:pt idx="1">
                  <c:v>3286.427635358812</c:v>
                </c:pt>
                <c:pt idx="2">
                  <c:v>3387.5774398631315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37585.97</c:v>
                </c:pt>
                <c:pt idx="1">
                  <c:v>49840.97</c:v>
                </c:pt>
                <c:pt idx="2">
                  <c:v>48531.75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2151.6034052998693</c:v>
                </c:pt>
                <c:pt idx="1">
                  <c:v>1334.3366463494133</c:v>
                </c:pt>
                <c:pt idx="2">
                  <c:v>1382.4028755296608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24886.802863277364</c:v>
                </c:pt>
                <c:pt idx="1">
                  <c:v>27029.831231393197</c:v>
                </c:pt>
                <c:pt idx="2">
                  <c:v>30795.575506496032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0.4709131164224567</c:v>
                </c:pt>
                <c:pt idx="1">
                  <c:v>2.3413549333482163E-3</c:v>
                </c:pt>
                <c:pt idx="2">
                  <c:v>0</c:v>
                </c:pt>
                <c:pt idx="3">
                  <c:v>0.13592770569048795</c:v>
                </c:pt>
                <c:pt idx="4">
                  <c:v>2.9793668659122436E-2</c:v>
                </c:pt>
                <c:pt idx="5">
                  <c:v>0.54367304988804133</c:v>
                </c:pt>
                <c:pt idx="6">
                  <c:v>3.1392738022957528E-2</c:v>
                </c:pt>
                <c:pt idx="7">
                  <c:v>5.1687936414648139E-2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93867.956999999995</c:v>
                </c:pt>
                <c:pt idx="2">
                  <c:v>0</c:v>
                </c:pt>
                <c:pt idx="3">
                  <c:v>79106.137000000017</c:v>
                </c:pt>
                <c:pt idx="4">
                  <c:v>21294.551274191854</c:v>
                </c:pt>
                <c:pt idx="5">
                  <c:v>0</c:v>
                </c:pt>
                <c:pt idx="6">
                  <c:v>4881.8184318179592</c:v>
                </c:pt>
                <c:pt idx="7">
                  <c:v>87753.413701009937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7.3940675170399942E-2</c:v>
                </c:pt>
                <c:pt idx="1">
                  <c:v>5.4424036720814799E-2</c:v>
                </c:pt>
                <c:pt idx="2">
                  <c:v>6.1362969570784791E-2</c:v>
                </c:pt>
                <c:pt idx="3">
                  <c:v>5.8237525073670311E-2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1.983951809285147E-2</c:v>
                </c:pt>
                <c:pt idx="2">
                  <c:v>0</c:v>
                </c:pt>
                <c:pt idx="3">
                  <c:v>6.2742852658685525E-2</c:v>
                </c:pt>
                <c:pt idx="4">
                  <c:v>2.7010449423318372E-2</c:v>
                </c:pt>
                <c:pt idx="5">
                  <c:v>0</c:v>
                </c:pt>
                <c:pt idx="6">
                  <c:v>2.7713924367728578E-2</c:v>
                </c:pt>
                <c:pt idx="7">
                  <c:v>5.5255149794277897E-2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29483.545999999995</c:v>
                </c:pt>
                <c:pt idx="1">
                  <c:v>32033.468000000001</c:v>
                </c:pt>
                <c:pt idx="2">
                  <c:v>32350.942999999999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27609.822000000004</c:v>
                </c:pt>
                <c:pt idx="1">
                  <c:v>26870.033000000007</c:v>
                </c:pt>
                <c:pt idx="2">
                  <c:v>24626.281999999999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9129.8151349068812</c:v>
                </c:pt>
                <c:pt idx="1">
                  <c:v>6458.3225243835586</c:v>
                </c:pt>
                <c:pt idx="2">
                  <c:v>5706.4136149014148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2092.8558011799219</c:v>
                </c:pt>
                <c:pt idx="1">
                  <c:v>1403.8640278096482</c:v>
                </c:pt>
                <c:pt idx="2">
                  <c:v>1385.0986028283896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27271.257176485684</c:v>
                </c:pt>
                <c:pt idx="1">
                  <c:v>28987.831907058193</c:v>
                </c:pt>
                <c:pt idx="2">
                  <c:v>31494.32461746606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1.7595151471031547E-2</c:v>
                </c:pt>
                <c:pt idx="2">
                  <c:v>0</c:v>
                </c:pt>
                <c:pt idx="3">
                  <c:v>8.9604848656696059E-2</c:v>
                </c:pt>
                <c:pt idx="4">
                  <c:v>5.8330788352211456E-2</c:v>
                </c:pt>
                <c:pt idx="5">
                  <c:v>0</c:v>
                </c:pt>
                <c:pt idx="6">
                  <c:v>3.1479632679555787E-2</c:v>
                </c:pt>
                <c:pt idx="7">
                  <c:v>5.4838250476168394E-2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5357.424</c:v>
                </c:pt>
                <c:pt idx="2">
                  <c:v>0</c:v>
                </c:pt>
                <c:pt idx="3">
                  <c:v>21376.396000000001</c:v>
                </c:pt>
                <c:pt idx="4">
                  <c:v>16590.453063618301</c:v>
                </c:pt>
                <c:pt idx="5">
                  <c:v>0</c:v>
                </c:pt>
                <c:pt idx="6">
                  <c:v>19048.139704909714</c:v>
                </c:pt>
                <c:pt idx="7">
                  <c:v>69106.288696055708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5.0686086432023512E-3</c:v>
                </c:pt>
                <c:pt idx="1">
                  <c:v>5.6145227273066152E-2</c:v>
                </c:pt>
                <c:pt idx="2">
                  <c:v>4.2603777955446398E-2</c:v>
                </c:pt>
                <c:pt idx="3">
                  <c:v>4.4780988395900466E-2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5.2518831395498885E-4</c:v>
                </c:pt>
                <c:pt idx="2">
                  <c:v>0</c:v>
                </c:pt>
                <c:pt idx="3">
                  <c:v>3.8398227317681284E-2</c:v>
                </c:pt>
                <c:pt idx="4">
                  <c:v>2.3036421608452831E-2</c:v>
                </c:pt>
                <c:pt idx="5">
                  <c:v>0</c:v>
                </c:pt>
                <c:pt idx="6">
                  <c:v>0.1324309476068036</c:v>
                </c:pt>
                <c:pt idx="7">
                  <c:v>4.3598026929609672E-2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2260.4700000000003</c:v>
                </c:pt>
                <c:pt idx="1">
                  <c:v>1287.9169999999999</c:v>
                </c:pt>
                <c:pt idx="2">
                  <c:v>1809.037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8332.5319999999992</c:v>
                </c:pt>
                <c:pt idx="1">
                  <c:v>7687.5559999999996</c:v>
                </c:pt>
                <c:pt idx="2">
                  <c:v>5356.3080000000009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7144.4843068377631</c:v>
                </c:pt>
                <c:pt idx="1">
                  <c:v>4866.5222987365514</c:v>
                </c:pt>
                <c:pt idx="2">
                  <c:v>4579.4464580439862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6747.9681308873887</c:v>
                </c:pt>
                <c:pt idx="1">
                  <c:v>5266.46272714309</c:v>
                </c:pt>
                <c:pt idx="2">
                  <c:v>7033.7088468792363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21086.334156264744</c:v>
                </c:pt>
                <c:pt idx="1">
                  <c:v>23057.590160084947</c:v>
                </c:pt>
                <c:pt idx="2">
                  <c:v>24962.364379706014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1.0042264664878104E-3</c:v>
                </c:pt>
                <c:pt idx="2">
                  <c:v>0</c:v>
                </c:pt>
                <c:pt idx="3">
                  <c:v>2.4213402411567671E-2</c:v>
                </c:pt>
                <c:pt idx="4">
                  <c:v>4.5445156080563785E-2</c:v>
                </c:pt>
                <c:pt idx="5">
                  <c:v>0</c:v>
                </c:pt>
                <c:pt idx="6">
                  <c:v>0.1228289108892815</c:v>
                </c:pt>
                <c:pt idx="7">
                  <c:v>4.3185419337699142E-2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327871.24100000004</c:v>
                </c:pt>
                <c:pt idx="2">
                  <c:v>0</c:v>
                </c:pt>
                <c:pt idx="3">
                  <c:v>114805.995</c:v>
                </c:pt>
                <c:pt idx="4">
                  <c:v>10472.707984606419</c:v>
                </c:pt>
                <c:pt idx="5">
                  <c:v>0</c:v>
                </c:pt>
                <c:pt idx="6">
                  <c:v>20535.253007535855</c:v>
                </c:pt>
                <c:pt idx="7">
                  <c:v>93754.147714465988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0.21496429405690631</c:v>
                </c:pt>
                <c:pt idx="1">
                  <c:v>0.10792632588974679</c:v>
                </c:pt>
                <c:pt idx="2">
                  <c:v>8.4706994910170613E-2</c:v>
                </c:pt>
                <c:pt idx="3">
                  <c:v>8.7466066825596073E-2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0.11547321433149078</c:v>
                </c:pt>
                <c:pt idx="2">
                  <c:v>0</c:v>
                </c:pt>
                <c:pt idx="3">
                  <c:v>0.10360067610841429</c:v>
                </c:pt>
                <c:pt idx="4">
                  <c:v>1.6027482596573127E-2</c:v>
                </c:pt>
                <c:pt idx="5">
                  <c:v>0</c:v>
                </c:pt>
                <c:pt idx="6">
                  <c:v>0.11316042466780796</c:v>
                </c:pt>
                <c:pt idx="7">
                  <c:v>6.2849606591599938E-2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116922.92200000001</c:v>
                </c:pt>
                <c:pt idx="1">
                  <c:v>109967.55</c:v>
                </c:pt>
                <c:pt idx="2">
                  <c:v>100980.769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38418.522000000004</c:v>
                </c:pt>
                <c:pt idx="1">
                  <c:v>39747.498000000007</c:v>
                </c:pt>
                <c:pt idx="2">
                  <c:v>36639.974999999984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4645.8210233962254</c:v>
                </c:pt>
                <c:pt idx="1">
                  <c:v>2677.3933947770711</c:v>
                </c:pt>
                <c:pt idx="2">
                  <c:v>3149.4935664331215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8984.4262376499355</c:v>
                </c:pt>
                <c:pt idx="1">
                  <c:v>5548.0024057333776</c:v>
                </c:pt>
                <c:pt idx="2">
                  <c:v>6002.8243641525423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29200.586379274293</c:v>
                </c:pt>
                <c:pt idx="1">
                  <c:v>29045.760025407821</c:v>
                </c:pt>
                <c:pt idx="2">
                  <c:v>35507.80130978387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2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6.1458077205090236E-2</c:v>
                </c:pt>
                <c:pt idx="2">
                  <c:v>0</c:v>
                </c:pt>
                <c:pt idx="3">
                  <c:v>0.13004267680087073</c:v>
                </c:pt>
                <c:pt idx="4">
                  <c:v>2.8687212285377232E-2</c:v>
                </c:pt>
                <c:pt idx="5">
                  <c:v>0</c:v>
                </c:pt>
                <c:pt idx="6">
                  <c:v>0.13241832540220896</c:v>
                </c:pt>
                <c:pt idx="7">
                  <c:v>5.8588187270558638E-2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36464.35</c:v>
                </c:pt>
                <c:pt idx="2">
                  <c:v>0</c:v>
                </c:pt>
                <c:pt idx="3">
                  <c:v>68704.570250000019</c:v>
                </c:pt>
                <c:pt idx="4">
                  <c:v>7059.674890989997</c:v>
                </c:pt>
                <c:pt idx="5">
                  <c:v>99400.22</c:v>
                </c:pt>
                <c:pt idx="6">
                  <c:v>26742.275599999994</c:v>
                </c:pt>
                <c:pt idx="7">
                  <c:v>92431.64650709054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4.808360063092236E-2</c:v>
                </c:pt>
                <c:pt idx="1">
                  <c:v>6.6085858028481076E-2</c:v>
                </c:pt>
                <c:pt idx="2">
                  <c:v>5.282403979034276E-2</c:v>
                </c:pt>
                <c:pt idx="3">
                  <c:v>5.164894580625963E-2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7.6717901294055318E-3</c:v>
                </c:pt>
                <c:pt idx="2">
                  <c:v>0</c:v>
                </c:pt>
                <c:pt idx="3">
                  <c:v>0.13403025084530359</c:v>
                </c:pt>
                <c:pt idx="4">
                  <c:v>1.116435618523982E-2</c:v>
                </c:pt>
                <c:pt idx="5">
                  <c:v>0.55484421681604779</c:v>
                </c:pt>
                <c:pt idx="6">
                  <c:v>0.15503641242618793</c:v>
                </c:pt>
                <c:pt idx="7">
                  <c:v>5.816244512166846E-2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14297.067999999999</c:v>
                </c:pt>
                <c:pt idx="1">
                  <c:v>12934.864</c:v>
                </c:pt>
                <c:pt idx="2">
                  <c:v>9232.4179999999997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24676.74425</c:v>
                </c:pt>
                <c:pt idx="1">
                  <c:v>23110.772000000008</c:v>
                </c:pt>
                <c:pt idx="2">
                  <c:v>20917.054000000004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3229.4612535616106</c:v>
                </c:pt>
                <c:pt idx="1">
                  <c:v>2256.3600105280439</c:v>
                </c:pt>
                <c:pt idx="2">
                  <c:v>1573.8536269003423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46637.23</c:v>
                </c:pt>
                <c:pt idx="1">
                  <c:v>36360.6</c:v>
                </c:pt>
                <c:pt idx="2">
                  <c:v>16402.39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12463.535049999997</c:v>
                </c:pt>
                <c:pt idx="1">
                  <c:v>7534.8288199999988</c:v>
                </c:pt>
                <c:pt idx="2">
                  <c:v>6743.9117300000016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28594.220554852407</c:v>
                </c:pt>
                <c:pt idx="1">
                  <c:v>30144.469157989955</c:v>
                </c:pt>
                <c:pt idx="2">
                  <c:v>33692.956794248188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6.8350881605179631E-3</c:v>
                </c:pt>
                <c:pt idx="2">
                  <c:v>0</c:v>
                </c:pt>
                <c:pt idx="3">
                  <c:v>7.7822819477009642E-2</c:v>
                </c:pt>
                <c:pt idx="4">
                  <c:v>1.9338111266088982E-2</c:v>
                </c:pt>
                <c:pt idx="5">
                  <c:v>0.39748265275976313</c:v>
                </c:pt>
                <c:pt idx="6">
                  <c:v>0.17244332714560878</c:v>
                </c:pt>
                <c:pt idx="7">
                  <c:v>5.776173905155043E-2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4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5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6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7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8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9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0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1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3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4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5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6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7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8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304B669-5E23-48F9-A4B2-D79CE4D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2272393</xdr:colOff>
      <xdr:row>1</xdr:row>
      <xdr:rowOff>4476751</xdr:rowOff>
    </xdr:from>
    <xdr:to>
      <xdr:col>2</xdr:col>
      <xdr:colOff>59509</xdr:colOff>
      <xdr:row>2</xdr:row>
      <xdr:rowOff>32289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23D06C9-4775-4CCB-89C8-8BB27A0A9A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48250" y="9552215"/>
          <a:ext cx="1148080" cy="6310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3048000</xdr:rowOff>
    </xdr:from>
    <xdr:to>
      <xdr:col>2</xdr:col>
      <xdr:colOff>368119</xdr:colOff>
      <xdr:row>1</xdr:row>
      <xdr:rowOff>4477476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A6DC5B9-D610-4C24-BFEC-685F8D4C2E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6504940" cy="6504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38100</xdr:rowOff>
    </xdr:from>
    <xdr:to>
      <xdr:col>9</xdr:col>
      <xdr:colOff>1038224</xdr:colOff>
      <xdr:row>44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114300</xdr:rowOff>
    </xdr:from>
    <xdr:to>
      <xdr:col>13</xdr:col>
      <xdr:colOff>295272</xdr:colOff>
      <xdr:row>27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10</xdr:col>
      <xdr:colOff>561225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66674</xdr:colOff>
      <xdr:row>17</xdr:row>
      <xdr:rowOff>0</xdr:rowOff>
    </xdr:from>
    <xdr:to>
      <xdr:col>11</xdr:col>
      <xdr:colOff>27824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17</xdr:row>
      <xdr:rowOff>9525</xdr:rowOff>
    </xdr:from>
    <xdr:to>
      <xdr:col>13</xdr:col>
      <xdr:colOff>276222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11</xdr:col>
      <xdr:colOff>8774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16</xdr:row>
      <xdr:rowOff>133350</xdr:rowOff>
    </xdr:from>
    <xdr:to>
      <xdr:col>13</xdr:col>
      <xdr:colOff>285747</xdr:colOff>
      <xdr:row>26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599324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0</xdr:rowOff>
    </xdr:from>
    <xdr:to>
      <xdr:col>13</xdr:col>
      <xdr:colOff>285747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11</xdr:col>
      <xdr:colOff>46874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19050</xdr:rowOff>
    </xdr:from>
    <xdr:to>
      <xdr:col>13</xdr:col>
      <xdr:colOff>285747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11</xdr:col>
      <xdr:colOff>18299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17</xdr:row>
      <xdr:rowOff>19050</xdr:rowOff>
    </xdr:from>
    <xdr:to>
      <xdr:col>13</xdr:col>
      <xdr:colOff>323847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589799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9525</xdr:rowOff>
    </xdr:from>
    <xdr:to>
      <xdr:col>13</xdr:col>
      <xdr:colOff>285747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19050</xdr:rowOff>
    </xdr:from>
    <xdr:to>
      <xdr:col>13</xdr:col>
      <xdr:colOff>295272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0</xdr:rowOff>
    </xdr:from>
    <xdr:to>
      <xdr:col>13</xdr:col>
      <xdr:colOff>295272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570749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17</xdr:row>
      <xdr:rowOff>0</xdr:rowOff>
    </xdr:from>
    <xdr:to>
      <xdr:col>13</xdr:col>
      <xdr:colOff>247647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17</xdr:row>
      <xdr:rowOff>9525</xdr:rowOff>
    </xdr:from>
    <xdr:to>
      <xdr:col>13</xdr:col>
      <xdr:colOff>257172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599324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28575</xdr:rowOff>
    </xdr:from>
    <xdr:to>
      <xdr:col>13</xdr:col>
      <xdr:colOff>295272</xdr:colOff>
      <xdr:row>27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145823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1681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1986612">
          <a:off x="6966137" y="4700866"/>
          <a:ext cx="188819" cy="384361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027810">
          <a:off x="5515604" y="5932832"/>
          <a:ext cx="184023" cy="360269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685926"/>
          <a:ext cx="9579398" cy="5124449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28574</xdr:rowOff>
    </xdr:from>
    <xdr:to>
      <xdr:col>15</xdr:col>
      <xdr:colOff>1</xdr:colOff>
      <xdr:row>30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142875</xdr:rowOff>
    </xdr:from>
    <xdr:to>
      <xdr:col>5</xdr:col>
      <xdr:colOff>298711</xdr:colOff>
      <xdr:row>57</xdr:row>
      <xdr:rowOff>149735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538EAC9-A3EA-43F6-A0FA-C9FF14D9A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7725"/>
          <a:ext cx="3346711" cy="9784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92015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92015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70" zoomScalePageLayoutView="70" workbookViewId="0">
      <selection sqref="A1:B1"/>
    </sheetView>
  </sheetViews>
  <sheetFormatPr defaultColWidth="9.140625" defaultRowHeight="12.75"/>
  <cols>
    <col min="1" max="1" width="41.5703125" style="170" customWidth="1"/>
    <col min="2" max="2" width="50.42578125" style="170" customWidth="1"/>
    <col min="3" max="9" width="9.85546875" style="170" customWidth="1"/>
    <col min="10" max="10" width="10.28515625" style="170" customWidth="1"/>
    <col min="11" max="16384" width="9.140625" style="170"/>
  </cols>
  <sheetData>
    <row r="1" spans="1:11" ht="399.75" customHeight="1">
      <c r="A1" s="469" t="s">
        <v>428</v>
      </c>
      <c r="B1" s="470"/>
    </row>
    <row r="2" spans="1:11" ht="400.15" customHeight="1">
      <c r="A2" s="171"/>
      <c r="B2" s="172"/>
      <c r="C2" s="173"/>
      <c r="D2" s="173"/>
      <c r="E2" s="173"/>
      <c r="F2" s="173"/>
      <c r="G2" s="173"/>
      <c r="H2" s="173"/>
      <c r="I2" s="173"/>
      <c r="J2" s="173"/>
      <c r="K2" s="170" t="s">
        <v>322</v>
      </c>
    </row>
    <row r="3" spans="1:11">
      <c r="B3" s="174"/>
      <c r="D3" s="175"/>
      <c r="E3" s="176"/>
      <c r="F3" s="176"/>
      <c r="G3" s="176"/>
      <c r="J3" s="177"/>
    </row>
    <row r="9" spans="1:11">
      <c r="B9" s="178"/>
      <c r="I9" s="179"/>
    </row>
    <row r="10" spans="1:11">
      <c r="B10" s="180"/>
      <c r="C10" s="181"/>
    </row>
    <row r="11" spans="1:11">
      <c r="B11" s="180"/>
      <c r="C11" s="181"/>
    </row>
    <row r="12" spans="1:11">
      <c r="B12" s="180"/>
      <c r="C12" s="181"/>
    </row>
    <row r="13" spans="1:11">
      <c r="A13" s="182"/>
      <c r="B13" s="183"/>
      <c r="C13" s="184"/>
      <c r="D13" s="182"/>
      <c r="E13" s="182"/>
      <c r="F13" s="182"/>
      <c r="G13" s="182"/>
      <c r="H13" s="182"/>
      <c r="I13" s="182"/>
      <c r="J13" s="182"/>
    </row>
    <row r="14" spans="1:11">
      <c r="A14" s="182"/>
      <c r="B14" s="183"/>
      <c r="C14" s="184"/>
      <c r="D14" s="182"/>
      <c r="E14" s="182"/>
      <c r="F14" s="182"/>
      <c r="G14" s="182"/>
      <c r="H14" s="182"/>
      <c r="I14" s="182"/>
      <c r="J14" s="182"/>
    </row>
    <row r="15" spans="1:11">
      <c r="A15" s="182"/>
      <c r="B15" s="183"/>
      <c r="C15" s="184"/>
      <c r="D15" s="182"/>
      <c r="E15" s="182"/>
      <c r="F15" s="182"/>
      <c r="G15" s="182"/>
      <c r="H15" s="182"/>
      <c r="I15" s="182"/>
      <c r="J15" s="182"/>
    </row>
    <row r="16" spans="1:11">
      <c r="A16" s="182"/>
      <c r="B16" s="183"/>
      <c r="C16" s="184"/>
      <c r="D16" s="182"/>
      <c r="E16" s="182"/>
      <c r="F16" s="182"/>
      <c r="G16" s="182"/>
      <c r="H16" s="182"/>
      <c r="I16" s="182"/>
      <c r="J16" s="182"/>
    </row>
    <row r="17" spans="1:10">
      <c r="A17" s="182"/>
      <c r="B17" s="183"/>
      <c r="C17" s="184"/>
      <c r="D17" s="182"/>
      <c r="E17" s="182"/>
      <c r="F17" s="182"/>
      <c r="G17" s="182"/>
      <c r="H17" s="182"/>
      <c r="I17" s="182"/>
      <c r="J17" s="182"/>
    </row>
    <row r="18" spans="1:10">
      <c r="A18" s="182"/>
      <c r="B18" s="183"/>
      <c r="C18" s="184"/>
      <c r="D18" s="182"/>
      <c r="E18" s="182"/>
      <c r="F18" s="182"/>
      <c r="G18" s="182"/>
      <c r="H18" s="182"/>
      <c r="I18" s="182"/>
      <c r="J18" s="182"/>
    </row>
    <row r="19" spans="1:10">
      <c r="A19" s="182"/>
      <c r="B19" s="183"/>
      <c r="C19" s="184"/>
      <c r="D19" s="182"/>
      <c r="E19" s="182"/>
      <c r="F19" s="182"/>
      <c r="G19" s="182"/>
      <c r="H19" s="182"/>
      <c r="I19" s="182"/>
      <c r="J19" s="182"/>
    </row>
    <row r="21" spans="1:10">
      <c r="A21" s="182"/>
      <c r="B21" s="183"/>
      <c r="C21" s="184"/>
      <c r="D21" s="182"/>
      <c r="E21" s="182"/>
      <c r="F21" s="182"/>
      <c r="G21" s="182"/>
      <c r="H21" s="182"/>
      <c r="I21" s="182"/>
      <c r="J21" s="182"/>
    </row>
    <row r="22" spans="1:10">
      <c r="A22" s="182"/>
      <c r="B22" s="183"/>
      <c r="C22" s="184"/>
      <c r="D22" s="182"/>
      <c r="E22" s="182"/>
      <c r="F22" s="182"/>
      <c r="G22" s="182"/>
      <c r="H22" s="182"/>
      <c r="I22" s="182"/>
      <c r="J22" s="182"/>
    </row>
    <row r="23" spans="1:10">
      <c r="A23" s="182"/>
      <c r="B23" s="183"/>
      <c r="C23" s="184"/>
      <c r="D23" s="182"/>
      <c r="E23" s="182"/>
      <c r="F23" s="182"/>
      <c r="G23" s="182"/>
      <c r="H23" s="182"/>
      <c r="I23" s="182"/>
      <c r="J23" s="182"/>
    </row>
    <row r="25" spans="1:10">
      <c r="A25" s="182"/>
      <c r="C25" s="184"/>
      <c r="D25" s="182"/>
      <c r="E25" s="182"/>
      <c r="F25" s="182"/>
      <c r="G25" s="182"/>
      <c r="H25" s="182"/>
      <c r="I25" s="182"/>
      <c r="J25" s="182"/>
    </row>
    <row r="26" spans="1:10">
      <c r="A26" s="182"/>
      <c r="C26" s="184"/>
      <c r="D26" s="182"/>
      <c r="E26" s="182"/>
      <c r="F26" s="182"/>
      <c r="G26" s="182"/>
      <c r="H26" s="182"/>
      <c r="I26" s="182"/>
      <c r="J26" s="182"/>
    </row>
    <row r="27" spans="1:10">
      <c r="A27" s="182"/>
      <c r="C27" s="184"/>
      <c r="D27" s="182"/>
      <c r="E27" s="182"/>
      <c r="F27" s="182"/>
      <c r="G27" s="182"/>
      <c r="H27" s="182"/>
      <c r="I27" s="182"/>
      <c r="J27" s="182"/>
    </row>
    <row r="28" spans="1:10">
      <c r="A28" s="471"/>
      <c r="B28" s="471"/>
      <c r="C28" s="471"/>
      <c r="D28" s="471"/>
      <c r="E28" s="471"/>
      <c r="F28" s="471"/>
      <c r="G28" s="471"/>
      <c r="H28" s="471"/>
      <c r="I28" s="471"/>
      <c r="J28" s="471"/>
    </row>
    <row r="29" spans="1:10">
      <c r="A29" s="182"/>
      <c r="B29" s="183"/>
      <c r="C29" s="184"/>
      <c r="D29" s="182"/>
      <c r="E29" s="182"/>
      <c r="F29" s="182"/>
      <c r="G29" s="182"/>
      <c r="H29" s="182"/>
      <c r="I29" s="182"/>
      <c r="J29" s="182"/>
    </row>
    <row r="31" spans="1:10">
      <c r="A31" s="182"/>
      <c r="B31" s="183"/>
      <c r="C31" s="184"/>
      <c r="D31" s="182"/>
      <c r="E31" s="182"/>
      <c r="F31" s="182"/>
      <c r="G31" s="182"/>
      <c r="H31" s="182"/>
      <c r="I31" s="182"/>
      <c r="J31" s="182"/>
    </row>
    <row r="32" spans="1:10">
      <c r="A32" s="182"/>
      <c r="B32" s="183"/>
      <c r="C32" s="184"/>
      <c r="D32" s="182"/>
      <c r="E32" s="182"/>
      <c r="F32" s="182"/>
      <c r="G32" s="182"/>
      <c r="H32" s="182"/>
      <c r="I32" s="182"/>
      <c r="J32" s="182"/>
    </row>
    <row r="33" spans="1:10">
      <c r="A33" s="472"/>
      <c r="B33" s="472"/>
      <c r="C33" s="472"/>
      <c r="D33" s="472"/>
      <c r="E33" s="472"/>
      <c r="F33" s="472"/>
      <c r="G33" s="472"/>
      <c r="H33" s="472"/>
      <c r="I33" s="472"/>
      <c r="J33" s="472"/>
    </row>
    <row r="34" spans="1:10">
      <c r="B34" s="177"/>
      <c r="C34" s="177"/>
      <c r="D34" s="177"/>
      <c r="E34" s="177"/>
      <c r="F34" s="177"/>
      <c r="G34" s="177"/>
      <c r="H34" s="177"/>
      <c r="I34" s="177"/>
      <c r="J34" s="177"/>
    </row>
    <row r="35" spans="1:10" ht="26.25">
      <c r="A35" s="474" t="s">
        <v>429</v>
      </c>
      <c r="B35" s="474"/>
      <c r="C35" s="474"/>
      <c r="D35" s="474"/>
      <c r="E35" s="474"/>
      <c r="F35" s="474"/>
      <c r="G35" s="474"/>
      <c r="H35" s="474"/>
      <c r="I35" s="474"/>
      <c r="J35" s="474"/>
    </row>
    <row r="37" spans="1:10">
      <c r="B37" s="180"/>
      <c r="C37" s="181"/>
    </row>
    <row r="39" spans="1:10">
      <c r="B39" s="185"/>
      <c r="C39" s="185"/>
      <c r="D39" s="185"/>
      <c r="E39" s="185"/>
      <c r="F39" s="185"/>
      <c r="G39" s="185"/>
      <c r="H39" s="185"/>
      <c r="I39" s="185"/>
    </row>
    <row r="50" spans="1:10">
      <c r="A50" s="473"/>
      <c r="B50" s="473"/>
      <c r="C50" s="473"/>
      <c r="D50" s="473"/>
      <c r="E50" s="473"/>
      <c r="F50" s="473"/>
      <c r="G50" s="473"/>
      <c r="H50" s="473"/>
      <c r="I50" s="473"/>
      <c r="J50" s="473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>
      <c r="A1" s="266" t="s">
        <v>381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09" t="str">
        <f>'3.1'!N1</f>
        <v>II. čtvrtletí 2025</v>
      </c>
      <c r="Q1" s="2"/>
      <c r="R1" s="2"/>
      <c r="S1" s="2"/>
      <c r="T1" s="2"/>
      <c r="U1" s="2"/>
      <c r="V1" s="2"/>
      <c r="W1" s="2"/>
    </row>
    <row r="2" spans="1:23" s="22" customFormat="1" ht="6" customHeight="1">
      <c r="Q2" s="9"/>
      <c r="R2" s="9"/>
      <c r="S2" s="9"/>
      <c r="T2" s="9"/>
      <c r="U2" s="9"/>
      <c r="V2" s="9"/>
      <c r="W2" s="9"/>
    </row>
    <row r="3" spans="1:23" s="22" customFormat="1" ht="12">
      <c r="A3" s="544" t="str">
        <f>'3.1'!A4</f>
        <v>2025</v>
      </c>
      <c r="B3" s="537" t="s">
        <v>186</v>
      </c>
      <c r="C3" s="536"/>
      <c r="D3" s="538"/>
      <c r="E3" s="537" t="s">
        <v>19</v>
      </c>
      <c r="F3" s="536"/>
      <c r="G3" s="538"/>
      <c r="H3" s="537" t="s">
        <v>192</v>
      </c>
      <c r="I3" s="536"/>
      <c r="J3" s="538"/>
      <c r="K3" s="537" t="s">
        <v>6</v>
      </c>
      <c r="L3" s="536"/>
      <c r="M3" s="538"/>
      <c r="N3" s="536" t="s">
        <v>180</v>
      </c>
      <c r="O3" s="536"/>
      <c r="P3" s="536"/>
      <c r="Q3" s="9"/>
      <c r="R3" s="9"/>
      <c r="S3" s="9"/>
      <c r="T3" s="9"/>
      <c r="U3" s="9"/>
      <c r="V3" s="9"/>
      <c r="W3" s="9"/>
    </row>
    <row r="4" spans="1:23" s="22" customFormat="1" ht="12.75" customHeight="1">
      <c r="A4" s="545"/>
      <c r="B4" s="532" t="s">
        <v>168</v>
      </c>
      <c r="C4" s="533"/>
      <c r="D4" s="534"/>
      <c r="E4" s="542" t="s">
        <v>5</v>
      </c>
      <c r="F4" s="539"/>
      <c r="G4" s="543"/>
      <c r="H4" s="542" t="s">
        <v>5</v>
      </c>
      <c r="I4" s="539"/>
      <c r="J4" s="543"/>
      <c r="K4" s="542" t="s">
        <v>5</v>
      </c>
      <c r="L4" s="539"/>
      <c r="M4" s="543"/>
      <c r="N4" s="539" t="s">
        <v>5</v>
      </c>
      <c r="O4" s="539"/>
      <c r="P4" s="539"/>
      <c r="Q4" s="9"/>
      <c r="R4" s="9"/>
      <c r="S4" s="9"/>
      <c r="T4" s="9"/>
      <c r="U4" s="9"/>
      <c r="V4" s="9"/>
      <c r="W4" s="9"/>
    </row>
    <row r="5" spans="1:23" s="22" customFormat="1" ht="12">
      <c r="A5" s="267"/>
      <c r="B5" s="374" t="s">
        <v>63</v>
      </c>
      <c r="C5" s="373" t="s">
        <v>64</v>
      </c>
      <c r="D5" s="378" t="s">
        <v>65</v>
      </c>
      <c r="E5" s="374" t="s">
        <v>63</v>
      </c>
      <c r="F5" s="373" t="s">
        <v>64</v>
      </c>
      <c r="G5" s="378" t="s">
        <v>65</v>
      </c>
      <c r="H5" s="374" t="s">
        <v>63</v>
      </c>
      <c r="I5" s="373" t="s">
        <v>64</v>
      </c>
      <c r="J5" s="378" t="s">
        <v>65</v>
      </c>
      <c r="K5" s="374" t="s">
        <v>63</v>
      </c>
      <c r="L5" s="373" t="s">
        <v>64</v>
      </c>
      <c r="M5" s="378" t="s">
        <v>65</v>
      </c>
      <c r="N5" s="373" t="s">
        <v>63</v>
      </c>
      <c r="O5" s="373" t="s">
        <v>64</v>
      </c>
      <c r="P5" s="373" t="s">
        <v>65</v>
      </c>
      <c r="Q5" s="9"/>
      <c r="R5" s="9"/>
      <c r="S5" s="9"/>
      <c r="T5" s="9"/>
      <c r="U5" s="9"/>
      <c r="V5" s="9"/>
      <c r="W5" s="9"/>
    </row>
    <row r="6" spans="1:23" s="22" customFormat="1" ht="12">
      <c r="A6" s="540" t="s">
        <v>289</v>
      </c>
      <c r="B6" s="524">
        <f>D7</f>
        <v>1114.3983400000006</v>
      </c>
      <c r="C6" s="521"/>
      <c r="D6" s="525"/>
      <c r="E6" s="524">
        <f>SUM(E7:G7)</f>
        <v>365065.37757747504</v>
      </c>
      <c r="F6" s="521"/>
      <c r="G6" s="525"/>
      <c r="H6" s="524">
        <f>SUM(H7:J7)</f>
        <v>3267.1691599999986</v>
      </c>
      <c r="I6" s="521"/>
      <c r="J6" s="525"/>
      <c r="K6" s="524">
        <f>SUM(K7:M7)</f>
        <v>361798.20841747499</v>
      </c>
      <c r="L6" s="521"/>
      <c r="M6" s="525"/>
      <c r="N6" s="521">
        <f>SUM(N7:P7)</f>
        <v>348580.75382000004</v>
      </c>
      <c r="O6" s="521"/>
      <c r="P6" s="521"/>
      <c r="Q6" s="9"/>
      <c r="R6" s="9"/>
      <c r="S6" s="9"/>
      <c r="T6" s="9"/>
      <c r="U6" s="9"/>
      <c r="V6" s="9"/>
      <c r="W6" s="9"/>
    </row>
    <row r="7" spans="1:23" s="22" customFormat="1" ht="12">
      <c r="A7" s="541"/>
      <c r="B7" s="271">
        <f>SUM(B8:B10)</f>
        <v>1116.9648400000005</v>
      </c>
      <c r="C7" s="270">
        <f t="shared" ref="C7:P7" si="0">SUM(C8:C10)</f>
        <v>1116.2428400000006</v>
      </c>
      <c r="D7" s="272">
        <f t="shared" si="0"/>
        <v>1114.3983400000006</v>
      </c>
      <c r="E7" s="271">
        <f t="shared" si="0"/>
        <v>145092.19252212413</v>
      </c>
      <c r="F7" s="270">
        <f t="shared" si="0"/>
        <v>111197.29581279162</v>
      </c>
      <c r="G7" s="272">
        <f t="shared" si="0"/>
        <v>108775.88924255926</v>
      </c>
      <c r="H7" s="271">
        <f t="shared" si="0"/>
        <v>1222.375679999999</v>
      </c>
      <c r="I7" s="270">
        <f t="shared" si="0"/>
        <v>1041.5280200000002</v>
      </c>
      <c r="J7" s="272">
        <f t="shared" si="0"/>
        <v>1003.2654599999994</v>
      </c>
      <c r="K7" s="271">
        <f t="shared" si="0"/>
        <v>143869.81684212413</v>
      </c>
      <c r="L7" s="270">
        <f t="shared" si="0"/>
        <v>110155.76779279162</v>
      </c>
      <c r="M7" s="272">
        <f t="shared" si="0"/>
        <v>107772.62378255925</v>
      </c>
      <c r="N7" s="270">
        <f t="shared" si="0"/>
        <v>138190.59560999996</v>
      </c>
      <c r="O7" s="270">
        <f t="shared" si="0"/>
        <v>106403.93883000006</v>
      </c>
      <c r="P7" s="270">
        <f t="shared" si="0"/>
        <v>103986.21938000002</v>
      </c>
      <c r="Q7" s="9"/>
      <c r="R7" s="9"/>
      <c r="S7" s="9"/>
      <c r="T7" s="9"/>
      <c r="U7" s="9"/>
      <c r="V7" s="9"/>
      <c r="W7" s="9"/>
    </row>
    <row r="8" spans="1:23" s="22" customFormat="1" ht="12">
      <c r="A8" s="268" t="s">
        <v>191</v>
      </c>
      <c r="B8" s="260">
        <v>160.76788000000056</v>
      </c>
      <c r="C8" s="7">
        <v>160.04588000000064</v>
      </c>
      <c r="D8" s="257">
        <v>158.20138000000057</v>
      </c>
      <c r="E8" s="260">
        <v>43436.891592124113</v>
      </c>
      <c r="F8" s="7">
        <v>31949.35753279163</v>
      </c>
      <c r="G8" s="257">
        <v>28658.778962559249</v>
      </c>
      <c r="H8" s="260">
        <v>439.08600999999885</v>
      </c>
      <c r="I8" s="7">
        <v>350.36698000000018</v>
      </c>
      <c r="J8" s="257">
        <v>310.85353999999955</v>
      </c>
      <c r="K8" s="260">
        <v>42997.805582124114</v>
      </c>
      <c r="L8" s="7">
        <v>31598.990552791631</v>
      </c>
      <c r="M8" s="257">
        <v>28347.925422559249</v>
      </c>
      <c r="N8" s="7">
        <v>39158.931819999969</v>
      </c>
      <c r="O8" s="7">
        <v>28538.749430000051</v>
      </c>
      <c r="P8" s="7">
        <v>25759.792340000033</v>
      </c>
      <c r="Q8" s="9"/>
      <c r="R8" s="9"/>
      <c r="S8" s="9"/>
      <c r="T8" s="9"/>
      <c r="U8" s="9"/>
      <c r="V8" s="9"/>
      <c r="W8" s="9"/>
    </row>
    <row r="9" spans="1:23" s="22" customFormat="1" ht="12">
      <c r="A9" s="268" t="s">
        <v>224</v>
      </c>
      <c r="B9" s="260">
        <v>184.41696000000002</v>
      </c>
      <c r="C9" s="7">
        <v>184.41696000000002</v>
      </c>
      <c r="D9" s="257">
        <v>184.41696000000002</v>
      </c>
      <c r="E9" s="260">
        <v>45436.77393000001</v>
      </c>
      <c r="F9" s="7">
        <v>34557.681279999983</v>
      </c>
      <c r="G9" s="257">
        <v>33306.546280000017</v>
      </c>
      <c r="H9" s="260">
        <v>527.99666999999999</v>
      </c>
      <c r="I9" s="7">
        <v>437.10504000000003</v>
      </c>
      <c r="J9" s="257">
        <v>413.45091999999983</v>
      </c>
      <c r="K9" s="260">
        <v>44908.77726000001</v>
      </c>
      <c r="L9" s="7">
        <v>34120.57623999998</v>
      </c>
      <c r="M9" s="257">
        <v>32893.095360000014</v>
      </c>
      <c r="N9" s="7">
        <v>43039.759789999996</v>
      </c>
      <c r="O9" s="7">
        <v>32737.648399999998</v>
      </c>
      <c r="P9" s="7">
        <v>31397.454039999993</v>
      </c>
      <c r="Q9" s="9"/>
      <c r="R9" s="9"/>
      <c r="S9" s="9"/>
      <c r="T9" s="9"/>
      <c r="U9" s="9"/>
      <c r="V9" s="9"/>
      <c r="W9" s="9"/>
    </row>
    <row r="10" spans="1:23" s="22" customFormat="1" ht="12">
      <c r="A10" s="269" t="s">
        <v>225</v>
      </c>
      <c r="B10" s="261">
        <v>771.78</v>
      </c>
      <c r="C10" s="256">
        <v>771.78</v>
      </c>
      <c r="D10" s="258">
        <v>771.78</v>
      </c>
      <c r="E10" s="261">
        <v>56218.527000000002</v>
      </c>
      <c r="F10" s="256">
        <v>44690.257000000005</v>
      </c>
      <c r="G10" s="258">
        <v>46810.563999999991</v>
      </c>
      <c r="H10" s="261">
        <v>255.29300000000003</v>
      </c>
      <c r="I10" s="256">
        <v>254.05600000000004</v>
      </c>
      <c r="J10" s="258">
        <v>278.96100000000001</v>
      </c>
      <c r="K10" s="261">
        <v>55963.234000000004</v>
      </c>
      <c r="L10" s="256">
        <v>44436.201000000008</v>
      </c>
      <c r="M10" s="258">
        <v>46531.602999999988</v>
      </c>
      <c r="N10" s="256">
        <v>55991.90400000001</v>
      </c>
      <c r="O10" s="256">
        <v>45127.541000000005</v>
      </c>
      <c r="P10" s="256">
        <v>46828.972999999998</v>
      </c>
      <c r="Q10" s="9"/>
      <c r="R10" s="9"/>
      <c r="S10" s="9"/>
      <c r="T10" s="9"/>
      <c r="U10" s="9"/>
      <c r="V10" s="9"/>
      <c r="W10" s="9"/>
    </row>
    <row r="11" spans="1:23" s="447" customFormat="1" ht="12.75" customHeight="1">
      <c r="A11" s="447" t="s">
        <v>385</v>
      </c>
      <c r="H11" s="448"/>
      <c r="P11" s="449"/>
      <c r="Q11" s="450"/>
      <c r="R11" s="450"/>
      <c r="S11" s="450"/>
      <c r="T11" s="450"/>
      <c r="U11" s="450"/>
      <c r="V11" s="450"/>
      <c r="W11" s="450"/>
    </row>
    <row r="12" spans="1:23" s="22" customFormat="1" ht="1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>
      <c r="A13" s="544" t="str">
        <f>'3.1'!A4</f>
        <v>2025</v>
      </c>
      <c r="B13" s="537" t="s">
        <v>186</v>
      </c>
      <c r="C13" s="536"/>
      <c r="D13" s="538"/>
      <c r="E13" s="537" t="s">
        <v>19</v>
      </c>
      <c r="F13" s="536"/>
      <c r="G13" s="538"/>
      <c r="H13" s="537" t="s">
        <v>197</v>
      </c>
      <c r="I13" s="536"/>
      <c r="J13" s="538"/>
      <c r="K13" s="537" t="s">
        <v>6</v>
      </c>
      <c r="L13" s="536"/>
      <c r="M13" s="538"/>
      <c r="N13" s="536" t="s">
        <v>180</v>
      </c>
      <c r="O13" s="536"/>
      <c r="P13" s="536"/>
      <c r="Q13" s="9"/>
      <c r="R13" s="9"/>
      <c r="S13" s="9"/>
      <c r="T13" s="9"/>
      <c r="U13" s="9"/>
      <c r="V13" s="9"/>
      <c r="W13" s="9"/>
    </row>
    <row r="14" spans="1:23" s="22" customFormat="1" ht="12">
      <c r="A14" s="545"/>
      <c r="B14" s="532" t="s">
        <v>168</v>
      </c>
      <c r="C14" s="533"/>
      <c r="D14" s="534"/>
      <c r="E14" s="542" t="s">
        <v>5</v>
      </c>
      <c r="F14" s="539"/>
      <c r="G14" s="543"/>
      <c r="H14" s="542" t="s">
        <v>5</v>
      </c>
      <c r="I14" s="539"/>
      <c r="J14" s="543"/>
      <c r="K14" s="542" t="s">
        <v>5</v>
      </c>
      <c r="L14" s="539"/>
      <c r="M14" s="543"/>
      <c r="N14" s="539" t="s">
        <v>5</v>
      </c>
      <c r="O14" s="539"/>
      <c r="P14" s="539"/>
      <c r="Q14" s="9"/>
      <c r="R14" s="9"/>
      <c r="S14" s="9"/>
      <c r="T14" s="9"/>
      <c r="U14" s="9"/>
      <c r="V14" s="9"/>
      <c r="W14" s="9"/>
    </row>
    <row r="15" spans="1:23" s="22" customFormat="1" ht="12">
      <c r="A15" s="267"/>
      <c r="B15" s="374" t="s">
        <v>63</v>
      </c>
      <c r="C15" s="373" t="s">
        <v>64</v>
      </c>
      <c r="D15" s="378" t="s">
        <v>65</v>
      </c>
      <c r="E15" s="374" t="s">
        <v>63</v>
      </c>
      <c r="F15" s="373" t="s">
        <v>64</v>
      </c>
      <c r="G15" s="378" t="s">
        <v>65</v>
      </c>
      <c r="H15" s="374" t="s">
        <v>63</v>
      </c>
      <c r="I15" s="373" t="s">
        <v>64</v>
      </c>
      <c r="J15" s="378" t="s">
        <v>65</v>
      </c>
      <c r="K15" s="374" t="s">
        <v>63</v>
      </c>
      <c r="L15" s="373" t="s">
        <v>64</v>
      </c>
      <c r="M15" s="378" t="s">
        <v>65</v>
      </c>
      <c r="N15" s="373" t="s">
        <v>63</v>
      </c>
      <c r="O15" s="373" t="s">
        <v>64</v>
      </c>
      <c r="P15" s="373" t="s">
        <v>65</v>
      </c>
      <c r="Q15" s="9"/>
      <c r="R15" s="9"/>
      <c r="S15" s="9"/>
      <c r="T15" s="9"/>
      <c r="U15" s="9"/>
      <c r="V15" s="9"/>
      <c r="W15" s="9"/>
    </row>
    <row r="16" spans="1:23" s="22" customFormat="1" ht="12">
      <c r="A16" s="540" t="s">
        <v>18</v>
      </c>
      <c r="B16" s="546">
        <f>D17</f>
        <v>1171.5</v>
      </c>
      <c r="C16" s="547"/>
      <c r="D16" s="548"/>
      <c r="E16" s="546">
        <f>SUM(E17:G17)</f>
        <v>250074.36</v>
      </c>
      <c r="F16" s="547"/>
      <c r="G16" s="548"/>
      <c r="H16" s="546">
        <f>SUM(H17:J17)</f>
        <v>318627.36</v>
      </c>
      <c r="I16" s="547"/>
      <c r="J16" s="548"/>
      <c r="K16" s="546">
        <f>SUM(K17:M17)</f>
        <v>247137.86</v>
      </c>
      <c r="L16" s="547"/>
      <c r="M16" s="548"/>
      <c r="N16" s="549">
        <f>SUM(N17:P17)</f>
        <v>248950.94</v>
      </c>
      <c r="O16" s="547"/>
      <c r="P16" s="547"/>
      <c r="Q16" s="9"/>
      <c r="R16" s="9"/>
      <c r="S16" s="9"/>
      <c r="T16" s="9"/>
      <c r="U16" s="9"/>
      <c r="V16" s="9"/>
      <c r="W16" s="9"/>
    </row>
    <row r="17" spans="1:23" s="22" customFormat="1" ht="12">
      <c r="A17" s="541"/>
      <c r="B17" s="271">
        <v>1171.5</v>
      </c>
      <c r="C17" s="270">
        <v>1171.5</v>
      </c>
      <c r="D17" s="272">
        <v>1171.5</v>
      </c>
      <c r="E17" s="271">
        <v>90725.65</v>
      </c>
      <c r="F17" s="270">
        <v>88818.16</v>
      </c>
      <c r="G17" s="272">
        <v>70530.55</v>
      </c>
      <c r="H17" s="271">
        <v>116489.68</v>
      </c>
      <c r="I17" s="270">
        <v>111493.38</v>
      </c>
      <c r="J17" s="272">
        <v>90644.299999999988</v>
      </c>
      <c r="K17" s="271">
        <v>89583.659999999989</v>
      </c>
      <c r="L17" s="270">
        <v>87767.360000000001</v>
      </c>
      <c r="M17" s="272">
        <v>69786.84</v>
      </c>
      <c r="N17" s="270">
        <v>90245.33</v>
      </c>
      <c r="O17" s="270">
        <v>88451.8</v>
      </c>
      <c r="P17" s="270">
        <v>70253.81</v>
      </c>
      <c r="Q17" s="9"/>
      <c r="R17" s="9"/>
      <c r="S17" s="9"/>
      <c r="T17" s="9"/>
      <c r="U17" s="9"/>
      <c r="V17" s="9"/>
      <c r="W17" s="9"/>
    </row>
    <row r="18" spans="1:23" s="15" customFormat="1" ht="11.25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>
      <c r="Q19" s="9"/>
      <c r="R19" s="9"/>
      <c r="S19" s="9"/>
      <c r="T19" s="9"/>
      <c r="U19" s="9"/>
      <c r="V19" s="9"/>
      <c r="W19" s="9"/>
    </row>
    <row r="20" spans="1:23" s="22" customFormat="1" ht="12">
      <c r="Q20" s="9"/>
      <c r="R20" s="9"/>
      <c r="S20" s="9"/>
      <c r="T20" s="9"/>
      <c r="U20" s="9"/>
      <c r="V20" s="9"/>
      <c r="W20" s="9"/>
    </row>
    <row r="21" spans="1:23" s="22" customFormat="1" ht="12">
      <c r="Q21" s="9"/>
      <c r="R21" s="9"/>
      <c r="S21" s="9"/>
      <c r="T21" s="9"/>
      <c r="U21" s="9"/>
      <c r="V21" s="9"/>
      <c r="W21" s="9"/>
    </row>
    <row r="22" spans="1:23" s="22" customFormat="1" ht="1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>
      <c r="Q30" s="9"/>
      <c r="R30" s="9"/>
      <c r="S30" s="9"/>
      <c r="T30" s="9"/>
      <c r="U30" s="9"/>
      <c r="V30" s="9"/>
      <c r="W30" s="9"/>
    </row>
    <row r="31" spans="1:23" s="22" customFormat="1" ht="12">
      <c r="Q31" s="9"/>
      <c r="R31" s="9"/>
      <c r="S31" s="9"/>
      <c r="T31" s="9"/>
      <c r="U31" s="9"/>
      <c r="V31" s="9"/>
      <c r="W31" s="9"/>
    </row>
    <row r="32" spans="1:23" s="22" customFormat="1" ht="12">
      <c r="Q32" s="9"/>
      <c r="R32" s="9"/>
      <c r="S32" s="9"/>
      <c r="T32" s="9"/>
      <c r="U32" s="9"/>
      <c r="V32" s="9"/>
      <c r="W32" s="9"/>
    </row>
    <row r="33" spans="17:23" s="22" customFormat="1" ht="12">
      <c r="Q33" s="9"/>
      <c r="R33" s="9"/>
      <c r="S33" s="9"/>
      <c r="T33" s="9"/>
      <c r="U33" s="9"/>
      <c r="V33" s="9"/>
      <c r="W33" s="9"/>
    </row>
    <row r="34" spans="17:23" s="22" customFormat="1" ht="12">
      <c r="Q34" s="9"/>
      <c r="R34" s="9"/>
      <c r="S34" s="9"/>
      <c r="T34" s="9"/>
      <c r="U34" s="9"/>
      <c r="V34" s="9"/>
      <c r="W34" s="9"/>
    </row>
    <row r="35" spans="17:23" s="22" customFormat="1" ht="12">
      <c r="Q35" s="9"/>
      <c r="R35" s="9"/>
      <c r="S35" s="9"/>
      <c r="T35" s="9"/>
      <c r="U35" s="9"/>
      <c r="V35" s="9"/>
      <c r="W35" s="9"/>
    </row>
    <row r="36" spans="17:23" s="22" customFormat="1" ht="12">
      <c r="Q36" s="9"/>
      <c r="R36" s="9"/>
      <c r="S36" s="9"/>
      <c r="T36" s="9"/>
      <c r="U36" s="9"/>
      <c r="V36" s="9"/>
      <c r="W36" s="9"/>
    </row>
    <row r="37" spans="17:23" s="22" customFormat="1" ht="12">
      <c r="Q37" s="9"/>
      <c r="R37" s="9"/>
      <c r="S37" s="9"/>
      <c r="T37" s="9"/>
      <c r="U37" s="9"/>
      <c r="V37" s="9"/>
      <c r="W37" s="9"/>
    </row>
    <row r="38" spans="17:23" s="22" customFormat="1" ht="12">
      <c r="Q38" s="9"/>
      <c r="R38" s="9"/>
      <c r="S38" s="9"/>
      <c r="T38" s="9"/>
      <c r="U38" s="9"/>
      <c r="V38" s="9"/>
      <c r="W38" s="9"/>
    </row>
    <row r="39" spans="17:23" s="22" customFormat="1" ht="12">
      <c r="Q39" s="9"/>
      <c r="R39" s="9"/>
      <c r="S39" s="9"/>
      <c r="T39" s="9"/>
      <c r="U39" s="9"/>
      <c r="V39" s="9"/>
      <c r="W39" s="9"/>
    </row>
    <row r="40" spans="17:23" s="22" customFormat="1" ht="12">
      <c r="Q40" s="9"/>
      <c r="R40" s="9"/>
      <c r="S40" s="9"/>
      <c r="T40" s="9"/>
      <c r="U40" s="9"/>
      <c r="V40" s="9"/>
      <c r="W40" s="9"/>
    </row>
    <row r="41" spans="17:23" s="22" customFormat="1" ht="12">
      <c r="Q41" s="9"/>
      <c r="R41" s="9"/>
      <c r="S41" s="9"/>
      <c r="T41" s="9"/>
      <c r="U41" s="9"/>
      <c r="V41" s="9"/>
      <c r="W41" s="9"/>
    </row>
    <row r="42" spans="17:23" s="22" customFormat="1" ht="12">
      <c r="Q42" s="9"/>
      <c r="R42" s="9"/>
      <c r="S42" s="9"/>
      <c r="T42" s="9"/>
      <c r="U42" s="9"/>
      <c r="V42" s="9"/>
      <c r="W42" s="9"/>
    </row>
    <row r="43" spans="17:23" s="22" customFormat="1" ht="12">
      <c r="Q43" s="9"/>
      <c r="R43" s="9"/>
      <c r="S43" s="9"/>
      <c r="T43" s="9"/>
      <c r="U43" s="9"/>
      <c r="V43" s="9"/>
      <c r="W43" s="9"/>
    </row>
    <row r="44" spans="17:23" s="22" customFormat="1" ht="12">
      <c r="Q44" s="9"/>
      <c r="R44" s="9"/>
      <c r="S44" s="9"/>
      <c r="T44" s="9"/>
      <c r="U44" s="9"/>
      <c r="V44" s="9"/>
      <c r="W44" s="9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>
      <c r="A1" s="266" t="s">
        <v>382</v>
      </c>
      <c r="P1" s="209" t="str">
        <f>'3.1'!N1</f>
        <v>II. čtvrtletí 2025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>
      <c r="A3" s="544" t="str">
        <f>'3.1'!A4</f>
        <v>2025</v>
      </c>
      <c r="B3" s="537" t="s">
        <v>186</v>
      </c>
      <c r="C3" s="536"/>
      <c r="D3" s="538"/>
      <c r="E3" s="537" t="s">
        <v>19</v>
      </c>
      <c r="F3" s="536"/>
      <c r="G3" s="538"/>
      <c r="H3" s="537" t="s">
        <v>192</v>
      </c>
      <c r="I3" s="536"/>
      <c r="J3" s="538"/>
      <c r="K3" s="537" t="s">
        <v>6</v>
      </c>
      <c r="L3" s="536"/>
      <c r="M3" s="538"/>
      <c r="N3" s="536" t="s">
        <v>180</v>
      </c>
      <c r="O3" s="536"/>
      <c r="P3" s="536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>
      <c r="A4" s="545"/>
      <c r="B4" s="532" t="s">
        <v>168</v>
      </c>
      <c r="C4" s="533"/>
      <c r="D4" s="534"/>
      <c r="E4" s="542" t="s">
        <v>5</v>
      </c>
      <c r="F4" s="539"/>
      <c r="G4" s="543"/>
      <c r="H4" s="542" t="s">
        <v>5</v>
      </c>
      <c r="I4" s="539"/>
      <c r="J4" s="543"/>
      <c r="K4" s="542" t="s">
        <v>5</v>
      </c>
      <c r="L4" s="539"/>
      <c r="M4" s="543"/>
      <c r="N4" s="539" t="s">
        <v>5</v>
      </c>
      <c r="O4" s="539"/>
      <c r="P4" s="53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267"/>
      <c r="B5" s="374" t="s">
        <v>63</v>
      </c>
      <c r="C5" s="373" t="s">
        <v>64</v>
      </c>
      <c r="D5" s="378" t="s">
        <v>65</v>
      </c>
      <c r="E5" s="374" t="s">
        <v>63</v>
      </c>
      <c r="F5" s="373" t="s">
        <v>64</v>
      </c>
      <c r="G5" s="378" t="s">
        <v>65</v>
      </c>
      <c r="H5" s="374" t="s">
        <v>63</v>
      </c>
      <c r="I5" s="373" t="s">
        <v>64</v>
      </c>
      <c r="J5" s="378" t="s">
        <v>65</v>
      </c>
      <c r="K5" s="374" t="s">
        <v>63</v>
      </c>
      <c r="L5" s="373" t="s">
        <v>64</v>
      </c>
      <c r="M5" s="378" t="s">
        <v>65</v>
      </c>
      <c r="N5" s="373" t="s">
        <v>63</v>
      </c>
      <c r="O5" s="373" t="s">
        <v>64</v>
      </c>
      <c r="P5" s="373" t="s">
        <v>65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>
      <c r="A6" s="540" t="s">
        <v>290</v>
      </c>
      <c r="B6" s="524">
        <f>D7</f>
        <v>4222.4922540001271</v>
      </c>
      <c r="C6" s="521"/>
      <c r="D6" s="525"/>
      <c r="E6" s="524">
        <f>SUM(E7:G7)</f>
        <v>1600222.7084021559</v>
      </c>
      <c r="F6" s="521"/>
      <c r="G6" s="525"/>
      <c r="H6" s="524">
        <f>SUM(H7:J7)</f>
        <v>9910.4298699999999</v>
      </c>
      <c r="I6" s="521"/>
      <c r="J6" s="525"/>
      <c r="K6" s="524">
        <f>SUM(K7:M7)</f>
        <v>1590312.278532156</v>
      </c>
      <c r="L6" s="521"/>
      <c r="M6" s="525"/>
      <c r="N6" s="521">
        <f>SUM(N7:P7)</f>
        <v>1101064.3958999927</v>
      </c>
      <c r="O6" s="521"/>
      <c r="P6" s="521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>
      <c r="A7" s="541"/>
      <c r="B7" s="271">
        <f>SUM(B8:B13)</f>
        <v>4165.287477200086</v>
      </c>
      <c r="C7" s="270">
        <f t="shared" ref="C7:P7" si="0">SUM(C8:C13)</f>
        <v>4204.5930171001082</v>
      </c>
      <c r="D7" s="272">
        <f t="shared" si="0"/>
        <v>4222.4922540001271</v>
      </c>
      <c r="E7" s="271">
        <f t="shared" si="0"/>
        <v>488506.26865949179</v>
      </c>
      <c r="F7" s="270">
        <f t="shared" si="0"/>
        <v>524806.18738025625</v>
      </c>
      <c r="G7" s="272">
        <f t="shared" si="0"/>
        <v>586910.25236240798</v>
      </c>
      <c r="H7" s="271">
        <f t="shared" si="0"/>
        <v>2962.9610000000007</v>
      </c>
      <c r="I7" s="270">
        <f t="shared" si="0"/>
        <v>3342.6614399999989</v>
      </c>
      <c r="J7" s="272">
        <f t="shared" si="0"/>
        <v>3604.8074300000017</v>
      </c>
      <c r="K7" s="271">
        <f t="shared" si="0"/>
        <v>485543.30765949172</v>
      </c>
      <c r="L7" s="270">
        <f t="shared" si="0"/>
        <v>521463.52594025625</v>
      </c>
      <c r="M7" s="272">
        <f t="shared" si="0"/>
        <v>583305.44493240805</v>
      </c>
      <c r="N7" s="270">
        <f t="shared" si="0"/>
        <v>335556.63965999859</v>
      </c>
      <c r="O7" s="270">
        <f t="shared" si="0"/>
        <v>361858.42594999709</v>
      </c>
      <c r="P7" s="270">
        <f t="shared" si="0"/>
        <v>403649.33028999699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268" t="s">
        <v>222</v>
      </c>
      <c r="B8" s="280">
        <v>1412.6614782000913</v>
      </c>
      <c r="C8" s="7">
        <v>1427.3921131001136</v>
      </c>
      <c r="D8" s="257">
        <v>1443.1673560001354</v>
      </c>
      <c r="E8" s="260">
        <v>161059.77854795119</v>
      </c>
      <c r="F8" s="7">
        <v>171067.40622271204</v>
      </c>
      <c r="G8" s="257">
        <v>194542.96641763113</v>
      </c>
      <c r="H8" s="260">
        <v>5.0153199999999947</v>
      </c>
      <c r="I8" s="7">
        <v>5.354019999999994</v>
      </c>
      <c r="J8" s="257">
        <v>3.0566199999999988</v>
      </c>
      <c r="K8" s="260">
        <v>161054.76322795119</v>
      </c>
      <c r="L8" s="7">
        <v>171062.05220271205</v>
      </c>
      <c r="M8" s="257">
        <v>194539.90979763115</v>
      </c>
      <c r="N8" s="7">
        <v>66142.847789998545</v>
      </c>
      <c r="O8" s="7">
        <v>72045.586079997302</v>
      </c>
      <c r="P8" s="7">
        <v>83373.528559996877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268" t="s">
        <v>187</v>
      </c>
      <c r="B9" s="280">
        <v>366.19176499999594</v>
      </c>
      <c r="C9" s="7">
        <v>373.48467499999566</v>
      </c>
      <c r="D9" s="257">
        <v>380.88819899999203</v>
      </c>
      <c r="E9" s="260">
        <v>40346.293988966718</v>
      </c>
      <c r="F9" s="7">
        <v>43618.203409244306</v>
      </c>
      <c r="G9" s="257">
        <v>50423.978174653093</v>
      </c>
      <c r="H9" s="260">
        <v>24.140079999999998</v>
      </c>
      <c r="I9" s="7">
        <v>24.860780000000016</v>
      </c>
      <c r="J9" s="257">
        <v>26.643380000000004</v>
      </c>
      <c r="K9" s="260">
        <v>40322.15390896672</v>
      </c>
      <c r="L9" s="7">
        <v>43593.342629244304</v>
      </c>
      <c r="M9" s="257">
        <v>50397.334794653092</v>
      </c>
      <c r="N9" s="7">
        <v>19586.902510000051</v>
      </c>
      <c r="O9" s="7">
        <v>21600.541359999999</v>
      </c>
      <c r="P9" s="7">
        <v>26292.317240000026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268" t="s">
        <v>200</v>
      </c>
      <c r="B10" s="280">
        <v>214.35632399999986</v>
      </c>
      <c r="C10" s="7">
        <v>219.1780989999998</v>
      </c>
      <c r="D10" s="257">
        <v>222.73859899999979</v>
      </c>
      <c r="E10" s="260">
        <v>23822.166222573949</v>
      </c>
      <c r="F10" s="7">
        <v>26375.265228299875</v>
      </c>
      <c r="G10" s="257">
        <v>30355.84072012371</v>
      </c>
      <c r="H10" s="260">
        <v>137.84680000000003</v>
      </c>
      <c r="I10" s="7">
        <v>139.37133000000003</v>
      </c>
      <c r="J10" s="257">
        <v>138.21393000000009</v>
      </c>
      <c r="K10" s="260">
        <v>23684.31942257395</v>
      </c>
      <c r="L10" s="7">
        <v>26235.893898299873</v>
      </c>
      <c r="M10" s="257">
        <v>30217.626790123708</v>
      </c>
      <c r="N10" s="7">
        <v>10920.059950000006</v>
      </c>
      <c r="O10" s="7">
        <v>12245.489069999991</v>
      </c>
      <c r="P10" s="7">
        <v>14632.190790000001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268" t="s">
        <v>188</v>
      </c>
      <c r="B11" s="280">
        <v>692.22482999999954</v>
      </c>
      <c r="C11" s="7">
        <v>705.20134999999959</v>
      </c>
      <c r="D11" s="257">
        <v>706.26635999999974</v>
      </c>
      <c r="E11" s="260">
        <v>80167.995259999909</v>
      </c>
      <c r="F11" s="7">
        <v>87979.02050000013</v>
      </c>
      <c r="G11" s="257">
        <v>97998.562030000176</v>
      </c>
      <c r="H11" s="260">
        <v>1443.0380000000002</v>
      </c>
      <c r="I11" s="7">
        <v>1722.6009200000001</v>
      </c>
      <c r="J11" s="257">
        <v>1955.0600100000011</v>
      </c>
      <c r="K11" s="260">
        <v>78724.957259999908</v>
      </c>
      <c r="L11" s="7">
        <v>86256.419580000133</v>
      </c>
      <c r="M11" s="257">
        <v>96043.502020000175</v>
      </c>
      <c r="N11" s="7">
        <v>61061.349150000038</v>
      </c>
      <c r="O11" s="7">
        <v>66144.461229999943</v>
      </c>
      <c r="P11" s="7">
        <v>72964.562710000027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268" t="s">
        <v>189</v>
      </c>
      <c r="B12" s="280">
        <v>1080.3486199999998</v>
      </c>
      <c r="C12" s="7">
        <v>1079.83232</v>
      </c>
      <c r="D12" s="257">
        <v>1076.96228</v>
      </c>
      <c r="E12" s="260">
        <v>133902.51196999993</v>
      </c>
      <c r="F12" s="7">
        <v>142522.92151999995</v>
      </c>
      <c r="G12" s="257">
        <v>157283.53517999989</v>
      </c>
      <c r="H12" s="260">
        <v>799.52068000000031</v>
      </c>
      <c r="I12" s="7">
        <v>863.10188999999968</v>
      </c>
      <c r="J12" s="257">
        <v>846.34909000000039</v>
      </c>
      <c r="K12" s="260">
        <v>133102.99128999995</v>
      </c>
      <c r="L12" s="7">
        <v>141659.81962999995</v>
      </c>
      <c r="M12" s="257">
        <v>156437.18608999989</v>
      </c>
      <c r="N12" s="7">
        <v>129757.23850999997</v>
      </c>
      <c r="O12" s="7">
        <v>137896.96045999986</v>
      </c>
      <c r="P12" s="7">
        <v>151479.21725000007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>
      <c r="A13" s="269" t="s">
        <v>190</v>
      </c>
      <c r="B13" s="281">
        <v>399.50445999999994</v>
      </c>
      <c r="C13" s="256">
        <v>399.50445999999994</v>
      </c>
      <c r="D13" s="258">
        <v>392.46945999999991</v>
      </c>
      <c r="E13" s="261">
        <v>49207.522670000006</v>
      </c>
      <c r="F13" s="256">
        <v>53243.370499999983</v>
      </c>
      <c r="G13" s="258">
        <v>56305.369839999992</v>
      </c>
      <c r="H13" s="261">
        <v>553.4001199999999</v>
      </c>
      <c r="I13" s="256">
        <v>587.37249999999972</v>
      </c>
      <c r="J13" s="258">
        <v>635.48440000000016</v>
      </c>
      <c r="K13" s="261">
        <v>48654.122550000007</v>
      </c>
      <c r="L13" s="256">
        <v>52655.997999999985</v>
      </c>
      <c r="M13" s="258">
        <v>55669.885439999991</v>
      </c>
      <c r="N13" s="256">
        <v>48088.241749999994</v>
      </c>
      <c r="O13" s="256">
        <v>51925.387750000009</v>
      </c>
      <c r="P13" s="256">
        <v>54907.513740000002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customHeight="1">
      <c r="A14" s="15" t="s">
        <v>385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>
      <c r="A27" s="544" t="str">
        <f>'3.1'!A4</f>
        <v>2025</v>
      </c>
      <c r="B27" s="537" t="s">
        <v>186</v>
      </c>
      <c r="C27" s="536"/>
      <c r="D27" s="538"/>
      <c r="E27" s="537" t="s">
        <v>19</v>
      </c>
      <c r="F27" s="536"/>
      <c r="G27" s="538"/>
      <c r="H27" s="537" t="s">
        <v>192</v>
      </c>
      <c r="I27" s="536"/>
      <c r="J27" s="538"/>
      <c r="K27" s="537" t="s">
        <v>6</v>
      </c>
      <c r="L27" s="536"/>
      <c r="M27" s="538"/>
      <c r="N27" s="536" t="s">
        <v>180</v>
      </c>
      <c r="O27" s="536"/>
      <c r="P27" s="536"/>
    </row>
    <row r="28" spans="1:28" ht="12" customHeight="1">
      <c r="A28" s="545"/>
      <c r="B28" s="532" t="s">
        <v>168</v>
      </c>
      <c r="C28" s="533"/>
      <c r="D28" s="534"/>
      <c r="E28" s="542" t="s">
        <v>5</v>
      </c>
      <c r="F28" s="539"/>
      <c r="G28" s="543"/>
      <c r="H28" s="542" t="s">
        <v>5</v>
      </c>
      <c r="I28" s="539"/>
      <c r="J28" s="543"/>
      <c r="K28" s="542" t="s">
        <v>5</v>
      </c>
      <c r="L28" s="539"/>
      <c r="M28" s="543"/>
      <c r="N28" s="539" t="s">
        <v>5</v>
      </c>
      <c r="O28" s="539"/>
      <c r="P28" s="539"/>
    </row>
    <row r="29" spans="1:28">
      <c r="A29" s="267"/>
      <c r="B29" s="374" t="s">
        <v>63</v>
      </c>
      <c r="C29" s="373" t="s">
        <v>64</v>
      </c>
      <c r="D29" s="378" t="s">
        <v>65</v>
      </c>
      <c r="E29" s="374" t="s">
        <v>63</v>
      </c>
      <c r="F29" s="373" t="s">
        <v>64</v>
      </c>
      <c r="G29" s="378" t="s">
        <v>65</v>
      </c>
      <c r="H29" s="374" t="s">
        <v>63</v>
      </c>
      <c r="I29" s="373" t="s">
        <v>64</v>
      </c>
      <c r="J29" s="378" t="s">
        <v>65</v>
      </c>
      <c r="K29" s="374" t="s">
        <v>63</v>
      </c>
      <c r="L29" s="373" t="s">
        <v>64</v>
      </c>
      <c r="M29" s="378" t="s">
        <v>65</v>
      </c>
      <c r="N29" s="373" t="s">
        <v>63</v>
      </c>
      <c r="O29" s="373" t="s">
        <v>64</v>
      </c>
      <c r="P29" s="373" t="s">
        <v>65</v>
      </c>
    </row>
    <row r="30" spans="1:28">
      <c r="A30" s="540" t="s">
        <v>291</v>
      </c>
      <c r="B30" s="524">
        <f>D31</f>
        <v>368.89398500000004</v>
      </c>
      <c r="C30" s="521"/>
      <c r="D30" s="525"/>
      <c r="E30" s="524">
        <f>SUM(E31:G31)</f>
        <v>155078.63390631048</v>
      </c>
      <c r="F30" s="521"/>
      <c r="G30" s="525"/>
      <c r="H30" s="524">
        <f>SUM(H31:J31)</f>
        <v>1897.8428200000008</v>
      </c>
      <c r="I30" s="521"/>
      <c r="J30" s="525"/>
      <c r="K30" s="524">
        <f>SUM(K31:M31)</f>
        <v>153180.79108631052</v>
      </c>
      <c r="L30" s="521"/>
      <c r="M30" s="525"/>
      <c r="N30" s="521">
        <f>SUM(N31:P31)</f>
        <v>151730.37883999999</v>
      </c>
      <c r="O30" s="521"/>
      <c r="P30" s="521"/>
    </row>
    <row r="31" spans="1:28">
      <c r="A31" s="541"/>
      <c r="B31" s="271">
        <f>SUM(B32:B35)</f>
        <v>364.63738499999999</v>
      </c>
      <c r="C31" s="270">
        <f t="shared" ref="C31:P31" si="1">SUM(C32:C35)</f>
        <v>364.621985</v>
      </c>
      <c r="D31" s="272">
        <f t="shared" si="1"/>
        <v>368.89398500000004</v>
      </c>
      <c r="E31" s="271">
        <f t="shared" si="1"/>
        <v>57667.45981267684</v>
      </c>
      <c r="F31" s="270">
        <f t="shared" si="1"/>
        <v>47797.778896680247</v>
      </c>
      <c r="G31" s="272">
        <f t="shared" si="1"/>
        <v>49613.39519695341</v>
      </c>
      <c r="H31" s="271">
        <f t="shared" si="1"/>
        <v>740.24704000000054</v>
      </c>
      <c r="I31" s="270">
        <f t="shared" si="1"/>
        <v>564.28445999999997</v>
      </c>
      <c r="J31" s="272">
        <f t="shared" si="1"/>
        <v>593.31132000000025</v>
      </c>
      <c r="K31" s="271">
        <f t="shared" si="1"/>
        <v>56927.212772676838</v>
      </c>
      <c r="L31" s="270">
        <f t="shared" si="1"/>
        <v>47233.494436680252</v>
      </c>
      <c r="M31" s="272">
        <f t="shared" si="1"/>
        <v>49020.083876953417</v>
      </c>
      <c r="N31" s="270">
        <f t="shared" si="1"/>
        <v>56211.615529999995</v>
      </c>
      <c r="O31" s="270">
        <f t="shared" si="1"/>
        <v>46726.523039999993</v>
      </c>
      <c r="P31" s="270">
        <f t="shared" si="1"/>
        <v>48792.240270000009</v>
      </c>
    </row>
    <row r="32" spans="1:28">
      <c r="A32" s="268" t="s">
        <v>198</v>
      </c>
      <c r="B32" s="280">
        <v>2.7269849999999995</v>
      </c>
      <c r="C32" s="7">
        <v>2.7115849999999995</v>
      </c>
      <c r="D32" s="257">
        <v>2.7235849999999999</v>
      </c>
      <c r="E32" s="260">
        <v>159.6686326768253</v>
      </c>
      <c r="F32" s="7">
        <v>98.368466680247735</v>
      </c>
      <c r="G32" s="257">
        <v>98.758206953389831</v>
      </c>
      <c r="H32" s="260">
        <v>3.5024999999999999</v>
      </c>
      <c r="I32" s="7">
        <v>2.6537100000000002</v>
      </c>
      <c r="J32" s="257">
        <v>2.47315</v>
      </c>
      <c r="K32" s="260">
        <v>156.1661326768253</v>
      </c>
      <c r="L32" s="7">
        <v>95.714756680247731</v>
      </c>
      <c r="M32" s="257">
        <v>96.285056953389827</v>
      </c>
      <c r="N32" s="7">
        <v>157.19314</v>
      </c>
      <c r="O32" s="7">
        <v>97.346069999999997</v>
      </c>
      <c r="P32" s="7">
        <v>99.24696999999999</v>
      </c>
    </row>
    <row r="33" spans="1:16">
      <c r="A33" s="268" t="s">
        <v>199</v>
      </c>
      <c r="B33" s="280">
        <v>5.16</v>
      </c>
      <c r="C33" s="7">
        <v>5.16</v>
      </c>
      <c r="D33" s="257">
        <v>5.16</v>
      </c>
      <c r="E33" s="260">
        <v>762.21677999999997</v>
      </c>
      <c r="F33" s="7">
        <v>558.13555999999994</v>
      </c>
      <c r="G33" s="257">
        <v>581.76148999999998</v>
      </c>
      <c r="H33" s="260">
        <v>6.5580600000000002</v>
      </c>
      <c r="I33" s="7">
        <v>4.5404800000000005</v>
      </c>
      <c r="J33" s="257">
        <v>4.8584100000000001</v>
      </c>
      <c r="K33" s="260">
        <v>755.65872000000002</v>
      </c>
      <c r="L33" s="7">
        <v>553.59507999999994</v>
      </c>
      <c r="M33" s="257">
        <v>576.90307999999993</v>
      </c>
      <c r="N33" s="7">
        <v>753.61763999999994</v>
      </c>
      <c r="O33" s="7">
        <v>551.7357199999999</v>
      </c>
      <c r="P33" s="7">
        <v>575.42529999999999</v>
      </c>
    </row>
    <row r="34" spans="1:16">
      <c r="A34" s="268" t="s">
        <v>201</v>
      </c>
      <c r="B34" s="280">
        <v>56.08</v>
      </c>
      <c r="C34" s="7">
        <v>56.08</v>
      </c>
      <c r="D34" s="257">
        <v>56.08</v>
      </c>
      <c r="E34" s="260">
        <v>8743.9980799999976</v>
      </c>
      <c r="F34" s="7">
        <v>7063.393799999998</v>
      </c>
      <c r="G34" s="257">
        <v>7043.2388899999987</v>
      </c>
      <c r="H34" s="260">
        <v>80.245329999999981</v>
      </c>
      <c r="I34" s="7">
        <v>75.627800000000008</v>
      </c>
      <c r="J34" s="257">
        <v>73.777890000000014</v>
      </c>
      <c r="K34" s="260">
        <v>8663.7527499999978</v>
      </c>
      <c r="L34" s="7">
        <v>6987.7659999999978</v>
      </c>
      <c r="M34" s="257">
        <v>6969.4609999999984</v>
      </c>
      <c r="N34" s="7">
        <v>8664.08475</v>
      </c>
      <c r="O34" s="7">
        <v>6988.119999999999</v>
      </c>
      <c r="P34" s="7">
        <v>6969.6757500000022</v>
      </c>
    </row>
    <row r="35" spans="1:16">
      <c r="A35" s="269" t="s">
        <v>202</v>
      </c>
      <c r="B35" s="281">
        <v>300.67040000000003</v>
      </c>
      <c r="C35" s="256">
        <v>300.67040000000003</v>
      </c>
      <c r="D35" s="258">
        <v>304.93040000000002</v>
      </c>
      <c r="E35" s="261">
        <v>48001.576320000015</v>
      </c>
      <c r="F35" s="256">
        <v>40077.881070000003</v>
      </c>
      <c r="G35" s="258">
        <v>41889.636610000023</v>
      </c>
      <c r="H35" s="261">
        <v>649.94115000000056</v>
      </c>
      <c r="I35" s="256">
        <v>481.46247</v>
      </c>
      <c r="J35" s="258">
        <v>512.20187000000021</v>
      </c>
      <c r="K35" s="261">
        <v>47351.635170000016</v>
      </c>
      <c r="L35" s="256">
        <v>39596.418600000005</v>
      </c>
      <c r="M35" s="258">
        <v>41377.434740000026</v>
      </c>
      <c r="N35" s="256">
        <v>46636.719999999994</v>
      </c>
      <c r="O35" s="256">
        <v>39089.321249999994</v>
      </c>
      <c r="P35" s="256">
        <v>41147.892250000004</v>
      </c>
    </row>
    <row r="36" spans="1:16" s="15" customFormat="1" ht="12.75" customHeight="1">
      <c r="A36" s="15" t="s">
        <v>385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>
      <c r="A1" s="273" t="s">
        <v>383</v>
      </c>
      <c r="B1" s="99"/>
      <c r="C1" s="99"/>
      <c r="D1" s="99"/>
      <c r="M1" s="209" t="str">
        <f>'3.1'!N1</f>
        <v>II. čtvrtletí 2025</v>
      </c>
    </row>
    <row r="2" spans="1:13" ht="6" customHeight="1"/>
    <row r="3" spans="1:13" ht="12.75" customHeight="1">
      <c r="A3" s="544" t="str">
        <f>'3.1'!A4</f>
        <v>2025</v>
      </c>
      <c r="B3" s="537" t="s">
        <v>19</v>
      </c>
      <c r="C3" s="536"/>
      <c r="D3" s="538"/>
      <c r="E3" s="537" t="s">
        <v>192</v>
      </c>
      <c r="F3" s="536"/>
      <c r="G3" s="538"/>
      <c r="H3" s="537" t="s">
        <v>194</v>
      </c>
      <c r="I3" s="536"/>
      <c r="J3" s="538"/>
      <c r="K3" s="536" t="s">
        <v>6</v>
      </c>
      <c r="L3" s="536"/>
      <c r="M3" s="536"/>
    </row>
    <row r="4" spans="1:13" ht="12.75" customHeight="1">
      <c r="A4" s="545"/>
      <c r="B4" s="532" t="s">
        <v>103</v>
      </c>
      <c r="C4" s="533"/>
      <c r="D4" s="534"/>
      <c r="E4" s="542" t="s">
        <v>103</v>
      </c>
      <c r="F4" s="539"/>
      <c r="G4" s="543"/>
      <c r="H4" s="542" t="s">
        <v>103</v>
      </c>
      <c r="I4" s="539"/>
      <c r="J4" s="543"/>
      <c r="K4" s="539" t="s">
        <v>103</v>
      </c>
      <c r="L4" s="539"/>
      <c r="M4" s="539"/>
    </row>
    <row r="5" spans="1:13" ht="12.75" customHeight="1">
      <c r="A5" s="267"/>
      <c r="B5" s="374" t="s">
        <v>63</v>
      </c>
      <c r="C5" s="373" t="s">
        <v>64</v>
      </c>
      <c r="D5" s="378" t="s">
        <v>65</v>
      </c>
      <c r="E5" s="374" t="s">
        <v>63</v>
      </c>
      <c r="F5" s="373" t="s">
        <v>64</v>
      </c>
      <c r="G5" s="378" t="s">
        <v>65</v>
      </c>
      <c r="H5" s="374" t="s">
        <v>63</v>
      </c>
      <c r="I5" s="373" t="s">
        <v>64</v>
      </c>
      <c r="J5" s="378" t="s">
        <v>65</v>
      </c>
      <c r="K5" s="373" t="s">
        <v>63</v>
      </c>
      <c r="L5" s="373" t="s">
        <v>64</v>
      </c>
      <c r="M5" s="373" t="s">
        <v>65</v>
      </c>
    </row>
    <row r="6" spans="1:13" ht="12.75" customHeight="1">
      <c r="A6" s="540" t="s">
        <v>150</v>
      </c>
      <c r="B6" s="524">
        <f>SUM(B7:D7)</f>
        <v>765977.51500000001</v>
      </c>
      <c r="C6" s="521"/>
      <c r="D6" s="525"/>
      <c r="E6" s="524">
        <f>SUM(E7:G7)</f>
        <v>64152.670000000006</v>
      </c>
      <c r="F6" s="521"/>
      <c r="G6" s="525"/>
      <c r="H6" s="524">
        <f>SUM(H7:J7)</f>
        <v>32273.462000000003</v>
      </c>
      <c r="I6" s="521"/>
      <c r="J6" s="525"/>
      <c r="K6" s="521">
        <f>SUM(K7:M7)</f>
        <v>701824.84499999997</v>
      </c>
      <c r="L6" s="521"/>
      <c r="M6" s="521"/>
    </row>
    <row r="7" spans="1:13">
      <c r="A7" s="541"/>
      <c r="B7" s="271">
        <f>SUM(B8:B14)</f>
        <v>257421.55899999998</v>
      </c>
      <c r="C7" s="270">
        <f t="shared" ref="C7:M7" si="0">SUM(C8:C14)</f>
        <v>257724.65900000001</v>
      </c>
      <c r="D7" s="272">
        <f t="shared" si="0"/>
        <v>250831.29699999999</v>
      </c>
      <c r="E7" s="271">
        <f t="shared" si="0"/>
        <v>20377.505000000001</v>
      </c>
      <c r="F7" s="270">
        <f t="shared" si="0"/>
        <v>20988.208000000002</v>
      </c>
      <c r="G7" s="272">
        <f t="shared" si="0"/>
        <v>22786.957000000002</v>
      </c>
      <c r="H7" s="271">
        <f t="shared" si="0"/>
        <v>11623.934000000001</v>
      </c>
      <c r="I7" s="270">
        <f t="shared" si="0"/>
        <v>10752.732999999998</v>
      </c>
      <c r="J7" s="272">
        <f t="shared" si="0"/>
        <v>9896.7950000000019</v>
      </c>
      <c r="K7" s="270">
        <f t="shared" si="0"/>
        <v>237044.05399999995</v>
      </c>
      <c r="L7" s="270">
        <f t="shared" si="0"/>
        <v>236736.451</v>
      </c>
      <c r="M7" s="270">
        <f t="shared" si="0"/>
        <v>228044.34</v>
      </c>
    </row>
    <row r="8" spans="1:13">
      <c r="A8" s="282" t="s">
        <v>87</v>
      </c>
      <c r="B8" s="288">
        <v>18568.317999999999</v>
      </c>
      <c r="C8" s="289">
        <v>18874.529000000002</v>
      </c>
      <c r="D8" s="290">
        <v>15181.865</v>
      </c>
      <c r="E8" s="288">
        <v>2512.5909999999999</v>
      </c>
      <c r="F8" s="289">
        <v>2496.1030000000005</v>
      </c>
      <c r="G8" s="290">
        <v>2413.8609999999999</v>
      </c>
      <c r="H8" s="288">
        <v>336.87800000000004</v>
      </c>
      <c r="I8" s="289">
        <v>275.46600000000001</v>
      </c>
      <c r="J8" s="290">
        <v>156.04399999999998</v>
      </c>
      <c r="K8" s="289">
        <v>16055.726999999999</v>
      </c>
      <c r="L8" s="289">
        <v>16378.426000000001</v>
      </c>
      <c r="M8" s="289">
        <v>12768.004000000001</v>
      </c>
    </row>
    <row r="9" spans="1:13">
      <c r="A9" s="282" t="s">
        <v>171</v>
      </c>
      <c r="B9" s="288">
        <v>93469.948000000004</v>
      </c>
      <c r="C9" s="289">
        <v>100046.265</v>
      </c>
      <c r="D9" s="290">
        <v>95878.656999999992</v>
      </c>
      <c r="E9" s="288">
        <v>2418.3540000000003</v>
      </c>
      <c r="F9" s="289">
        <v>2428.9360000000001</v>
      </c>
      <c r="G9" s="290">
        <v>2361.1670000000004</v>
      </c>
      <c r="H9" s="288">
        <v>3321.049</v>
      </c>
      <c r="I9" s="289">
        <v>3451.2709999999997</v>
      </c>
      <c r="J9" s="290">
        <v>3000.4300000000003</v>
      </c>
      <c r="K9" s="289">
        <v>91051.593999999997</v>
      </c>
      <c r="L9" s="289">
        <v>97617.328999999998</v>
      </c>
      <c r="M9" s="289">
        <v>93517.489999999991</v>
      </c>
    </row>
    <row r="10" spans="1:13">
      <c r="A10" s="282" t="s">
        <v>88</v>
      </c>
      <c r="B10" s="288">
        <v>0</v>
      </c>
      <c r="C10" s="289">
        <v>0</v>
      </c>
      <c r="D10" s="290">
        <v>0</v>
      </c>
      <c r="E10" s="288">
        <v>0</v>
      </c>
      <c r="F10" s="289">
        <v>0</v>
      </c>
      <c r="G10" s="290">
        <v>0</v>
      </c>
      <c r="H10" s="288">
        <v>0</v>
      </c>
      <c r="I10" s="289">
        <v>0</v>
      </c>
      <c r="J10" s="290">
        <v>0</v>
      </c>
      <c r="K10" s="289">
        <v>0</v>
      </c>
      <c r="L10" s="289">
        <v>0</v>
      </c>
      <c r="M10" s="289">
        <v>0</v>
      </c>
    </row>
    <row r="11" spans="1:13">
      <c r="A11" s="282" t="s">
        <v>89</v>
      </c>
      <c r="B11" s="288">
        <v>0</v>
      </c>
      <c r="C11" s="289">
        <v>0</v>
      </c>
      <c r="D11" s="290">
        <v>0</v>
      </c>
      <c r="E11" s="288">
        <v>0</v>
      </c>
      <c r="F11" s="289">
        <v>0</v>
      </c>
      <c r="G11" s="290">
        <v>0</v>
      </c>
      <c r="H11" s="288">
        <v>0</v>
      </c>
      <c r="I11" s="289">
        <v>0</v>
      </c>
      <c r="J11" s="290">
        <v>0</v>
      </c>
      <c r="K11" s="289">
        <v>0</v>
      </c>
      <c r="L11" s="289">
        <v>0</v>
      </c>
      <c r="M11" s="289">
        <v>0</v>
      </c>
    </row>
    <row r="12" spans="1:13">
      <c r="A12" s="282" t="s">
        <v>90</v>
      </c>
      <c r="B12" s="288">
        <v>0</v>
      </c>
      <c r="C12" s="289">
        <v>0</v>
      </c>
      <c r="D12" s="290">
        <v>0</v>
      </c>
      <c r="E12" s="288">
        <v>0</v>
      </c>
      <c r="F12" s="289">
        <v>0</v>
      </c>
      <c r="G12" s="290">
        <v>0</v>
      </c>
      <c r="H12" s="288">
        <v>0</v>
      </c>
      <c r="I12" s="289">
        <v>0</v>
      </c>
      <c r="J12" s="290">
        <v>0</v>
      </c>
      <c r="K12" s="289">
        <v>0</v>
      </c>
      <c r="L12" s="289">
        <v>0</v>
      </c>
      <c r="M12" s="289">
        <v>0</v>
      </c>
    </row>
    <row r="13" spans="1:13">
      <c r="A13" s="283" t="s">
        <v>91</v>
      </c>
      <c r="B13" s="288">
        <v>138492.09699999998</v>
      </c>
      <c r="C13" s="289">
        <v>132983.39600000001</v>
      </c>
      <c r="D13" s="290">
        <v>132984.117</v>
      </c>
      <c r="E13" s="288">
        <v>14833.800000000001</v>
      </c>
      <c r="F13" s="289">
        <v>15531.215</v>
      </c>
      <c r="G13" s="290">
        <v>17406.867999999999</v>
      </c>
      <c r="H13" s="288">
        <v>7862.0990000000011</v>
      </c>
      <c r="I13" s="289">
        <v>6938.097999999999</v>
      </c>
      <c r="J13" s="290">
        <v>6707.1390000000001</v>
      </c>
      <c r="K13" s="289">
        <v>123658.29699999998</v>
      </c>
      <c r="L13" s="289">
        <v>117452.18100000001</v>
      </c>
      <c r="M13" s="289">
        <v>115577.249</v>
      </c>
    </row>
    <row r="14" spans="1:13" ht="24">
      <c r="A14" s="284" t="s">
        <v>164</v>
      </c>
      <c r="B14" s="285">
        <v>6891.1959999999999</v>
      </c>
      <c r="C14" s="286">
        <v>5820.4689999999991</v>
      </c>
      <c r="D14" s="287">
        <v>6786.6580000000004</v>
      </c>
      <c r="E14" s="285">
        <v>612.76</v>
      </c>
      <c r="F14" s="286">
        <v>531.95400000000006</v>
      </c>
      <c r="G14" s="287">
        <v>605.06100000000004</v>
      </c>
      <c r="H14" s="285">
        <v>103.908</v>
      </c>
      <c r="I14" s="286">
        <v>87.897999999999996</v>
      </c>
      <c r="J14" s="287">
        <v>33.182000000000002</v>
      </c>
      <c r="K14" s="286">
        <v>6278.4359999999997</v>
      </c>
      <c r="L14" s="286">
        <v>5288.5149999999994</v>
      </c>
      <c r="M14" s="286">
        <v>6181.5970000000007</v>
      </c>
    </row>
    <row r="15" spans="1:13" s="15" customFormat="1" ht="11.25">
      <c r="M15" s="14"/>
    </row>
    <row r="16" spans="1:13" ht="11.25" customHeight="1">
      <c r="A16" s="26" t="s">
        <v>87</v>
      </c>
      <c r="B16" s="31">
        <f>SUM(B8:D8)/$B$6</f>
        <v>6.8702685091219684E-2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>
      <c r="A17" s="26" t="s">
        <v>171</v>
      </c>
      <c r="B17" s="31">
        <f t="shared" ref="B17:B22" si="1">SUM(B9:D9)/$B$6</f>
        <v>0.37781118157234678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>
      <c r="A18" s="26" t="s">
        <v>88</v>
      </c>
      <c r="B18" s="31">
        <f t="shared" si="1"/>
        <v>0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>
      <c r="A20" s="26" t="s">
        <v>90</v>
      </c>
      <c r="B20" s="31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>
      <c r="A21" s="26" t="s">
        <v>91</v>
      </c>
      <c r="B21" s="31">
        <f t="shared" si="1"/>
        <v>0.52803065635679913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>
      <c r="A22" s="26" t="s">
        <v>164</v>
      </c>
      <c r="B22" s="31">
        <f t="shared" si="1"/>
        <v>2.5455476979634316E-2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>
      <c r="A24" s="117"/>
      <c r="B24" s="99"/>
      <c r="C24" s="99"/>
      <c r="D24" s="99"/>
      <c r="N24" s="138"/>
      <c r="O24" s="9"/>
      <c r="P24" s="9"/>
      <c r="Q24" s="9"/>
      <c r="R24" s="9"/>
      <c r="S24" s="9"/>
    </row>
    <row r="25" spans="1:19" ht="4.5" customHeight="1">
      <c r="N25" s="138"/>
      <c r="O25" s="9"/>
      <c r="P25" s="9"/>
      <c r="Q25" s="9"/>
      <c r="R25" s="9"/>
      <c r="S25" s="9"/>
    </row>
    <row r="26" spans="1:19" ht="13.5" customHeight="1">
      <c r="A26" s="544" t="str">
        <f>'3.1'!A4</f>
        <v>2025</v>
      </c>
      <c r="B26" s="537" t="s">
        <v>19</v>
      </c>
      <c r="C26" s="536"/>
      <c r="D26" s="538"/>
      <c r="E26" s="537" t="s">
        <v>192</v>
      </c>
      <c r="F26" s="536"/>
      <c r="G26" s="538"/>
      <c r="H26" s="537" t="s">
        <v>194</v>
      </c>
      <c r="I26" s="536"/>
      <c r="J26" s="538"/>
      <c r="K26" s="536" t="s">
        <v>6</v>
      </c>
      <c r="L26" s="536"/>
      <c r="M26" s="536"/>
      <c r="N26" s="138"/>
      <c r="O26" s="9"/>
      <c r="P26" s="9"/>
      <c r="Q26" s="9"/>
      <c r="R26" s="9"/>
      <c r="S26" s="9"/>
    </row>
    <row r="27" spans="1:19" ht="12.75" customHeight="1">
      <c r="A27" s="545"/>
      <c r="B27" s="532" t="s">
        <v>103</v>
      </c>
      <c r="C27" s="533"/>
      <c r="D27" s="534"/>
      <c r="E27" s="542" t="s">
        <v>103</v>
      </c>
      <c r="F27" s="539"/>
      <c r="G27" s="543"/>
      <c r="H27" s="542" t="s">
        <v>103</v>
      </c>
      <c r="I27" s="539"/>
      <c r="J27" s="543"/>
      <c r="K27" s="539" t="s">
        <v>103</v>
      </c>
      <c r="L27" s="539"/>
      <c r="M27" s="539"/>
      <c r="N27" s="138"/>
      <c r="O27" s="9"/>
      <c r="P27" s="9"/>
      <c r="Q27" s="9"/>
      <c r="R27" s="9"/>
      <c r="S27" s="9"/>
    </row>
    <row r="28" spans="1:19" ht="12.75" customHeight="1">
      <c r="A28" s="267"/>
      <c r="B28" s="374" t="s">
        <v>63</v>
      </c>
      <c r="C28" s="373" t="s">
        <v>64</v>
      </c>
      <c r="D28" s="378" t="s">
        <v>65</v>
      </c>
      <c r="E28" s="374" t="s">
        <v>63</v>
      </c>
      <c r="F28" s="373" t="s">
        <v>64</v>
      </c>
      <c r="G28" s="378" t="s">
        <v>65</v>
      </c>
      <c r="H28" s="374" t="s">
        <v>63</v>
      </c>
      <c r="I28" s="373" t="s">
        <v>64</v>
      </c>
      <c r="J28" s="378" t="s">
        <v>65</v>
      </c>
      <c r="K28" s="373" t="s">
        <v>63</v>
      </c>
      <c r="L28" s="373" t="s">
        <v>64</v>
      </c>
      <c r="M28" s="373" t="s">
        <v>65</v>
      </c>
      <c r="N28" s="138"/>
      <c r="O28" s="9"/>
      <c r="P28" s="9"/>
      <c r="Q28" s="9"/>
      <c r="R28" s="9"/>
      <c r="S28" s="9"/>
    </row>
    <row r="29" spans="1:19" ht="12.75" customHeight="1">
      <c r="A29" s="540" t="s">
        <v>149</v>
      </c>
      <c r="B29" s="524">
        <f>SUM(B30:D30)</f>
        <v>637588.87500000023</v>
      </c>
      <c r="C29" s="521"/>
      <c r="D29" s="525"/>
      <c r="E29" s="524">
        <f>SUM(E30:G30)</f>
        <v>47047.859999999993</v>
      </c>
      <c r="F29" s="521"/>
      <c r="G29" s="525"/>
      <c r="H29" s="524">
        <f>SUM(H30:J30)</f>
        <v>5267.259</v>
      </c>
      <c r="I29" s="521"/>
      <c r="J29" s="525"/>
      <c r="K29" s="521">
        <f>SUM(K30:M30)</f>
        <v>590541.01500000025</v>
      </c>
      <c r="L29" s="521"/>
      <c r="M29" s="521"/>
      <c r="N29" s="138"/>
      <c r="O29" s="9"/>
      <c r="P29" s="9"/>
      <c r="Q29" s="9"/>
      <c r="R29" s="9"/>
      <c r="S29" s="9"/>
    </row>
    <row r="30" spans="1:19" ht="12.75" customHeight="1">
      <c r="A30" s="541"/>
      <c r="B30" s="271">
        <f>SUM(B31:B33)</f>
        <v>213379.75100000008</v>
      </c>
      <c r="C30" s="270">
        <f t="shared" ref="C30:M30" si="2">SUM(C31:C33)</f>
        <v>218570.65000000002</v>
      </c>
      <c r="D30" s="272">
        <f t="shared" si="2"/>
        <v>205638.47400000013</v>
      </c>
      <c r="E30" s="271">
        <f t="shared" si="2"/>
        <v>15434.235999999995</v>
      </c>
      <c r="F30" s="270">
        <f t="shared" si="2"/>
        <v>15777.799000000001</v>
      </c>
      <c r="G30" s="272">
        <f t="shared" si="2"/>
        <v>15835.824999999997</v>
      </c>
      <c r="H30" s="271">
        <f t="shared" si="2"/>
        <v>1792.0269999999998</v>
      </c>
      <c r="I30" s="270">
        <f t="shared" si="2"/>
        <v>1739.8850000000004</v>
      </c>
      <c r="J30" s="272">
        <f t="shared" si="2"/>
        <v>1735.347</v>
      </c>
      <c r="K30" s="270">
        <f t="shared" si="2"/>
        <v>197945.51500000007</v>
      </c>
      <c r="L30" s="270">
        <f t="shared" si="2"/>
        <v>202792.85100000005</v>
      </c>
      <c r="M30" s="270">
        <f t="shared" si="2"/>
        <v>189802.64900000012</v>
      </c>
      <c r="N30" s="138"/>
      <c r="O30" s="9"/>
      <c r="P30" s="9"/>
      <c r="Q30" s="9"/>
      <c r="R30" s="9"/>
      <c r="S30" s="9"/>
    </row>
    <row r="31" spans="1:19" ht="12.75" customHeight="1">
      <c r="A31" s="282" t="s">
        <v>100</v>
      </c>
      <c r="B31" s="260">
        <v>5513.4389999999994</v>
      </c>
      <c r="C31" s="7">
        <v>5807.1569999999983</v>
      </c>
      <c r="D31" s="257">
        <v>5070.5170000000035</v>
      </c>
      <c r="E31" s="260">
        <v>359.6049999999999</v>
      </c>
      <c r="F31" s="7">
        <v>386.10700000000008</v>
      </c>
      <c r="G31" s="257">
        <v>362.99999999999994</v>
      </c>
      <c r="H31" s="260">
        <v>0</v>
      </c>
      <c r="I31" s="7">
        <v>0</v>
      </c>
      <c r="J31" s="257">
        <v>3.4540000000000002</v>
      </c>
      <c r="K31" s="7">
        <v>5153.8339999999998</v>
      </c>
      <c r="L31" s="7">
        <v>5421.0499999999984</v>
      </c>
      <c r="M31" s="7">
        <v>4707.5170000000035</v>
      </c>
      <c r="N31" s="138"/>
      <c r="O31" s="9"/>
      <c r="P31" s="9"/>
      <c r="Q31" s="9"/>
      <c r="R31" s="9"/>
      <c r="S31" s="9"/>
    </row>
    <row r="32" spans="1:19" ht="12.75" customHeight="1">
      <c r="A32" s="282" t="s">
        <v>101</v>
      </c>
      <c r="B32" s="260">
        <v>9651.2709999999988</v>
      </c>
      <c r="C32" s="7">
        <v>9597.0750000000007</v>
      </c>
      <c r="D32" s="257">
        <v>9613.902</v>
      </c>
      <c r="E32" s="260">
        <v>713.46600000000001</v>
      </c>
      <c r="F32" s="7">
        <v>734.39200000000005</v>
      </c>
      <c r="G32" s="257">
        <v>761.42100000000005</v>
      </c>
      <c r="H32" s="260">
        <v>309.40399999999994</v>
      </c>
      <c r="I32" s="7">
        <v>285.76600000000008</v>
      </c>
      <c r="J32" s="257">
        <v>323.64</v>
      </c>
      <c r="K32" s="7">
        <v>8937.8049999999985</v>
      </c>
      <c r="L32" s="7">
        <v>8862.6830000000009</v>
      </c>
      <c r="M32" s="7">
        <v>8852.4809999999998</v>
      </c>
      <c r="N32" s="138"/>
      <c r="O32" s="9"/>
      <c r="P32" s="9"/>
      <c r="Q32" s="9"/>
      <c r="R32" s="9"/>
      <c r="S32" s="9"/>
    </row>
    <row r="33" spans="1:19" ht="13.5" customHeight="1">
      <c r="A33" s="284" t="s">
        <v>102</v>
      </c>
      <c r="B33" s="261">
        <v>198215.04100000008</v>
      </c>
      <c r="C33" s="256">
        <v>203166.41800000003</v>
      </c>
      <c r="D33" s="258">
        <v>190954.05500000014</v>
      </c>
      <c r="E33" s="261">
        <v>14361.164999999995</v>
      </c>
      <c r="F33" s="256">
        <v>14657.300000000001</v>
      </c>
      <c r="G33" s="258">
        <v>14711.403999999997</v>
      </c>
      <c r="H33" s="261">
        <v>1482.6229999999998</v>
      </c>
      <c r="I33" s="256">
        <v>1454.1190000000004</v>
      </c>
      <c r="J33" s="258">
        <v>1408.2529999999999</v>
      </c>
      <c r="K33" s="256">
        <v>183853.87600000008</v>
      </c>
      <c r="L33" s="256">
        <v>188509.11800000005</v>
      </c>
      <c r="M33" s="256">
        <v>176242.65100000013</v>
      </c>
      <c r="N33" s="138"/>
      <c r="O33" s="9"/>
      <c r="P33" s="9"/>
      <c r="Q33" s="9"/>
      <c r="R33" s="9"/>
      <c r="S33" s="9"/>
    </row>
    <row r="34" spans="1:19" s="15" customFormat="1" ht="11.25">
      <c r="M34" s="14"/>
      <c r="N34" s="17"/>
      <c r="O34" s="17"/>
      <c r="P34" s="17"/>
      <c r="Q34" s="17"/>
      <c r="R34" s="17"/>
      <c r="S34" s="17"/>
    </row>
    <row r="35" spans="1:19" s="15" customFormat="1" ht="11.25">
      <c r="N35" s="17"/>
      <c r="O35" s="17"/>
      <c r="P35" s="17"/>
      <c r="Q35" s="17"/>
      <c r="R35" s="17"/>
      <c r="S35" s="17"/>
    </row>
    <row r="36" spans="1:19" s="51" customFormat="1" ht="12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>
      <c r="A37" s="105" t="s">
        <v>100</v>
      </c>
      <c r="B37" s="31">
        <f>SUM(B31:D31)/$B$29</f>
        <v>2.5707965811040845E-2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>
      <c r="A38" s="26" t="s">
        <v>101</v>
      </c>
      <c r="B38" s="31">
        <f>SUM(B32:D32)/$B$29</f>
        <v>4.5267803645413336E-2</v>
      </c>
      <c r="N38" s="9"/>
      <c r="O38" s="9"/>
      <c r="P38" s="9"/>
      <c r="Q38" s="9"/>
      <c r="R38" s="9"/>
      <c r="S38" s="9"/>
    </row>
    <row r="39" spans="1:19">
      <c r="A39" s="26" t="s">
        <v>102</v>
      </c>
      <c r="B39" s="31">
        <f>SUM(B33:D33)/$B$29</f>
        <v>0.92902423054354599</v>
      </c>
      <c r="N39" s="9"/>
      <c r="O39" s="9"/>
      <c r="P39" s="9"/>
      <c r="Q39" s="9"/>
      <c r="R39" s="9"/>
      <c r="S39" s="9"/>
    </row>
    <row r="40" spans="1:19">
      <c r="N40" s="9"/>
      <c r="O40" s="9"/>
      <c r="P40" s="9"/>
      <c r="Q40" s="9"/>
      <c r="R40" s="9"/>
      <c r="S40" s="9"/>
    </row>
    <row r="41" spans="1:19">
      <c r="N41" s="9"/>
      <c r="O41" s="9"/>
      <c r="P41" s="9"/>
      <c r="Q41" s="9"/>
      <c r="R41" s="9"/>
      <c r="S41" s="9"/>
    </row>
    <row r="42" spans="1:19">
      <c r="N42" s="9"/>
      <c r="O42" s="9"/>
      <c r="P42" s="9"/>
      <c r="Q42" s="9"/>
      <c r="R42" s="9"/>
      <c r="S42" s="9"/>
    </row>
    <row r="43" spans="1:19">
      <c r="N43" s="9"/>
      <c r="O43" s="9"/>
      <c r="P43" s="9"/>
      <c r="Q43" s="9"/>
      <c r="R43" s="9"/>
      <c r="S43" s="9"/>
    </row>
    <row r="44" spans="1:19">
      <c r="N44" s="9"/>
      <c r="O44" s="9"/>
      <c r="P44" s="9"/>
      <c r="Q44" s="9"/>
      <c r="R44" s="9"/>
      <c r="S44" s="9"/>
    </row>
    <row r="45" spans="1:19">
      <c r="N45" s="9"/>
      <c r="O45" s="9"/>
      <c r="P45" s="9"/>
      <c r="Q45" s="9"/>
      <c r="R45" s="9"/>
      <c r="S45" s="9"/>
    </row>
    <row r="46" spans="1:19">
      <c r="N46" s="9"/>
      <c r="O46" s="9"/>
      <c r="P46" s="9"/>
      <c r="Q46" s="9"/>
      <c r="R46" s="9"/>
      <c r="S46" s="9"/>
    </row>
    <row r="53" spans="1:13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>
      <c r="A1" s="274" t="s">
        <v>384</v>
      </c>
      <c r="B1" s="137"/>
      <c r="C1" s="137"/>
      <c r="D1" s="137"/>
      <c r="M1" s="209" t="str">
        <f>'3.1'!N1</f>
        <v>II. čtvrtletí 2025</v>
      </c>
    </row>
    <row r="2" spans="1:13" ht="6" customHeight="1">
      <c r="B2" s="550"/>
      <c r="C2" s="550"/>
      <c r="D2" s="550"/>
      <c r="E2" s="551"/>
      <c r="F2" s="550"/>
      <c r="G2" s="550"/>
      <c r="H2" s="550"/>
      <c r="I2" s="550"/>
      <c r="J2" s="550"/>
    </row>
    <row r="3" spans="1:13" ht="16.5" customHeight="1">
      <c r="A3" s="555" t="str">
        <f>'3.1'!A4</f>
        <v>2025</v>
      </c>
      <c r="B3" s="552" t="s">
        <v>169</v>
      </c>
      <c r="C3" s="553"/>
      <c r="D3" s="554"/>
      <c r="E3" s="552" t="s">
        <v>175</v>
      </c>
      <c r="F3" s="553"/>
      <c r="G3" s="554"/>
      <c r="H3" s="552" t="s">
        <v>170</v>
      </c>
      <c r="I3" s="553"/>
      <c r="J3" s="554"/>
      <c r="K3" s="547" t="s">
        <v>166</v>
      </c>
      <c r="L3" s="547"/>
      <c r="M3" s="547"/>
    </row>
    <row r="4" spans="1:13">
      <c r="A4" s="556"/>
      <c r="B4" s="374" t="s">
        <v>63</v>
      </c>
      <c r="C4" s="373" t="s">
        <v>64</v>
      </c>
      <c r="D4" s="378" t="s">
        <v>65</v>
      </c>
      <c r="E4" s="374" t="s">
        <v>63</v>
      </c>
      <c r="F4" s="373" t="s">
        <v>64</v>
      </c>
      <c r="G4" s="378" t="s">
        <v>65</v>
      </c>
      <c r="H4" s="374" t="s">
        <v>63</v>
      </c>
      <c r="I4" s="373" t="s">
        <v>64</v>
      </c>
      <c r="J4" s="378" t="s">
        <v>65</v>
      </c>
      <c r="K4" s="373" t="s">
        <v>63</v>
      </c>
      <c r="L4" s="373" t="s">
        <v>64</v>
      </c>
      <c r="M4" s="373" t="s">
        <v>65</v>
      </c>
    </row>
    <row r="5" spans="1:13" ht="12.75" customHeight="1">
      <c r="A5" s="557" t="s">
        <v>204</v>
      </c>
      <c r="B5" s="524">
        <f>SUM(B6:D6)</f>
        <v>403.37505099999998</v>
      </c>
      <c r="C5" s="521"/>
      <c r="D5" s="525"/>
      <c r="E5" s="524">
        <f>SUM(E6:G6)</f>
        <v>262.48461900000001</v>
      </c>
      <c r="F5" s="521"/>
      <c r="G5" s="525"/>
      <c r="H5" s="524">
        <f>SUM(H6:J6)</f>
        <v>1120.9502210000001</v>
      </c>
      <c r="I5" s="521"/>
      <c r="J5" s="525"/>
      <c r="K5" s="521">
        <f>SUM(K6:M6)</f>
        <v>1786.8098910000003</v>
      </c>
      <c r="L5" s="521"/>
      <c r="M5" s="521"/>
    </row>
    <row r="6" spans="1:13">
      <c r="A6" s="558"/>
      <c r="B6" s="294">
        <f>SUM(B7:B18)</f>
        <v>146.353284</v>
      </c>
      <c r="C6" s="292">
        <f t="shared" ref="C6:M6" si="0">SUM(C7:C18)</f>
        <v>139.11326100000002</v>
      </c>
      <c r="D6" s="293">
        <f t="shared" si="0"/>
        <v>117.90850599999997</v>
      </c>
      <c r="E6" s="294">
        <f t="shared" si="0"/>
        <v>95.91653100000002</v>
      </c>
      <c r="F6" s="292">
        <f t="shared" si="0"/>
        <v>89.503293999999983</v>
      </c>
      <c r="G6" s="293">
        <f t="shared" si="0"/>
        <v>77.064794000000006</v>
      </c>
      <c r="H6" s="294">
        <f t="shared" si="0"/>
        <v>453.71402200000006</v>
      </c>
      <c r="I6" s="292">
        <f t="shared" si="0"/>
        <v>400.05103099999991</v>
      </c>
      <c r="J6" s="293">
        <f t="shared" si="0"/>
        <v>267.18516799999998</v>
      </c>
      <c r="K6" s="292">
        <f t="shared" si="0"/>
        <v>695.98383700000011</v>
      </c>
      <c r="L6" s="292">
        <f t="shared" si="0"/>
        <v>628.66758600000003</v>
      </c>
      <c r="M6" s="292">
        <f t="shared" si="0"/>
        <v>462.15846799999997</v>
      </c>
    </row>
    <row r="7" spans="1:13">
      <c r="A7" s="253" t="s">
        <v>150</v>
      </c>
      <c r="B7" s="260">
        <v>1.292546</v>
      </c>
      <c r="C7" s="7">
        <v>1.119869</v>
      </c>
      <c r="D7" s="257">
        <v>0.48327999999999999</v>
      </c>
      <c r="E7" s="260">
        <v>4.9151829999999999</v>
      </c>
      <c r="F7" s="7">
        <v>5.4060490000000003</v>
      </c>
      <c r="G7" s="257">
        <v>4.2369870000000001</v>
      </c>
      <c r="H7" s="260">
        <v>116.47134799999999</v>
      </c>
      <c r="I7" s="7">
        <v>134.47748499999997</v>
      </c>
      <c r="J7" s="257">
        <v>112.37174699999998</v>
      </c>
      <c r="K7" s="7">
        <v>122.67907699999999</v>
      </c>
      <c r="L7" s="7">
        <v>141.00340299999996</v>
      </c>
      <c r="M7" s="7">
        <v>117.09201399999998</v>
      </c>
    </row>
    <row r="8" spans="1:13">
      <c r="A8" s="253" t="s">
        <v>149</v>
      </c>
      <c r="B8" s="260">
        <v>97.911011000000045</v>
      </c>
      <c r="C8" s="7">
        <v>98.99222400000005</v>
      </c>
      <c r="D8" s="257">
        <v>90.814492999999956</v>
      </c>
      <c r="E8" s="260">
        <v>51.800896000000016</v>
      </c>
      <c r="F8" s="7">
        <v>53.981499999999969</v>
      </c>
      <c r="G8" s="257">
        <v>48.871198</v>
      </c>
      <c r="H8" s="260">
        <v>3.7823420000000003</v>
      </c>
      <c r="I8" s="7">
        <v>3.5840130000000006</v>
      </c>
      <c r="J8" s="257">
        <v>0.39509999999999995</v>
      </c>
      <c r="K8" s="7">
        <v>153.49424900000005</v>
      </c>
      <c r="L8" s="7">
        <v>156.557737</v>
      </c>
      <c r="M8" s="7">
        <v>140.08079099999998</v>
      </c>
    </row>
    <row r="9" spans="1:13">
      <c r="A9" s="253" t="s">
        <v>148</v>
      </c>
      <c r="B9" s="260">
        <v>0</v>
      </c>
      <c r="C9" s="7">
        <v>0</v>
      </c>
      <c r="D9" s="257">
        <v>0</v>
      </c>
      <c r="E9" s="260">
        <v>0</v>
      </c>
      <c r="F9" s="7">
        <v>0</v>
      </c>
      <c r="G9" s="257">
        <v>0</v>
      </c>
      <c r="H9" s="260">
        <v>35.307177000000003</v>
      </c>
      <c r="I9" s="7">
        <v>30.490597999999999</v>
      </c>
      <c r="J9" s="257">
        <v>16.354753000000002</v>
      </c>
      <c r="K9" s="7">
        <v>35.307177000000003</v>
      </c>
      <c r="L9" s="7">
        <v>30.490597999999999</v>
      </c>
      <c r="M9" s="7">
        <v>16.354753000000002</v>
      </c>
    </row>
    <row r="10" spans="1:13">
      <c r="A10" s="253" t="s">
        <v>147</v>
      </c>
      <c r="B10" s="260">
        <v>1.0954120000000001</v>
      </c>
      <c r="C10" s="7">
        <v>0.478516</v>
      </c>
      <c r="D10" s="257">
        <v>4.2816E-2</v>
      </c>
      <c r="E10" s="260">
        <v>0.50840799999999997</v>
      </c>
      <c r="F10" s="7">
        <v>0.51877899999999999</v>
      </c>
      <c r="G10" s="257">
        <v>0.44489100000000004</v>
      </c>
      <c r="H10" s="260">
        <v>236.629322</v>
      </c>
      <c r="I10" s="7">
        <v>184.89095400000002</v>
      </c>
      <c r="J10" s="257">
        <v>93.084259000000003</v>
      </c>
      <c r="K10" s="7">
        <v>238.23314200000002</v>
      </c>
      <c r="L10" s="7">
        <v>185.88824900000003</v>
      </c>
      <c r="M10" s="7">
        <v>93.571966000000003</v>
      </c>
    </row>
    <row r="11" spans="1:13">
      <c r="A11" s="253" t="s">
        <v>146</v>
      </c>
      <c r="B11" s="260">
        <v>0</v>
      </c>
      <c r="C11" s="7">
        <v>0</v>
      </c>
      <c r="D11" s="257">
        <v>0</v>
      </c>
      <c r="E11" s="260">
        <v>0</v>
      </c>
      <c r="F11" s="7">
        <v>0</v>
      </c>
      <c r="G11" s="257">
        <v>0</v>
      </c>
      <c r="H11" s="260">
        <v>0</v>
      </c>
      <c r="I11" s="7">
        <v>0</v>
      </c>
      <c r="J11" s="257">
        <v>0</v>
      </c>
      <c r="K11" s="7">
        <v>0</v>
      </c>
      <c r="L11" s="7">
        <v>0</v>
      </c>
      <c r="M11" s="7">
        <v>0</v>
      </c>
    </row>
    <row r="12" spans="1:13">
      <c r="A12" s="253" t="s">
        <v>145</v>
      </c>
      <c r="B12" s="260">
        <v>4.3299999999999998E-2</v>
      </c>
      <c r="C12" s="7">
        <v>0.16039099999999998</v>
      </c>
      <c r="D12" s="257">
        <v>1.4429000000000001E-2</v>
      </c>
      <c r="E12" s="260">
        <v>1.758313</v>
      </c>
      <c r="F12" s="7">
        <v>1.8946679999999998</v>
      </c>
      <c r="G12" s="257">
        <v>1.946483</v>
      </c>
      <c r="H12" s="260">
        <v>1.7128899999999998</v>
      </c>
      <c r="I12" s="7">
        <v>1.6323899999999998</v>
      </c>
      <c r="J12" s="257">
        <v>1.8448899999999999</v>
      </c>
      <c r="K12" s="7">
        <v>3.5145029999999995</v>
      </c>
      <c r="L12" s="7">
        <v>3.687449</v>
      </c>
      <c r="M12" s="7">
        <v>3.8058019999999999</v>
      </c>
    </row>
    <row r="13" spans="1:13">
      <c r="A13" s="253" t="s">
        <v>144</v>
      </c>
      <c r="B13" s="260">
        <v>0</v>
      </c>
      <c r="C13" s="7">
        <v>0</v>
      </c>
      <c r="D13" s="257">
        <v>0</v>
      </c>
      <c r="E13" s="260">
        <v>1.9E-3</v>
      </c>
      <c r="F13" s="7">
        <v>2.8999999999999998E-3</v>
      </c>
      <c r="G13" s="257">
        <v>1.6050000000000002E-2</v>
      </c>
      <c r="H13" s="260">
        <v>6.9674E-2</v>
      </c>
      <c r="I13" s="7">
        <v>7.3066000000000006E-2</v>
      </c>
      <c r="J13" s="257">
        <v>1.3377999999999999E-2</v>
      </c>
      <c r="K13" s="7">
        <v>7.1573999999999999E-2</v>
      </c>
      <c r="L13" s="7">
        <v>7.5966000000000006E-2</v>
      </c>
      <c r="M13" s="7">
        <v>2.9428000000000003E-2</v>
      </c>
    </row>
    <row r="14" spans="1:13">
      <c r="A14" s="253" t="s">
        <v>143</v>
      </c>
      <c r="B14" s="260">
        <v>0.117003</v>
      </c>
      <c r="C14" s="7">
        <v>0.17600399999999999</v>
      </c>
      <c r="D14" s="257">
        <v>0</v>
      </c>
      <c r="E14" s="260">
        <v>2.1592040000000003</v>
      </c>
      <c r="F14" s="7">
        <v>1.2071460000000001</v>
      </c>
      <c r="G14" s="257">
        <v>1.7468710000000001</v>
      </c>
      <c r="H14" s="260">
        <v>18.023219999999998</v>
      </c>
      <c r="I14" s="7">
        <v>17.563569999999999</v>
      </c>
      <c r="J14" s="257">
        <v>14.936233</v>
      </c>
      <c r="K14" s="7">
        <v>20.299426999999998</v>
      </c>
      <c r="L14" s="7">
        <v>18.946719999999999</v>
      </c>
      <c r="M14" s="7">
        <v>16.683104</v>
      </c>
    </row>
    <row r="15" spans="1:13">
      <c r="A15" s="253" t="s">
        <v>142</v>
      </c>
      <c r="B15" s="260">
        <v>0.19483400000000001</v>
      </c>
      <c r="C15" s="7">
        <v>0.43253299999999995</v>
      </c>
      <c r="D15" s="257">
        <v>0.16006799999999999</v>
      </c>
      <c r="E15" s="260">
        <v>3.2409369999999997</v>
      </c>
      <c r="F15" s="7">
        <v>3.0940799999999999</v>
      </c>
      <c r="G15" s="257">
        <v>1.5829789999999999</v>
      </c>
      <c r="H15" s="260">
        <v>15.967448999999998</v>
      </c>
      <c r="I15" s="7">
        <v>17.348112</v>
      </c>
      <c r="J15" s="257">
        <v>14.256339000000001</v>
      </c>
      <c r="K15" s="7">
        <v>19.403219999999997</v>
      </c>
      <c r="L15" s="7">
        <v>20.874725000000002</v>
      </c>
      <c r="M15" s="7">
        <v>15.999386000000001</v>
      </c>
    </row>
    <row r="16" spans="1:13">
      <c r="A16" s="253" t="s">
        <v>14</v>
      </c>
      <c r="B16" s="260">
        <v>0</v>
      </c>
      <c r="C16" s="7">
        <v>0</v>
      </c>
      <c r="D16" s="257">
        <v>0</v>
      </c>
      <c r="E16" s="260">
        <v>0</v>
      </c>
      <c r="F16" s="7">
        <v>0</v>
      </c>
      <c r="G16" s="257">
        <v>0</v>
      </c>
      <c r="H16" s="260">
        <v>0</v>
      </c>
      <c r="I16" s="7">
        <v>0</v>
      </c>
      <c r="J16" s="257">
        <v>0</v>
      </c>
      <c r="K16" s="7">
        <v>0</v>
      </c>
      <c r="L16" s="7">
        <v>0</v>
      </c>
      <c r="M16" s="7">
        <v>0</v>
      </c>
    </row>
    <row r="17" spans="1:13">
      <c r="A17" s="253" t="s">
        <v>141</v>
      </c>
      <c r="B17" s="260">
        <v>0.33947200000000005</v>
      </c>
      <c r="C17" s="7">
        <v>0.34500400000000003</v>
      </c>
      <c r="D17" s="257">
        <v>0.33427500000000004</v>
      </c>
      <c r="E17" s="260">
        <v>8.9603000000000002E-2</v>
      </c>
      <c r="F17" s="7">
        <v>9.5491000000000006E-2</v>
      </c>
      <c r="G17" s="257">
        <v>9.0621999999999994E-2</v>
      </c>
      <c r="H17" s="260">
        <v>0.13871099999999995</v>
      </c>
      <c r="I17" s="7">
        <v>0.128049</v>
      </c>
      <c r="J17" s="257">
        <v>0.18468399999999996</v>
      </c>
      <c r="K17" s="7">
        <v>0.56778600000000001</v>
      </c>
      <c r="L17" s="7">
        <v>0.56854400000000005</v>
      </c>
      <c r="M17" s="7">
        <v>0.60958099999999993</v>
      </c>
    </row>
    <row r="18" spans="1:13">
      <c r="A18" s="253" t="s">
        <v>140</v>
      </c>
      <c r="B18" s="260">
        <v>45.35970599999996</v>
      </c>
      <c r="C18" s="7">
        <v>37.408719999999974</v>
      </c>
      <c r="D18" s="257">
        <v>26.059145000000019</v>
      </c>
      <c r="E18" s="260">
        <v>31.442087000000008</v>
      </c>
      <c r="F18" s="7">
        <v>23.302681000000007</v>
      </c>
      <c r="G18" s="257">
        <v>18.128713000000001</v>
      </c>
      <c r="H18" s="260">
        <v>25.611888999999998</v>
      </c>
      <c r="I18" s="7">
        <v>9.8627940000000009</v>
      </c>
      <c r="J18" s="257">
        <v>13.743784999999999</v>
      </c>
      <c r="K18" s="7">
        <v>102.41368199999997</v>
      </c>
      <c r="L18" s="7">
        <v>70.574194999999975</v>
      </c>
      <c r="M18" s="7">
        <v>57.931643000000022</v>
      </c>
    </row>
    <row r="19" spans="1:13" s="57" customFormat="1" ht="13.5" customHeight="1">
      <c r="A19" s="295" t="s">
        <v>229</v>
      </c>
      <c r="B19" s="296">
        <v>472.76975000000022</v>
      </c>
      <c r="C19" s="297">
        <v>474.71295000000038</v>
      </c>
      <c r="D19" s="298">
        <v>474.42495000000054</v>
      </c>
      <c r="E19" s="296">
        <v>384.92969999999974</v>
      </c>
      <c r="F19" s="297">
        <v>384.92969999999974</v>
      </c>
      <c r="G19" s="298">
        <v>379.71669999999989</v>
      </c>
      <c r="H19" s="296">
        <v>8749.3885000000028</v>
      </c>
      <c r="I19" s="297">
        <v>8737.3885000000028</v>
      </c>
      <c r="J19" s="298">
        <v>8729.6433000000052</v>
      </c>
      <c r="K19" s="297">
        <v>9607.0879500000028</v>
      </c>
      <c r="L19" s="297">
        <v>9597.0311500000025</v>
      </c>
      <c r="M19" s="297">
        <v>9583.7849500000048</v>
      </c>
    </row>
    <row r="20" spans="1:13" s="57" customFormat="1" ht="13.5" customHeight="1">
      <c r="A20" s="291" t="s">
        <v>230</v>
      </c>
      <c r="B20" s="261">
        <v>782.62981999999931</v>
      </c>
      <c r="C20" s="256">
        <v>772.15641999999968</v>
      </c>
      <c r="D20" s="258">
        <v>771.83941999999945</v>
      </c>
      <c r="E20" s="261">
        <v>1126.8939999999996</v>
      </c>
      <c r="F20" s="256">
        <v>1127.1059999999995</v>
      </c>
      <c r="G20" s="258">
        <v>1084.5150000000001</v>
      </c>
      <c r="H20" s="261">
        <v>16014.623499999998</v>
      </c>
      <c r="I20" s="256">
        <v>16072.349499999997</v>
      </c>
      <c r="J20" s="258">
        <v>16140.911499999997</v>
      </c>
      <c r="K20" s="256">
        <v>17924.147319999996</v>
      </c>
      <c r="L20" s="256">
        <v>17971.611919999996</v>
      </c>
      <c r="M20" s="256">
        <v>17997.265919999998</v>
      </c>
    </row>
    <row r="21" spans="1:13">
      <c r="M21" s="14"/>
    </row>
    <row r="25" spans="1:13" ht="12" customHeight="1">
      <c r="I25" s="9" t="s">
        <v>249</v>
      </c>
      <c r="J25" s="446" t="s">
        <v>416</v>
      </c>
      <c r="K25" s="446" t="s">
        <v>250</v>
      </c>
    </row>
    <row r="26" spans="1:13">
      <c r="H26" s="9" t="s">
        <v>150</v>
      </c>
      <c r="I26" s="39">
        <f>SUM(B7:D7)</f>
        <v>2.8956950000000004</v>
      </c>
      <c r="J26" s="39">
        <f t="shared" ref="J26:J37" si="1">SUM(E7:G7)</f>
        <v>14.558219000000001</v>
      </c>
      <c r="K26" s="39">
        <f t="shared" ref="K26:K37" si="2">SUM(H7:J7)</f>
        <v>363.32057999999995</v>
      </c>
      <c r="L26" s="39"/>
    </row>
    <row r="27" spans="1:13">
      <c r="H27" s="9" t="s">
        <v>149</v>
      </c>
      <c r="I27" s="39">
        <f t="shared" ref="I27:I37" si="3">SUM(B8:D8)</f>
        <v>287.71772800000008</v>
      </c>
      <c r="J27" s="39">
        <f t="shared" si="1"/>
        <v>154.65359399999997</v>
      </c>
      <c r="K27" s="39">
        <f t="shared" si="2"/>
        <v>7.7614550000000007</v>
      </c>
      <c r="L27" s="39"/>
    </row>
    <row r="28" spans="1:13">
      <c r="H28" s="9" t="s">
        <v>148</v>
      </c>
      <c r="I28" s="39">
        <f t="shared" si="3"/>
        <v>0</v>
      </c>
      <c r="J28" s="39">
        <f t="shared" si="1"/>
        <v>0</v>
      </c>
      <c r="K28" s="39">
        <f t="shared" si="2"/>
        <v>82.152528000000004</v>
      </c>
      <c r="L28" s="39"/>
    </row>
    <row r="29" spans="1:13">
      <c r="H29" s="9" t="s">
        <v>147</v>
      </c>
      <c r="I29" s="39">
        <f t="shared" si="3"/>
        <v>1.616744</v>
      </c>
      <c r="J29" s="39">
        <f t="shared" si="1"/>
        <v>1.4720780000000002</v>
      </c>
      <c r="K29" s="39">
        <f t="shared" si="2"/>
        <v>514.60453500000006</v>
      </c>
      <c r="L29" s="39"/>
    </row>
    <row r="30" spans="1:13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>
      <c r="H31" s="9" t="s">
        <v>145</v>
      </c>
      <c r="I31" s="39">
        <f t="shared" si="3"/>
        <v>0.21811999999999998</v>
      </c>
      <c r="J31" s="39">
        <f t="shared" si="1"/>
        <v>5.5994639999999993</v>
      </c>
      <c r="K31" s="39">
        <f t="shared" si="2"/>
        <v>5.1901700000000002</v>
      </c>
      <c r="L31" s="39"/>
    </row>
    <row r="32" spans="1:13">
      <c r="H32" s="9" t="s">
        <v>144</v>
      </c>
      <c r="I32" s="39">
        <f t="shared" si="3"/>
        <v>0</v>
      </c>
      <c r="J32" s="39">
        <f t="shared" si="1"/>
        <v>2.085E-2</v>
      </c>
      <c r="K32" s="39">
        <f t="shared" si="2"/>
        <v>0.15611800000000001</v>
      </c>
      <c r="L32" s="39"/>
    </row>
    <row r="33" spans="8:12">
      <c r="H33" s="9" t="s">
        <v>143</v>
      </c>
      <c r="I33" s="39">
        <f t="shared" si="3"/>
        <v>0.29300700000000002</v>
      </c>
      <c r="J33" s="39">
        <f t="shared" si="1"/>
        <v>5.1132210000000011</v>
      </c>
      <c r="K33" s="39">
        <f t="shared" si="2"/>
        <v>50.523022999999995</v>
      </c>
      <c r="L33" s="39"/>
    </row>
    <row r="34" spans="8:12">
      <c r="H34" s="9" t="s">
        <v>142</v>
      </c>
      <c r="I34" s="39">
        <f t="shared" si="3"/>
        <v>0.787435</v>
      </c>
      <c r="J34" s="39">
        <f t="shared" si="1"/>
        <v>7.9179959999999996</v>
      </c>
      <c r="K34" s="39">
        <f t="shared" si="2"/>
        <v>47.571899999999999</v>
      </c>
      <c r="L34" s="39"/>
    </row>
    <row r="35" spans="8:1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>
      <c r="H36" s="9" t="s">
        <v>141</v>
      </c>
      <c r="I36" s="39">
        <f t="shared" si="3"/>
        <v>1.0187510000000002</v>
      </c>
      <c r="J36" s="39">
        <f t="shared" si="1"/>
        <v>0.27571600000000002</v>
      </c>
      <c r="K36" s="39">
        <f t="shared" si="2"/>
        <v>0.4514439999999999</v>
      </c>
      <c r="L36" s="39"/>
    </row>
    <row r="37" spans="8:12">
      <c r="H37" s="9" t="s">
        <v>140</v>
      </c>
      <c r="I37" s="39">
        <f t="shared" si="3"/>
        <v>108.82757099999995</v>
      </c>
      <c r="J37" s="39">
        <f t="shared" si="1"/>
        <v>72.873481000000012</v>
      </c>
      <c r="K37" s="39">
        <f t="shared" si="2"/>
        <v>49.218468000000001</v>
      </c>
      <c r="L37" s="39"/>
    </row>
  </sheetData>
  <mergeCells count="13">
    <mergeCell ref="H5:J5"/>
    <mergeCell ref="K5:M5"/>
    <mergeCell ref="A3:A4"/>
    <mergeCell ref="A5:A6"/>
    <mergeCell ref="B5:D5"/>
    <mergeCell ref="B3:D3"/>
    <mergeCell ref="E3:G3"/>
    <mergeCell ref="E5:G5"/>
    <mergeCell ref="B2:D2"/>
    <mergeCell ref="E2:G2"/>
    <mergeCell ref="H2:J2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>
      <c r="A1" s="299" t="s">
        <v>378</v>
      </c>
      <c r="M1" s="209" t="str">
        <f>'3.1'!N1</f>
        <v>II. čtvrtletí 2025</v>
      </c>
    </row>
    <row r="2" spans="1:13" ht="6" customHeight="1"/>
    <row r="3" spans="1:13">
      <c r="A3" s="565" t="str">
        <f>'3.1'!A4</f>
        <v>2025</v>
      </c>
      <c r="B3" s="567" t="s">
        <v>179</v>
      </c>
      <c r="C3" s="547"/>
      <c r="D3" s="548"/>
      <c r="E3" s="567" t="s">
        <v>181</v>
      </c>
      <c r="F3" s="547"/>
      <c r="G3" s="548"/>
      <c r="H3" s="567" t="s">
        <v>182</v>
      </c>
      <c r="I3" s="547"/>
      <c r="J3" s="548"/>
      <c r="K3" s="547" t="s">
        <v>183</v>
      </c>
      <c r="L3" s="547"/>
      <c r="M3" s="547"/>
    </row>
    <row r="4" spans="1:13">
      <c r="A4" s="566"/>
      <c r="B4" s="374" t="s">
        <v>60</v>
      </c>
      <c r="C4" s="373" t="s">
        <v>61</v>
      </c>
      <c r="D4" s="378" t="s">
        <v>62</v>
      </c>
      <c r="E4" s="374" t="s">
        <v>63</v>
      </c>
      <c r="F4" s="373" t="s">
        <v>64</v>
      </c>
      <c r="G4" s="378" t="s">
        <v>65</v>
      </c>
      <c r="H4" s="374" t="s">
        <v>66</v>
      </c>
      <c r="I4" s="373" t="s">
        <v>67</v>
      </c>
      <c r="J4" s="378" t="s">
        <v>68</v>
      </c>
      <c r="K4" s="373" t="s">
        <v>69</v>
      </c>
      <c r="L4" s="373" t="s">
        <v>70</v>
      </c>
      <c r="M4" s="373" t="s">
        <v>71</v>
      </c>
    </row>
    <row r="5" spans="1:13">
      <c r="A5" s="557" t="s">
        <v>10</v>
      </c>
      <c r="B5" s="559">
        <f>D6</f>
        <v>22966.496358300752</v>
      </c>
      <c r="C5" s="560"/>
      <c r="D5" s="561"/>
      <c r="E5" s="562">
        <f>G6</f>
        <v>23146.000539000968</v>
      </c>
      <c r="F5" s="563"/>
      <c r="G5" s="564"/>
      <c r="H5" s="562">
        <f>J6</f>
        <v>0</v>
      </c>
      <c r="I5" s="563"/>
      <c r="J5" s="564"/>
      <c r="K5" s="563">
        <f>M6</f>
        <v>0</v>
      </c>
      <c r="L5" s="563"/>
      <c r="M5" s="563"/>
    </row>
    <row r="6" spans="1:13">
      <c r="A6" s="558"/>
      <c r="B6" s="311">
        <f>SUM(B7:B14)</f>
        <v>23094.588493200572</v>
      </c>
      <c r="C6" s="304">
        <f t="shared" ref="C6:M6" si="0">SUM(C7:C14)</f>
        <v>23147.403558100639</v>
      </c>
      <c r="D6" s="306">
        <f t="shared" si="0"/>
        <v>22966.496358300752</v>
      </c>
      <c r="E6" s="315">
        <f t="shared" si="0"/>
        <v>23064.130162200825</v>
      </c>
      <c r="F6" s="305">
        <f t="shared" si="0"/>
        <v>23135.936802200897</v>
      </c>
      <c r="G6" s="310">
        <f t="shared" si="0"/>
        <v>23146.000539000968</v>
      </c>
      <c r="H6" s="315">
        <f t="shared" si="0"/>
        <v>0</v>
      </c>
      <c r="I6" s="305">
        <f t="shared" si="0"/>
        <v>0</v>
      </c>
      <c r="J6" s="310">
        <f t="shared" si="0"/>
        <v>0</v>
      </c>
      <c r="K6" s="305">
        <f t="shared" si="0"/>
        <v>0</v>
      </c>
      <c r="L6" s="305">
        <f t="shared" si="0"/>
        <v>0</v>
      </c>
      <c r="M6" s="305">
        <f t="shared" si="0"/>
        <v>0</v>
      </c>
    </row>
    <row r="7" spans="1:13">
      <c r="A7" s="253" t="s">
        <v>0</v>
      </c>
      <c r="B7" s="312">
        <v>4318</v>
      </c>
      <c r="C7" s="300">
        <v>4332</v>
      </c>
      <c r="D7" s="307">
        <v>4332</v>
      </c>
      <c r="E7" s="312">
        <v>4332</v>
      </c>
      <c r="F7" s="300">
        <v>4332</v>
      </c>
      <c r="G7" s="307">
        <v>4332</v>
      </c>
      <c r="H7" s="312">
        <v>0</v>
      </c>
      <c r="I7" s="300">
        <v>0</v>
      </c>
      <c r="J7" s="307">
        <v>0</v>
      </c>
      <c r="K7" s="300">
        <v>0</v>
      </c>
      <c r="L7" s="300">
        <v>0</v>
      </c>
      <c r="M7" s="300">
        <v>0</v>
      </c>
    </row>
    <row r="8" spans="1:13">
      <c r="A8" s="253" t="s">
        <v>15</v>
      </c>
      <c r="B8" s="313">
        <v>9450.6716000000015</v>
      </c>
      <c r="C8" s="301">
        <v>9450.6716000000015</v>
      </c>
      <c r="D8" s="308">
        <v>9222.3215999999993</v>
      </c>
      <c r="E8" s="313">
        <v>9222.3215999999993</v>
      </c>
      <c r="F8" s="301">
        <v>9222.3215999999993</v>
      </c>
      <c r="G8" s="308">
        <v>9206.2216000000008</v>
      </c>
      <c r="H8" s="313">
        <v>0</v>
      </c>
      <c r="I8" s="301">
        <v>0</v>
      </c>
      <c r="J8" s="308">
        <v>0</v>
      </c>
      <c r="K8" s="301">
        <v>0</v>
      </c>
      <c r="L8" s="301">
        <v>0</v>
      </c>
      <c r="M8" s="301">
        <v>0</v>
      </c>
    </row>
    <row r="9" spans="1:13">
      <c r="A9" s="253" t="s">
        <v>16</v>
      </c>
      <c r="B9" s="313">
        <v>1363.4</v>
      </c>
      <c r="C9" s="301">
        <v>1363.4</v>
      </c>
      <c r="D9" s="308">
        <v>1363.4</v>
      </c>
      <c r="E9" s="313">
        <v>1363.4</v>
      </c>
      <c r="F9" s="301">
        <v>1363.4</v>
      </c>
      <c r="G9" s="308">
        <v>1363.4</v>
      </c>
      <c r="H9" s="313">
        <v>0</v>
      </c>
      <c r="I9" s="301">
        <v>0</v>
      </c>
      <c r="J9" s="308">
        <v>0</v>
      </c>
      <c r="K9" s="301">
        <v>0</v>
      </c>
      <c r="L9" s="301">
        <v>0</v>
      </c>
      <c r="M9" s="301">
        <v>0</v>
      </c>
    </row>
    <row r="10" spans="1:13">
      <c r="A10" s="253" t="s">
        <v>17</v>
      </c>
      <c r="B10" s="313">
        <v>1250.8166600000009</v>
      </c>
      <c r="C10" s="301">
        <v>1258.9988600000006</v>
      </c>
      <c r="D10" s="308">
        <v>1265.6968600000005</v>
      </c>
      <c r="E10" s="313">
        <v>1328.0188600000008</v>
      </c>
      <c r="F10" s="301">
        <v>1361.2573601000008</v>
      </c>
      <c r="G10" s="308">
        <v>1367.0943600000005</v>
      </c>
      <c r="H10" s="313">
        <v>0</v>
      </c>
      <c r="I10" s="301">
        <v>0</v>
      </c>
      <c r="J10" s="308">
        <v>0</v>
      </c>
      <c r="K10" s="301">
        <v>0</v>
      </c>
      <c r="L10" s="301">
        <v>0</v>
      </c>
      <c r="M10" s="301">
        <v>0</v>
      </c>
    </row>
    <row r="11" spans="1:13">
      <c r="A11" s="253" t="s">
        <v>3</v>
      </c>
      <c r="B11" s="313">
        <v>1117.5916399999971</v>
      </c>
      <c r="C11" s="301">
        <v>1117.366639999997</v>
      </c>
      <c r="D11" s="308">
        <v>1117.3616399999971</v>
      </c>
      <c r="E11" s="313">
        <v>1116.9648399999971</v>
      </c>
      <c r="F11" s="301">
        <v>1116.2428399999972</v>
      </c>
      <c r="G11" s="308">
        <v>1114.3983399999975</v>
      </c>
      <c r="H11" s="313">
        <v>0</v>
      </c>
      <c r="I11" s="301">
        <v>0</v>
      </c>
      <c r="J11" s="308">
        <v>0</v>
      </c>
      <c r="K11" s="301">
        <v>0</v>
      </c>
      <c r="L11" s="301">
        <v>0</v>
      </c>
      <c r="M11" s="301">
        <v>0</v>
      </c>
    </row>
    <row r="12" spans="1:13">
      <c r="A12" s="253" t="s">
        <v>18</v>
      </c>
      <c r="B12" s="313">
        <v>1171.5</v>
      </c>
      <c r="C12" s="301">
        <v>1171.5</v>
      </c>
      <c r="D12" s="308">
        <v>1171.5</v>
      </c>
      <c r="E12" s="313">
        <v>1171.5</v>
      </c>
      <c r="F12" s="301">
        <v>1171.5</v>
      </c>
      <c r="G12" s="308">
        <v>1171.5</v>
      </c>
      <c r="H12" s="313">
        <v>0</v>
      </c>
      <c r="I12" s="301">
        <v>0</v>
      </c>
      <c r="J12" s="308">
        <v>0</v>
      </c>
      <c r="K12" s="301">
        <v>0</v>
      </c>
      <c r="L12" s="301">
        <v>0</v>
      </c>
      <c r="M12" s="301">
        <v>0</v>
      </c>
    </row>
    <row r="13" spans="1:13">
      <c r="A13" s="253" t="s">
        <v>1</v>
      </c>
      <c r="B13" s="313">
        <v>364.64238499999999</v>
      </c>
      <c r="C13" s="301">
        <v>364.64738499999999</v>
      </c>
      <c r="D13" s="308">
        <v>364.65238499999998</v>
      </c>
      <c r="E13" s="313">
        <v>364.63738499999999</v>
      </c>
      <c r="F13" s="301">
        <v>364.621985</v>
      </c>
      <c r="G13" s="308">
        <v>368.89398499999999</v>
      </c>
      <c r="H13" s="313">
        <v>0</v>
      </c>
      <c r="I13" s="301">
        <v>0</v>
      </c>
      <c r="J13" s="308">
        <v>0</v>
      </c>
      <c r="K13" s="301">
        <v>0</v>
      </c>
      <c r="L13" s="301">
        <v>0</v>
      </c>
      <c r="M13" s="301">
        <v>0</v>
      </c>
    </row>
    <row r="14" spans="1:13">
      <c r="A14" s="254" t="s">
        <v>2</v>
      </c>
      <c r="B14" s="314">
        <v>4057.9662082005752</v>
      </c>
      <c r="C14" s="303">
        <v>4088.8190731006416</v>
      </c>
      <c r="D14" s="309">
        <v>4129.5638733007554</v>
      </c>
      <c r="E14" s="314">
        <v>4165.2874772008272</v>
      </c>
      <c r="F14" s="303">
        <v>4204.5930171008995</v>
      </c>
      <c r="G14" s="309">
        <v>4222.4922540009711</v>
      </c>
      <c r="H14" s="314">
        <v>0</v>
      </c>
      <c r="I14" s="303">
        <v>0</v>
      </c>
      <c r="J14" s="309">
        <v>0</v>
      </c>
      <c r="K14" s="303">
        <v>0</v>
      </c>
      <c r="L14" s="303">
        <v>0</v>
      </c>
      <c r="M14" s="303">
        <v>0</v>
      </c>
    </row>
    <row r="15" spans="1:13">
      <c r="M15" s="14"/>
    </row>
    <row r="16" spans="1:13" ht="3.75" customHeight="1"/>
    <row r="17" spans="1:10">
      <c r="A17" s="432" t="str">
        <f>'3.1'!A4</f>
        <v>2025</v>
      </c>
      <c r="B17" s="302" t="s">
        <v>7</v>
      </c>
      <c r="C17" s="302" t="s">
        <v>20</v>
      </c>
      <c r="D17" s="302" t="s">
        <v>21</v>
      </c>
      <c r="E17" s="302" t="s">
        <v>22</v>
      </c>
      <c r="F17" s="302" t="s">
        <v>43</v>
      </c>
      <c r="G17" s="302" t="s">
        <v>44</v>
      </c>
      <c r="H17" s="302" t="s">
        <v>45</v>
      </c>
      <c r="I17" s="302" t="s">
        <v>46</v>
      </c>
      <c r="J17" s="302" t="s">
        <v>53</v>
      </c>
    </row>
    <row r="18" spans="1:10">
      <c r="A18" s="425" t="s">
        <v>10</v>
      </c>
      <c r="B18" s="426">
        <f>SUM(B19:B32)</f>
        <v>4332</v>
      </c>
      <c r="C18" s="426">
        <f t="shared" ref="C18:I18" si="1">SUM(C19:C32)</f>
        <v>9206.2216000000008</v>
      </c>
      <c r="D18" s="371">
        <f t="shared" si="1"/>
        <v>1363.4</v>
      </c>
      <c r="E18" s="371">
        <f t="shared" si="1"/>
        <v>1367.0943600000001</v>
      </c>
      <c r="F18" s="371">
        <f t="shared" si="1"/>
        <v>1114.39834</v>
      </c>
      <c r="G18" s="371">
        <f t="shared" si="1"/>
        <v>1171.5</v>
      </c>
      <c r="H18" s="371">
        <f t="shared" si="1"/>
        <v>368.89398499999993</v>
      </c>
      <c r="I18" s="371">
        <f t="shared" si="1"/>
        <v>4222.4922540000716</v>
      </c>
      <c r="J18" s="371">
        <f t="shared" ref="J18:J32" si="2">SUM(B18:I18)</f>
        <v>23146.000539000073</v>
      </c>
    </row>
    <row r="19" spans="1:10">
      <c r="A19" s="423" t="s">
        <v>233</v>
      </c>
      <c r="B19" s="278">
        <v>0</v>
      </c>
      <c r="C19" s="278">
        <v>17.440000000000001</v>
      </c>
      <c r="D19" s="278">
        <v>0</v>
      </c>
      <c r="E19" s="278">
        <v>75.95199999999997</v>
      </c>
      <c r="F19" s="278">
        <v>11.205999999999998</v>
      </c>
      <c r="G19" s="278">
        <v>0</v>
      </c>
      <c r="H19" s="278">
        <v>0</v>
      </c>
      <c r="I19" s="278">
        <v>95.512220000000241</v>
      </c>
      <c r="J19" s="7">
        <f t="shared" si="2"/>
        <v>200.1102200000002</v>
      </c>
    </row>
    <row r="20" spans="1:10">
      <c r="A20" s="423" t="s">
        <v>235</v>
      </c>
      <c r="B20" s="278">
        <v>2250</v>
      </c>
      <c r="C20" s="278">
        <v>216.0907</v>
      </c>
      <c r="D20" s="278">
        <v>0</v>
      </c>
      <c r="E20" s="278">
        <v>71.138000000000005</v>
      </c>
      <c r="F20" s="278">
        <v>175.91365000000008</v>
      </c>
      <c r="G20" s="278">
        <v>0</v>
      </c>
      <c r="H20" s="278">
        <v>0.01</v>
      </c>
      <c r="I20" s="278">
        <v>402.28844500000002</v>
      </c>
      <c r="J20" s="7">
        <f t="shared" si="2"/>
        <v>3115.4407950000004</v>
      </c>
    </row>
    <row r="21" spans="1:10">
      <c r="A21" s="423" t="s">
        <v>236</v>
      </c>
      <c r="B21" s="278">
        <v>0</v>
      </c>
      <c r="C21" s="278">
        <v>214.29999999999998</v>
      </c>
      <c r="D21" s="278">
        <v>118.5</v>
      </c>
      <c r="E21" s="278">
        <v>105.89899999999994</v>
      </c>
      <c r="F21" s="278">
        <v>35.136699999999998</v>
      </c>
      <c r="G21" s="278">
        <v>0</v>
      </c>
      <c r="H21" s="278">
        <v>8.4453049999999994</v>
      </c>
      <c r="I21" s="278">
        <v>701.09828799999877</v>
      </c>
      <c r="J21" s="7">
        <f t="shared" si="2"/>
        <v>1183.3792929999986</v>
      </c>
    </row>
    <row r="22" spans="1:10">
      <c r="A22" s="423" t="s">
        <v>237</v>
      </c>
      <c r="B22" s="278">
        <v>0</v>
      </c>
      <c r="C22" s="278">
        <v>539.35199999999998</v>
      </c>
      <c r="D22" s="278">
        <v>400</v>
      </c>
      <c r="E22" s="278">
        <v>25.413999999999998</v>
      </c>
      <c r="F22" s="278">
        <v>7.7059999999999986</v>
      </c>
      <c r="G22" s="278">
        <v>0</v>
      </c>
      <c r="H22" s="278">
        <v>69.094999999999999</v>
      </c>
      <c r="I22" s="278">
        <v>56.634242000000114</v>
      </c>
      <c r="J22" s="7">
        <f t="shared" si="2"/>
        <v>1098.2012420000001</v>
      </c>
    </row>
    <row r="23" spans="1:10">
      <c r="A23" s="423" t="s">
        <v>234</v>
      </c>
      <c r="B23" s="278">
        <v>2082</v>
      </c>
      <c r="C23" s="278">
        <v>14.759</v>
      </c>
      <c r="D23" s="278">
        <v>0</v>
      </c>
      <c r="E23" s="278">
        <v>105.34440000000004</v>
      </c>
      <c r="F23" s="278">
        <v>17.03179999999999</v>
      </c>
      <c r="G23" s="278">
        <v>475</v>
      </c>
      <c r="H23" s="278">
        <v>11.904999999999999</v>
      </c>
      <c r="I23" s="278">
        <v>221.53849699999978</v>
      </c>
      <c r="J23" s="7">
        <f t="shared" si="2"/>
        <v>2927.5786969999999</v>
      </c>
    </row>
    <row r="24" spans="1:10">
      <c r="A24" s="423" t="s">
        <v>238</v>
      </c>
      <c r="B24" s="278">
        <v>0</v>
      </c>
      <c r="C24" s="278">
        <v>182.64700000000002</v>
      </c>
      <c r="D24" s="278">
        <v>0</v>
      </c>
      <c r="E24" s="278">
        <v>85.775400000000019</v>
      </c>
      <c r="F24" s="278">
        <v>30.100399999999969</v>
      </c>
      <c r="G24" s="278">
        <v>0</v>
      </c>
      <c r="H24" s="278">
        <v>10.223500000000001</v>
      </c>
      <c r="I24" s="278">
        <v>233.31444199999544</v>
      </c>
      <c r="J24" s="7">
        <f t="shared" si="2"/>
        <v>542.06074199999546</v>
      </c>
    </row>
    <row r="25" spans="1:10">
      <c r="A25" s="423" t="s">
        <v>239</v>
      </c>
      <c r="B25" s="278">
        <v>0</v>
      </c>
      <c r="C25" s="278">
        <v>4.835</v>
      </c>
      <c r="D25" s="278">
        <v>0</v>
      </c>
      <c r="E25" s="278">
        <v>52.494000000000028</v>
      </c>
      <c r="F25" s="278">
        <v>25.671749999999982</v>
      </c>
      <c r="G25" s="278">
        <v>0</v>
      </c>
      <c r="H25" s="278">
        <v>48.852979999999995</v>
      </c>
      <c r="I25" s="278">
        <v>184.09233099999759</v>
      </c>
      <c r="J25" s="7">
        <f t="shared" si="2"/>
        <v>315.9460609999976</v>
      </c>
    </row>
    <row r="26" spans="1:10">
      <c r="A26" s="423" t="s">
        <v>240</v>
      </c>
      <c r="B26" s="278">
        <v>0</v>
      </c>
      <c r="C26" s="278">
        <v>1063.0720000000001</v>
      </c>
      <c r="D26" s="278">
        <v>0</v>
      </c>
      <c r="E26" s="278">
        <v>141.63189999999997</v>
      </c>
      <c r="F26" s="278">
        <v>17.860999999999994</v>
      </c>
      <c r="G26" s="278">
        <v>0</v>
      </c>
      <c r="H26" s="278">
        <v>41.744199999999985</v>
      </c>
      <c r="I26" s="278">
        <v>265.38197700003195</v>
      </c>
      <c r="J26" s="7">
        <f t="shared" si="2"/>
        <v>1529.6910770000322</v>
      </c>
    </row>
    <row r="27" spans="1:10">
      <c r="A27" s="423" t="s">
        <v>241</v>
      </c>
      <c r="B27" s="278">
        <v>0</v>
      </c>
      <c r="C27" s="278">
        <v>70.628200000000007</v>
      </c>
      <c r="D27" s="278">
        <v>0</v>
      </c>
      <c r="E27" s="278">
        <v>183.23199999999983</v>
      </c>
      <c r="F27" s="278">
        <v>12.441539999999993</v>
      </c>
      <c r="G27" s="278">
        <v>650</v>
      </c>
      <c r="H27" s="278">
        <v>57.191999999999986</v>
      </c>
      <c r="I27" s="278">
        <v>245.59047399999497</v>
      </c>
      <c r="J27" s="7">
        <f t="shared" si="2"/>
        <v>1219.084213999995</v>
      </c>
    </row>
    <row r="28" spans="1:10">
      <c r="A28" s="423" t="s">
        <v>242</v>
      </c>
      <c r="B28" s="278">
        <v>0</v>
      </c>
      <c r="C28" s="278">
        <v>1293.7099999999998</v>
      </c>
      <c r="D28" s="278">
        <v>0</v>
      </c>
      <c r="E28" s="278">
        <v>80.989500000000035</v>
      </c>
      <c r="F28" s="278">
        <v>29.766500000000018</v>
      </c>
      <c r="G28" s="278">
        <v>0</v>
      </c>
      <c r="H28" s="278">
        <v>22.965399999999999</v>
      </c>
      <c r="I28" s="278">
        <v>223.94215699999242</v>
      </c>
      <c r="J28" s="7">
        <f t="shared" si="2"/>
        <v>1651.3735569999924</v>
      </c>
    </row>
    <row r="29" spans="1:10">
      <c r="A29" s="423" t="s">
        <v>243</v>
      </c>
      <c r="B29" s="278">
        <v>0</v>
      </c>
      <c r="C29" s="278">
        <v>262.08500000000004</v>
      </c>
      <c r="D29" s="278">
        <v>0</v>
      </c>
      <c r="E29" s="278">
        <v>74.003000000000014</v>
      </c>
      <c r="F29" s="278">
        <v>21.585799999999988</v>
      </c>
      <c r="G29" s="278">
        <v>1.5</v>
      </c>
      <c r="H29" s="278">
        <v>5.3249999999999993</v>
      </c>
      <c r="I29" s="278">
        <v>348.50067999999305</v>
      </c>
      <c r="J29" s="7">
        <f t="shared" si="2"/>
        <v>712.99947999999313</v>
      </c>
    </row>
    <row r="30" spans="1:10">
      <c r="A30" s="423" t="s">
        <v>244</v>
      </c>
      <c r="B30" s="278">
        <v>0</v>
      </c>
      <c r="C30" s="278">
        <v>1151.7282</v>
      </c>
      <c r="D30" s="278">
        <v>0</v>
      </c>
      <c r="E30" s="278">
        <v>266.56575999999995</v>
      </c>
      <c r="F30" s="278">
        <v>644.74105999999995</v>
      </c>
      <c r="G30" s="278">
        <v>45</v>
      </c>
      <c r="H30" s="278">
        <v>6.0606</v>
      </c>
      <c r="I30" s="278">
        <v>623.94885200007229</v>
      </c>
      <c r="J30" s="7">
        <f t="shared" si="2"/>
        <v>2738.0444720000719</v>
      </c>
    </row>
    <row r="31" spans="1:10">
      <c r="A31" s="423" t="s">
        <v>245</v>
      </c>
      <c r="B31" s="278">
        <v>0</v>
      </c>
      <c r="C31" s="278">
        <v>4043.9124999999995</v>
      </c>
      <c r="D31" s="278">
        <v>844.9</v>
      </c>
      <c r="E31" s="278">
        <v>57.038000000000032</v>
      </c>
      <c r="F31" s="278">
        <v>77.442639999999983</v>
      </c>
      <c r="G31" s="278">
        <v>0</v>
      </c>
      <c r="H31" s="278">
        <v>86.8</v>
      </c>
      <c r="I31" s="278">
        <v>323.30053699999479</v>
      </c>
      <c r="J31" s="7">
        <f t="shared" si="2"/>
        <v>5433.3936769999946</v>
      </c>
    </row>
    <row r="32" spans="1:10">
      <c r="A32" s="424" t="s">
        <v>246</v>
      </c>
      <c r="B32" s="279">
        <v>0</v>
      </c>
      <c r="C32" s="279">
        <v>131.66200000000001</v>
      </c>
      <c r="D32" s="279">
        <v>0</v>
      </c>
      <c r="E32" s="279">
        <v>41.617400000000025</v>
      </c>
      <c r="F32" s="279">
        <v>7.7934999999999999</v>
      </c>
      <c r="G32" s="279">
        <v>0</v>
      </c>
      <c r="H32" s="279">
        <v>0.27500000000000002</v>
      </c>
      <c r="I32" s="279">
        <v>297.34911200000079</v>
      </c>
      <c r="J32" s="256">
        <f t="shared" si="2"/>
        <v>478.69701200000083</v>
      </c>
    </row>
    <row r="33" spans="10:10">
      <c r="J33" s="14"/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conditionalFormatting sqref="B5:D14">
    <cfRule type="expression" dxfId="27" priority="4">
      <formula>SEARCH($B$3,$M$1)</formula>
    </cfRule>
  </conditionalFormatting>
  <conditionalFormatting sqref="B5:G14">
    <cfRule type="expression" dxfId="26" priority="3">
      <formula>SEARCH($E$3,$M$1)</formula>
    </cfRule>
  </conditionalFormatting>
  <conditionalFormatting sqref="B5:J14">
    <cfRule type="expression" dxfId="25" priority="2">
      <formula>SEARCH($H$3,$M$1)</formula>
    </cfRule>
  </conditionalFormatting>
  <conditionalFormatting sqref="B5:M14">
    <cfRule type="expression" dxfId="24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>
      <c r="A1" s="299" t="s">
        <v>379</v>
      </c>
      <c r="J1" s="209" t="str">
        <f>'3.1'!N1</f>
        <v>II. čtvrtletí 2025</v>
      </c>
    </row>
    <row r="2" spans="1:10" s="51" customFormat="1" ht="18">
      <c r="A2" s="266" t="str">
        <f>"6.1 Výroba elektřiny v krajích ČR podle technologie elektráren za "&amp;LEFT(J1,SEARCH(" ",J1)-1)&amp;" čtvrtletí [MWh]"</f>
        <v>6.1 Výroba elektřiny v krajích ČR podle technologie elektráren za II. čtvrtletí [MWh]</v>
      </c>
    </row>
    <row r="3" spans="1:10" ht="6" customHeight="1"/>
    <row r="4" spans="1:10">
      <c r="A4" s="433" t="str">
        <f>'3.1'!A4</f>
        <v>2025</v>
      </c>
      <c r="B4" s="317" t="s">
        <v>7</v>
      </c>
      <c r="C4" s="317" t="s">
        <v>20</v>
      </c>
      <c r="D4" s="317" t="s">
        <v>21</v>
      </c>
      <c r="E4" s="317" t="s">
        <v>22</v>
      </c>
      <c r="F4" s="317" t="s">
        <v>43</v>
      </c>
      <c r="G4" s="317" t="s">
        <v>44</v>
      </c>
      <c r="H4" s="317" t="s">
        <v>45</v>
      </c>
      <c r="I4" s="317" t="s">
        <v>46</v>
      </c>
      <c r="J4" s="317" t="s">
        <v>53</v>
      </c>
    </row>
    <row r="5" spans="1:10">
      <c r="A5" s="319" t="s">
        <v>10</v>
      </c>
      <c r="B5" s="320">
        <f>SUM(B6:B19)</f>
        <v>7508038.4399999995</v>
      </c>
      <c r="C5" s="321">
        <f t="shared" ref="C5:I5" si="0">SUM(C6:C19)</f>
        <v>5334876.324000001</v>
      </c>
      <c r="D5" s="321">
        <f t="shared" si="0"/>
        <v>544691.80299999996</v>
      </c>
      <c r="E5" s="321">
        <f t="shared" si="0"/>
        <v>882833.21924999997</v>
      </c>
      <c r="F5" s="321">
        <f t="shared" si="0"/>
        <v>365065.37757747498</v>
      </c>
      <c r="G5" s="321">
        <f t="shared" si="0"/>
        <v>250074.36000000002</v>
      </c>
      <c r="H5" s="321">
        <f t="shared" si="0"/>
        <v>155078.63390631045</v>
      </c>
      <c r="I5" s="321">
        <f t="shared" si="0"/>
        <v>1600222.7084021547</v>
      </c>
      <c r="J5" s="321">
        <f t="shared" ref="J5:J19" si="1">SUM(B5:I5)</f>
        <v>16640880.866135938</v>
      </c>
    </row>
    <row r="6" spans="1:10">
      <c r="A6" s="421" t="s">
        <v>233</v>
      </c>
      <c r="B6" s="275">
        <v>0</v>
      </c>
      <c r="C6" s="275">
        <v>32150.829000000002</v>
      </c>
      <c r="D6" s="275">
        <v>0</v>
      </c>
      <c r="E6" s="275">
        <v>18495.254000000004</v>
      </c>
      <c r="F6" s="275">
        <v>6685.3798500000003</v>
      </c>
      <c r="G6" s="275">
        <v>0</v>
      </c>
      <c r="H6" s="275">
        <v>0</v>
      </c>
      <c r="I6" s="275">
        <v>33884.729419641619</v>
      </c>
      <c r="J6" s="23">
        <f t="shared" si="1"/>
        <v>91216.192269641615</v>
      </c>
    </row>
    <row r="7" spans="1:10">
      <c r="A7" s="421" t="s">
        <v>235</v>
      </c>
      <c r="B7" s="275">
        <v>3972404.66</v>
      </c>
      <c r="C7" s="275">
        <v>79850.89499999999</v>
      </c>
      <c r="D7" s="275">
        <v>0</v>
      </c>
      <c r="E7" s="275">
        <v>70102.98699999995</v>
      </c>
      <c r="F7" s="275">
        <v>34182.418179582688</v>
      </c>
      <c r="G7" s="275">
        <v>0</v>
      </c>
      <c r="H7" s="275">
        <v>0</v>
      </c>
      <c r="I7" s="275">
        <v>156537.86847217826</v>
      </c>
      <c r="J7" s="23">
        <f t="shared" si="1"/>
        <v>4313078.8286517607</v>
      </c>
    </row>
    <row r="8" spans="1:10">
      <c r="A8" s="421" t="s">
        <v>236</v>
      </c>
      <c r="B8" s="275">
        <v>0</v>
      </c>
      <c r="C8" s="275">
        <v>98230.907000000007</v>
      </c>
      <c r="D8" s="275">
        <v>14463.623</v>
      </c>
      <c r="E8" s="275">
        <v>75560.235000000001</v>
      </c>
      <c r="F8" s="275">
        <v>13268.421621448133</v>
      </c>
      <c r="G8" s="275">
        <v>0</v>
      </c>
      <c r="H8" s="275">
        <v>3253.3100710365061</v>
      </c>
      <c r="I8" s="275">
        <v>279731.15898465872</v>
      </c>
      <c r="J8" s="23">
        <f t="shared" si="1"/>
        <v>484507.65567714337</v>
      </c>
    </row>
    <row r="9" spans="1:10">
      <c r="A9" s="421" t="s">
        <v>237</v>
      </c>
      <c r="B9" s="275">
        <v>0</v>
      </c>
      <c r="C9" s="275">
        <v>182062.63699999999</v>
      </c>
      <c r="D9" s="275">
        <v>14777.300000000001</v>
      </c>
      <c r="E9" s="275">
        <v>14620.362000000001</v>
      </c>
      <c r="F9" s="275">
        <v>2880.0587862107623</v>
      </c>
      <c r="G9" s="275">
        <v>0</v>
      </c>
      <c r="H9" s="275">
        <v>26919.506999999994</v>
      </c>
      <c r="I9" s="275">
        <v>20561.878431543311</v>
      </c>
      <c r="J9" s="23">
        <f t="shared" si="1"/>
        <v>261821.743217754</v>
      </c>
    </row>
    <row r="10" spans="1:10">
      <c r="A10" s="421" t="s">
        <v>234</v>
      </c>
      <c r="B10" s="275">
        <v>3535633.78</v>
      </c>
      <c r="C10" s="275">
        <v>12490.839</v>
      </c>
      <c r="D10" s="275">
        <v>0</v>
      </c>
      <c r="E10" s="275">
        <v>120001.49400000011</v>
      </c>
      <c r="F10" s="275">
        <v>10876.636898460711</v>
      </c>
      <c r="G10" s="275">
        <v>135958.69</v>
      </c>
      <c r="H10" s="275">
        <v>4868.3429271789437</v>
      </c>
      <c r="I10" s="275">
        <v>82712.209601166425</v>
      </c>
      <c r="J10" s="23">
        <f t="shared" si="1"/>
        <v>3902541.9924268061</v>
      </c>
    </row>
    <row r="11" spans="1:10">
      <c r="A11" s="421" t="s">
        <v>238</v>
      </c>
      <c r="B11" s="275">
        <v>0</v>
      </c>
      <c r="C11" s="275">
        <v>93867.95699999998</v>
      </c>
      <c r="D11" s="275">
        <v>0</v>
      </c>
      <c r="E11" s="275">
        <v>79106.136999999959</v>
      </c>
      <c r="F11" s="275">
        <v>21294.551274191872</v>
      </c>
      <c r="G11" s="275">
        <v>0</v>
      </c>
      <c r="H11" s="275">
        <v>4881.8184318179601</v>
      </c>
      <c r="I11" s="275">
        <v>87753.413701009849</v>
      </c>
      <c r="J11" s="23">
        <f t="shared" si="1"/>
        <v>286903.87740701961</v>
      </c>
    </row>
    <row r="12" spans="1:10">
      <c r="A12" s="421" t="s">
        <v>239</v>
      </c>
      <c r="B12" s="275">
        <v>0</v>
      </c>
      <c r="C12" s="275">
        <v>5357.424</v>
      </c>
      <c r="D12" s="275">
        <v>0</v>
      </c>
      <c r="E12" s="275">
        <v>21376.396000000001</v>
      </c>
      <c r="F12" s="275">
        <v>16590.453063618297</v>
      </c>
      <c r="G12" s="275">
        <v>0</v>
      </c>
      <c r="H12" s="275">
        <v>19048.13970490971</v>
      </c>
      <c r="I12" s="275">
        <v>69106.288696055664</v>
      </c>
      <c r="J12" s="23">
        <f t="shared" si="1"/>
        <v>131478.70146458369</v>
      </c>
    </row>
    <row r="13" spans="1:10">
      <c r="A13" s="421" t="s">
        <v>240</v>
      </c>
      <c r="B13" s="275">
        <v>0</v>
      </c>
      <c r="C13" s="275">
        <v>327871.24100000004</v>
      </c>
      <c r="D13" s="275">
        <v>0</v>
      </c>
      <c r="E13" s="275">
        <v>114805.99500000004</v>
      </c>
      <c r="F13" s="275">
        <v>10472.707984606421</v>
      </c>
      <c r="G13" s="275">
        <v>0</v>
      </c>
      <c r="H13" s="275">
        <v>20535.253007535855</v>
      </c>
      <c r="I13" s="275">
        <v>93754.147714466002</v>
      </c>
      <c r="J13" s="23">
        <f t="shared" si="1"/>
        <v>567439.34470660845</v>
      </c>
    </row>
    <row r="14" spans="1:10">
      <c r="A14" s="421" t="s">
        <v>241</v>
      </c>
      <c r="B14" s="275">
        <v>0</v>
      </c>
      <c r="C14" s="275">
        <v>36464.35</v>
      </c>
      <c r="D14" s="275">
        <v>0</v>
      </c>
      <c r="E14" s="275">
        <v>68704.570250000004</v>
      </c>
      <c r="F14" s="275">
        <v>7059.6748909899943</v>
      </c>
      <c r="G14" s="275">
        <v>99400.22</v>
      </c>
      <c r="H14" s="275">
        <v>26742.275599999997</v>
      </c>
      <c r="I14" s="275">
        <v>92431.646507090452</v>
      </c>
      <c r="J14" s="23">
        <f t="shared" si="1"/>
        <v>330802.73724808043</v>
      </c>
    </row>
    <row r="15" spans="1:10">
      <c r="A15" s="421" t="s">
        <v>242</v>
      </c>
      <c r="B15" s="275">
        <v>0</v>
      </c>
      <c r="C15" s="275">
        <v>285507.60700000002</v>
      </c>
      <c r="D15" s="275">
        <v>0</v>
      </c>
      <c r="E15" s="275">
        <v>81210.853000000061</v>
      </c>
      <c r="F15" s="275">
        <v>7190.3319283095361</v>
      </c>
      <c r="G15" s="275">
        <v>0</v>
      </c>
      <c r="H15" s="275">
        <v>4816.3129825831174</v>
      </c>
      <c r="I15" s="275">
        <v>79856.372837912728</v>
      </c>
      <c r="J15" s="23">
        <f t="shared" si="1"/>
        <v>458581.47774880542</v>
      </c>
    </row>
    <row r="16" spans="1:10">
      <c r="A16" s="421" t="s">
        <v>243</v>
      </c>
      <c r="B16" s="275">
        <v>0</v>
      </c>
      <c r="C16" s="275">
        <v>112591.417</v>
      </c>
      <c r="D16" s="275">
        <v>0</v>
      </c>
      <c r="E16" s="275">
        <v>62076.196999999978</v>
      </c>
      <c r="F16" s="275">
        <v>15670.034695266515</v>
      </c>
      <c r="G16" s="275">
        <v>0</v>
      </c>
      <c r="H16" s="275">
        <v>2121.8794955182525</v>
      </c>
      <c r="I16" s="275">
        <v>135831.34121581377</v>
      </c>
      <c r="J16" s="23">
        <f t="shared" si="1"/>
        <v>328290.8694065985</v>
      </c>
    </row>
    <row r="17" spans="1:10">
      <c r="A17" s="421" t="s">
        <v>244</v>
      </c>
      <c r="B17" s="275">
        <v>0</v>
      </c>
      <c r="C17" s="275">
        <v>602223.87900000007</v>
      </c>
      <c r="D17" s="275">
        <v>0</v>
      </c>
      <c r="E17" s="275">
        <v>91251.987000000023</v>
      </c>
      <c r="F17" s="275">
        <v>157783.08233787792</v>
      </c>
      <c r="G17" s="275">
        <v>14715.45</v>
      </c>
      <c r="H17" s="275">
        <v>1782.5395357301177</v>
      </c>
      <c r="I17" s="275">
        <v>235079.60278311709</v>
      </c>
      <c r="J17" s="23">
        <f t="shared" si="1"/>
        <v>1102836.5406567254</v>
      </c>
    </row>
    <row r="18" spans="1:10">
      <c r="A18" s="421" t="s">
        <v>245</v>
      </c>
      <c r="B18" s="275">
        <v>0</v>
      </c>
      <c r="C18" s="275">
        <v>3416012.8540000007</v>
      </c>
      <c r="D18" s="275">
        <v>515450.88</v>
      </c>
      <c r="E18" s="275">
        <v>35270.080999999991</v>
      </c>
      <c r="F18" s="275">
        <v>55802.949634301782</v>
      </c>
      <c r="G18" s="275">
        <v>0</v>
      </c>
      <c r="H18" s="275">
        <v>40109.255150000005</v>
      </c>
      <c r="I18" s="275">
        <v>115758.07021367188</v>
      </c>
      <c r="J18" s="23">
        <f t="shared" si="1"/>
        <v>4178404.0899979742</v>
      </c>
    </row>
    <row r="19" spans="1:10">
      <c r="A19" s="422" t="s">
        <v>246</v>
      </c>
      <c r="B19" s="277">
        <v>0</v>
      </c>
      <c r="C19" s="277">
        <v>50193.488000000005</v>
      </c>
      <c r="D19" s="277">
        <v>0</v>
      </c>
      <c r="E19" s="277">
        <v>30250.670999999995</v>
      </c>
      <c r="F19" s="277">
        <v>5308.6764326103548</v>
      </c>
      <c r="G19" s="277">
        <v>0</v>
      </c>
      <c r="H19" s="277">
        <v>0</v>
      </c>
      <c r="I19" s="277">
        <v>117223.97982382932</v>
      </c>
      <c r="J19" s="242">
        <f t="shared" si="1"/>
        <v>202976.81525643967</v>
      </c>
    </row>
    <row r="20" spans="1:10">
      <c r="J20" s="14"/>
    </row>
    <row r="21" spans="1:10" ht="11.25" customHeight="1"/>
    <row r="22" spans="1:10" s="51" customFormat="1" ht="18">
      <c r="A22" s="266" t="str">
        <f>"6.2 Spotřeba elektřiny netto v krajích ČR podle kategorie spotřeb za "&amp;LEFT(J1,SEARCH(" ",J1)-1)&amp;" čtvrtletí [MWh]"</f>
        <v>6.2 Spotřeba elektřiny netto v krajích ČR podle kategorie spotřeb za II. čtvrtletí [MWh]</v>
      </c>
      <c r="H22" s="58"/>
    </row>
    <row r="23" spans="1:10" ht="7.5" customHeight="1"/>
    <row r="24" spans="1:10">
      <c r="A24" s="433" t="str">
        <f>'3.1'!A4</f>
        <v>2025</v>
      </c>
      <c r="B24" s="316" t="s">
        <v>8</v>
      </c>
      <c r="C24" s="316" t="s">
        <v>9</v>
      </c>
      <c r="D24" s="316" t="s">
        <v>132</v>
      </c>
      <c r="E24" s="316" t="s">
        <v>130</v>
      </c>
      <c r="F24" s="316" t="s">
        <v>53</v>
      </c>
    </row>
    <row r="25" spans="1:10">
      <c r="A25" s="322" t="s">
        <v>10</v>
      </c>
      <c r="B25" s="321">
        <f>SUM(B26:B39)</f>
        <v>1926989.5719999999</v>
      </c>
      <c r="C25" s="321">
        <f>SUM(C26:C39)</f>
        <v>5383209.307000001</v>
      </c>
      <c r="D25" s="321">
        <f>SUM(D26:D39)</f>
        <v>1696738.8768297234</v>
      </c>
      <c r="E25" s="321">
        <f>SUM(E26:E39)</f>
        <v>3521143.6423362154</v>
      </c>
      <c r="F25" s="321">
        <f t="shared" ref="F25:F39" si="2">SUM(B25:E25)</f>
        <v>12528081.398165939</v>
      </c>
    </row>
    <row r="26" spans="1:10" ht="13.5" customHeight="1">
      <c r="A26" s="71" t="s">
        <v>233</v>
      </c>
      <c r="B26" s="23">
        <v>35735.728000000003</v>
      </c>
      <c r="C26" s="23">
        <v>736873.98699999996</v>
      </c>
      <c r="D26" s="23">
        <v>247582.35033641677</v>
      </c>
      <c r="E26" s="23">
        <v>364667.71137322474</v>
      </c>
      <c r="F26" s="23">
        <f t="shared" si="2"/>
        <v>1384859.7767096413</v>
      </c>
    </row>
    <row r="27" spans="1:10">
      <c r="A27" s="71" t="s">
        <v>235</v>
      </c>
      <c r="B27" s="23">
        <v>38268.228000000003</v>
      </c>
      <c r="C27" s="23">
        <v>261074.27600000001</v>
      </c>
      <c r="D27" s="23">
        <v>116481.98687591236</v>
      </c>
      <c r="E27" s="23">
        <v>267818.75018259184</v>
      </c>
      <c r="F27" s="23">
        <f t="shared" si="2"/>
        <v>683643.24105850421</v>
      </c>
    </row>
    <row r="28" spans="1:10">
      <c r="A28" s="71" t="s">
        <v>236</v>
      </c>
      <c r="B28" s="23">
        <v>151920.85399999999</v>
      </c>
      <c r="C28" s="23">
        <v>570192.52099999995</v>
      </c>
      <c r="D28" s="23">
        <v>149933.55129527763</v>
      </c>
      <c r="E28" s="23">
        <v>373095.44566399959</v>
      </c>
      <c r="F28" s="23">
        <f t="shared" si="2"/>
        <v>1245142.3719592772</v>
      </c>
    </row>
    <row r="29" spans="1:10">
      <c r="A29" s="71" t="s">
        <v>237</v>
      </c>
      <c r="B29" s="23">
        <v>52371.697999999997</v>
      </c>
      <c r="C29" s="23">
        <v>118060.98200000002</v>
      </c>
      <c r="D29" s="23">
        <v>52647.749943405797</v>
      </c>
      <c r="E29" s="23">
        <v>84062.891184348278</v>
      </c>
      <c r="F29" s="23">
        <f t="shared" si="2"/>
        <v>307143.32112775411</v>
      </c>
    </row>
    <row r="30" spans="1:10">
      <c r="A30" s="71" t="s">
        <v>234</v>
      </c>
      <c r="B30" s="23">
        <v>72529.497000000003</v>
      </c>
      <c r="C30" s="23">
        <v>276502.94699999999</v>
      </c>
      <c r="D30" s="23">
        <v>106679.25772307413</v>
      </c>
      <c r="E30" s="23">
        <v>173461.67392142821</v>
      </c>
      <c r="F30" s="23">
        <f t="shared" si="2"/>
        <v>629173.37564450235</v>
      </c>
    </row>
    <row r="31" spans="1:10">
      <c r="A31" s="71" t="s">
        <v>238</v>
      </c>
      <c r="B31" s="23">
        <v>142482.91</v>
      </c>
      <c r="C31" s="23">
        <v>292975.98100000003</v>
      </c>
      <c r="D31" s="23">
        <v>104116.93606846988</v>
      </c>
      <c r="E31" s="23">
        <v>205062.69115855001</v>
      </c>
      <c r="F31" s="23">
        <f t="shared" si="2"/>
        <v>744638.51822701993</v>
      </c>
    </row>
    <row r="32" spans="1:10">
      <c r="A32" s="71" t="s">
        <v>239</v>
      </c>
      <c r="B32" s="23">
        <v>9767.155999999999</v>
      </c>
      <c r="C32" s="23">
        <v>302241.51</v>
      </c>
      <c r="D32" s="23">
        <v>72287.486356827052</v>
      </c>
      <c r="E32" s="23">
        <v>157680.29258775667</v>
      </c>
      <c r="F32" s="23">
        <f t="shared" si="2"/>
        <v>541976.44494458369</v>
      </c>
    </row>
    <row r="33" spans="1:6">
      <c r="A33" s="71" t="s">
        <v>240</v>
      </c>
      <c r="B33" s="23">
        <v>414233.95300000004</v>
      </c>
      <c r="C33" s="23">
        <v>580990.00200000009</v>
      </c>
      <c r="D33" s="23">
        <v>143725.65140350402</v>
      </c>
      <c r="E33" s="23">
        <v>307980.58512310183</v>
      </c>
      <c r="F33" s="23">
        <f t="shared" si="2"/>
        <v>1446930.1915266057</v>
      </c>
    </row>
    <row r="34" spans="1:6">
      <c r="A34" s="71" t="s">
        <v>241</v>
      </c>
      <c r="B34" s="23">
        <v>92656.597000000009</v>
      </c>
      <c r="C34" s="23">
        <v>355754.00600000005</v>
      </c>
      <c r="D34" s="23">
        <v>89628.601943474787</v>
      </c>
      <c r="E34" s="23">
        <v>181863.35715907867</v>
      </c>
      <c r="F34" s="23">
        <f t="shared" si="2"/>
        <v>719902.56210255355</v>
      </c>
    </row>
    <row r="35" spans="1:6">
      <c r="A35" s="71" t="s">
        <v>242</v>
      </c>
      <c r="B35" s="23">
        <v>68853.815999999992</v>
      </c>
      <c r="C35" s="23">
        <v>231205.79699999996</v>
      </c>
      <c r="D35" s="23">
        <v>81169.07508026516</v>
      </c>
      <c r="E35" s="23">
        <v>164025.84499854076</v>
      </c>
      <c r="F35" s="23">
        <f t="shared" si="2"/>
        <v>545254.53307880589</v>
      </c>
    </row>
    <row r="36" spans="1:6">
      <c r="A36" s="71" t="s">
        <v>243</v>
      </c>
      <c r="B36" s="23">
        <v>36154.072</v>
      </c>
      <c r="C36" s="23">
        <v>351712.13500000001</v>
      </c>
      <c r="D36" s="23">
        <v>102265.50743603408</v>
      </c>
      <c r="E36" s="23">
        <v>201323.27802056458</v>
      </c>
      <c r="F36" s="23">
        <f t="shared" si="2"/>
        <v>691454.99245659867</v>
      </c>
    </row>
    <row r="37" spans="1:6">
      <c r="A37" s="71" t="s">
        <v>244</v>
      </c>
      <c r="B37" s="23">
        <v>219863.655</v>
      </c>
      <c r="C37" s="23">
        <v>691948.27</v>
      </c>
      <c r="D37" s="23">
        <v>222321.42177127616</v>
      </c>
      <c r="E37" s="23">
        <v>629607.24133544986</v>
      </c>
      <c r="F37" s="23">
        <f t="shared" si="2"/>
        <v>1763740.5881067258</v>
      </c>
    </row>
    <row r="38" spans="1:6">
      <c r="A38" s="71" t="s">
        <v>245</v>
      </c>
      <c r="B38" s="23">
        <v>445145.87</v>
      </c>
      <c r="C38" s="23">
        <v>378575.67</v>
      </c>
      <c r="D38" s="23">
        <v>114984.40103177444</v>
      </c>
      <c r="E38" s="23">
        <v>233188.97639619891</v>
      </c>
      <c r="F38" s="23">
        <f t="shared" si="2"/>
        <v>1171894.9174279734</v>
      </c>
    </row>
    <row r="39" spans="1:6">
      <c r="A39" s="420" t="s">
        <v>246</v>
      </c>
      <c r="B39" s="242">
        <v>147005.538</v>
      </c>
      <c r="C39" s="242">
        <v>235101.223</v>
      </c>
      <c r="D39" s="242">
        <v>92914.899564011124</v>
      </c>
      <c r="E39" s="242">
        <v>177304.90323138161</v>
      </c>
      <c r="F39" s="242">
        <f t="shared" si="2"/>
        <v>652326.56379539275</v>
      </c>
    </row>
    <row r="40" spans="1:6">
      <c r="A40" s="568"/>
      <c r="B40" s="568"/>
      <c r="C40" s="568"/>
      <c r="D40" s="568"/>
      <c r="F40" s="14"/>
    </row>
    <row r="41" spans="1:6">
      <c r="A41" s="568"/>
      <c r="B41" s="568"/>
      <c r="C41" s="568"/>
      <c r="D41" s="568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>
      <c r="A1" s="266" t="str">
        <f>"6.3 Spotřeba elektřiny v krajích ČR podle sektorů národního hospodářství za "&amp;LEFT(J1,SEARCH(" ",J1)-1)&amp;" čtvrtletí [MWh]"</f>
        <v>6.3 Spotřeba elektřiny v krajích ČR podle sektorů národního hospodářství za II. čtvrtletí [MWh]</v>
      </c>
      <c r="B1" s="59"/>
      <c r="J1" s="209" t="str">
        <f>'3.1'!N1</f>
        <v>II. čtvrtletí 2025</v>
      </c>
    </row>
    <row r="2" spans="1:10" ht="6" customHeight="1">
      <c r="A2" s="20"/>
      <c r="B2" s="569"/>
      <c r="C2" s="569"/>
      <c r="D2" s="569"/>
      <c r="E2" s="569"/>
      <c r="F2" s="569"/>
      <c r="G2" s="569"/>
      <c r="H2" s="569"/>
      <c r="I2" s="569"/>
      <c r="J2" s="569"/>
    </row>
    <row r="3" spans="1:10" ht="36">
      <c r="A3" s="433" t="str">
        <f>'3.1'!A4</f>
        <v>2025</v>
      </c>
      <c r="B3" s="325" t="s">
        <v>95</v>
      </c>
      <c r="C3" s="325" t="s">
        <v>11</v>
      </c>
      <c r="D3" s="325" t="s">
        <v>12</v>
      </c>
      <c r="E3" s="325" t="s">
        <v>13</v>
      </c>
      <c r="F3" s="325" t="s">
        <v>295</v>
      </c>
      <c r="G3" s="325" t="s">
        <v>94</v>
      </c>
      <c r="H3" s="325" t="s">
        <v>47</v>
      </c>
      <c r="I3" s="325" t="s">
        <v>14</v>
      </c>
      <c r="J3" s="325" t="s">
        <v>53</v>
      </c>
    </row>
    <row r="4" spans="1:10">
      <c r="A4" s="319" t="s">
        <v>10</v>
      </c>
      <c r="B4" s="321">
        <f>SUM(B5:B18)</f>
        <v>4850524.5043365145</v>
      </c>
      <c r="C4" s="321">
        <f t="shared" ref="C4:I4" si="0">SUM(C5:C18)</f>
        <v>1280977.201180229</v>
      </c>
      <c r="D4" s="321">
        <f t="shared" si="0"/>
        <v>165138.74680982096</v>
      </c>
      <c r="E4" s="321">
        <f t="shared" si="0"/>
        <v>95942.660368262994</v>
      </c>
      <c r="F4" s="321">
        <f t="shared" si="0"/>
        <v>197250.55506563099</v>
      </c>
      <c r="G4" s="321">
        <f t="shared" si="0"/>
        <v>3521367.8933362151</v>
      </c>
      <c r="H4" s="321">
        <f t="shared" si="0"/>
        <v>3043694.1784713459</v>
      </c>
      <c r="I4" s="321">
        <f t="shared" si="0"/>
        <v>111793.65959791941</v>
      </c>
      <c r="J4" s="321">
        <f t="shared" ref="J4:J18" si="1">SUM(B4:I4)</f>
        <v>13266689.399165938</v>
      </c>
    </row>
    <row r="5" spans="1:10">
      <c r="A5" s="421" t="s">
        <v>233</v>
      </c>
      <c r="B5" s="323">
        <v>80511.924938397991</v>
      </c>
      <c r="C5" s="323">
        <v>68306.085454087995</v>
      </c>
      <c r="D5" s="323">
        <v>88162.951891516001</v>
      </c>
      <c r="E5" s="323">
        <v>12980.259600727</v>
      </c>
      <c r="F5" s="323">
        <v>2136.6575773990003</v>
      </c>
      <c r="G5" s="323">
        <v>364667.71137322474</v>
      </c>
      <c r="H5" s="323">
        <v>732761.90877878002</v>
      </c>
      <c r="I5" s="323">
        <v>38220.719095508772</v>
      </c>
      <c r="J5" s="23">
        <f t="shared" si="1"/>
        <v>1387748.2187096414</v>
      </c>
    </row>
    <row r="6" spans="1:10">
      <c r="A6" s="421" t="s">
        <v>235</v>
      </c>
      <c r="B6" s="323">
        <v>226547.48217812003</v>
      </c>
      <c r="C6" s="323">
        <v>25181.313219996999</v>
      </c>
      <c r="D6" s="323">
        <v>3339.2302406640001</v>
      </c>
      <c r="E6" s="323">
        <v>3090.9431888200002</v>
      </c>
      <c r="F6" s="323">
        <v>21245.421813826997</v>
      </c>
      <c r="G6" s="323">
        <v>267818.75018259184</v>
      </c>
      <c r="H6" s="323">
        <v>127937.124949907</v>
      </c>
      <c r="I6" s="323">
        <v>9866.5382845773456</v>
      </c>
      <c r="J6" s="23">
        <f t="shared" si="1"/>
        <v>685026.80405850417</v>
      </c>
    </row>
    <row r="7" spans="1:10">
      <c r="A7" s="421" t="s">
        <v>236</v>
      </c>
      <c r="B7" s="323">
        <v>439646.858033503</v>
      </c>
      <c r="C7" s="323">
        <v>68307.970568101999</v>
      </c>
      <c r="D7" s="323">
        <v>17388.397623842</v>
      </c>
      <c r="E7" s="323">
        <v>12117.513898010002</v>
      </c>
      <c r="F7" s="323">
        <v>28773.996275275</v>
      </c>
      <c r="G7" s="323">
        <v>373277.86466399959</v>
      </c>
      <c r="H7" s="323">
        <v>294803.568194894</v>
      </c>
      <c r="I7" s="323">
        <v>15819.268701654612</v>
      </c>
      <c r="J7" s="23">
        <f t="shared" si="1"/>
        <v>1250135.4379592801</v>
      </c>
    </row>
    <row r="8" spans="1:10">
      <c r="A8" s="421" t="s">
        <v>237</v>
      </c>
      <c r="B8" s="323">
        <v>106269</v>
      </c>
      <c r="C8" s="323">
        <v>89994.122999999992</v>
      </c>
      <c r="D8" s="323">
        <v>1121.683</v>
      </c>
      <c r="E8" s="323">
        <v>3765.0239999999999</v>
      </c>
      <c r="F8" s="323">
        <v>2520.1</v>
      </c>
      <c r="G8" s="323">
        <v>84062.894184348275</v>
      </c>
      <c r="H8" s="323">
        <v>77767.67300000001</v>
      </c>
      <c r="I8" s="323">
        <v>1718.2279434057955</v>
      </c>
      <c r="J8" s="23">
        <f t="shared" si="1"/>
        <v>367218.72512775409</v>
      </c>
    </row>
    <row r="9" spans="1:10">
      <c r="A9" s="421" t="s">
        <v>234</v>
      </c>
      <c r="B9" s="323">
        <v>308911.63323090196</v>
      </c>
      <c r="C9" s="323">
        <v>19043.265463601001</v>
      </c>
      <c r="D9" s="323">
        <v>1710.2511563880003</v>
      </c>
      <c r="E9" s="323">
        <v>5261.7222114169999</v>
      </c>
      <c r="F9" s="323">
        <v>23568.341613533001</v>
      </c>
      <c r="G9" s="323">
        <v>173465.67192142821</v>
      </c>
      <c r="H9" s="323">
        <v>94992.434909481002</v>
      </c>
      <c r="I9" s="323">
        <v>6998.5081377511488</v>
      </c>
      <c r="J9" s="23">
        <f t="shared" si="1"/>
        <v>633951.82864450128</v>
      </c>
    </row>
    <row r="10" spans="1:10">
      <c r="A10" s="421" t="s">
        <v>238</v>
      </c>
      <c r="B10" s="323">
        <v>297684.54600000003</v>
      </c>
      <c r="C10" s="323">
        <v>68031.804000000004</v>
      </c>
      <c r="D10" s="323">
        <v>4002.5929999999998</v>
      </c>
      <c r="E10" s="323">
        <v>5898.8630000000012</v>
      </c>
      <c r="F10" s="323">
        <v>13266.724999999999</v>
      </c>
      <c r="G10" s="323">
        <v>205071.60115855001</v>
      </c>
      <c r="H10" s="323">
        <v>191547.67600000001</v>
      </c>
      <c r="I10" s="323">
        <v>3928.1730684698759</v>
      </c>
      <c r="J10" s="23">
        <f t="shared" si="1"/>
        <v>789431.9812270198</v>
      </c>
    </row>
    <row r="11" spans="1:10">
      <c r="A11" s="421" t="s">
        <v>239</v>
      </c>
      <c r="B11" s="323">
        <v>250760.106</v>
      </c>
      <c r="C11" s="323">
        <v>28445.890000000003</v>
      </c>
      <c r="D11" s="323">
        <v>2740.6759999999999</v>
      </c>
      <c r="E11" s="323">
        <v>4115.3230000000003</v>
      </c>
      <c r="F11" s="323">
        <v>3927.6970000000006</v>
      </c>
      <c r="G11" s="323">
        <v>157680.29258775667</v>
      </c>
      <c r="H11" s="323">
        <v>97520.334000000003</v>
      </c>
      <c r="I11" s="323">
        <v>1750.9943568270496</v>
      </c>
      <c r="J11" s="23">
        <f t="shared" si="1"/>
        <v>546941.31294458359</v>
      </c>
    </row>
    <row r="12" spans="1:10">
      <c r="A12" s="421" t="s">
        <v>240</v>
      </c>
      <c r="B12" s="323">
        <v>622954.63699999999</v>
      </c>
      <c r="C12" s="323">
        <v>398077.25700000004</v>
      </c>
      <c r="D12" s="323">
        <v>12125.175999999999</v>
      </c>
      <c r="E12" s="323">
        <v>7108.8150000000005</v>
      </c>
      <c r="F12" s="323">
        <v>9427.7919999999995</v>
      </c>
      <c r="G12" s="323">
        <v>307988.61812310189</v>
      </c>
      <c r="H12" s="323">
        <v>311447.261</v>
      </c>
      <c r="I12" s="323">
        <v>6880.4794035040068</v>
      </c>
      <c r="J12" s="23">
        <f t="shared" si="1"/>
        <v>1676010.0355266056</v>
      </c>
    </row>
    <row r="13" spans="1:10">
      <c r="A13" s="421" t="s">
        <v>241</v>
      </c>
      <c r="B13" s="323">
        <v>333081.71471282397</v>
      </c>
      <c r="C13" s="323">
        <v>42244.604680981996</v>
      </c>
      <c r="D13" s="323">
        <v>3210.0006102050002</v>
      </c>
      <c r="E13" s="323">
        <v>7406.0454063030002</v>
      </c>
      <c r="F13" s="323">
        <v>11579.200633556</v>
      </c>
      <c r="G13" s="323">
        <v>181863.35715907867</v>
      </c>
      <c r="H13" s="323">
        <v>138028.04765500201</v>
      </c>
      <c r="I13" s="323">
        <v>4481.7862446027893</v>
      </c>
      <c r="J13" s="23">
        <f t="shared" si="1"/>
        <v>721894.75710255338</v>
      </c>
    </row>
    <row r="14" spans="1:10">
      <c r="A14" s="421" t="s">
        <v>242</v>
      </c>
      <c r="B14" s="323">
        <v>238251.878</v>
      </c>
      <c r="C14" s="323">
        <v>25065.453000000001</v>
      </c>
      <c r="D14" s="323">
        <v>4065.7370000000001</v>
      </c>
      <c r="E14" s="323">
        <v>4465.7129999999997</v>
      </c>
      <c r="F14" s="323">
        <v>14615.476999999999</v>
      </c>
      <c r="G14" s="323">
        <v>164030.04299854077</v>
      </c>
      <c r="H14" s="323">
        <v>98349.424999999988</v>
      </c>
      <c r="I14" s="323">
        <v>4126.6370802651509</v>
      </c>
      <c r="J14" s="23">
        <f t="shared" si="1"/>
        <v>552970.36307880608</v>
      </c>
    </row>
    <row r="15" spans="1:10">
      <c r="A15" s="421" t="s">
        <v>243</v>
      </c>
      <c r="B15" s="323">
        <v>272432.68800000002</v>
      </c>
      <c r="C15" s="323">
        <v>26171.98</v>
      </c>
      <c r="D15" s="323">
        <v>6695.777</v>
      </c>
      <c r="E15" s="323">
        <v>3819.8720000000003</v>
      </c>
      <c r="F15" s="323">
        <v>16176.265000000001</v>
      </c>
      <c r="G15" s="323">
        <v>201323.27802056458</v>
      </c>
      <c r="H15" s="323">
        <v>162580.014</v>
      </c>
      <c r="I15" s="323">
        <v>3382.8274360340874</v>
      </c>
      <c r="J15" s="23">
        <f t="shared" si="1"/>
        <v>692582.7014565987</v>
      </c>
    </row>
    <row r="16" spans="1:10">
      <c r="A16" s="421" t="s">
        <v>244</v>
      </c>
      <c r="B16" s="323">
        <v>655244.26699999999</v>
      </c>
      <c r="C16" s="323">
        <v>162757.20600000001</v>
      </c>
      <c r="D16" s="323">
        <v>10226.429</v>
      </c>
      <c r="E16" s="323">
        <v>16422.348000000002</v>
      </c>
      <c r="F16" s="323">
        <v>31080.496000000003</v>
      </c>
      <c r="G16" s="323">
        <v>629623.9313354498</v>
      </c>
      <c r="H16" s="323">
        <v>395427.70999999996</v>
      </c>
      <c r="I16" s="323">
        <v>7456.7077712761829</v>
      </c>
      <c r="J16" s="23">
        <f t="shared" si="1"/>
        <v>1908239.095106726</v>
      </c>
    </row>
    <row r="17" spans="1:10">
      <c r="A17" s="421" t="s">
        <v>245</v>
      </c>
      <c r="B17" s="323">
        <v>728563.299</v>
      </c>
      <c r="C17" s="323">
        <v>99018.47099999999</v>
      </c>
      <c r="D17" s="323">
        <v>6987.911000000001</v>
      </c>
      <c r="E17" s="323">
        <v>6650.1009999999997</v>
      </c>
      <c r="F17" s="323">
        <v>7657.2019999999993</v>
      </c>
      <c r="G17" s="323">
        <v>233188.97639619891</v>
      </c>
      <c r="H17" s="323">
        <v>224450.345</v>
      </c>
      <c r="I17" s="323">
        <v>3070.4140317744536</v>
      </c>
      <c r="J17" s="23">
        <f t="shared" si="1"/>
        <v>1309586.7194279735</v>
      </c>
    </row>
    <row r="18" spans="1:10">
      <c r="A18" s="422" t="s">
        <v>246</v>
      </c>
      <c r="B18" s="324">
        <v>289664.470242768</v>
      </c>
      <c r="C18" s="324">
        <v>160331.77779345901</v>
      </c>
      <c r="D18" s="324">
        <v>3361.9332872060004</v>
      </c>
      <c r="E18" s="324">
        <v>2840.1170629859998</v>
      </c>
      <c r="F18" s="324">
        <v>11275.183152041</v>
      </c>
      <c r="G18" s="324">
        <v>177304.90323138161</v>
      </c>
      <c r="H18" s="324">
        <v>96080.655983282006</v>
      </c>
      <c r="I18" s="324">
        <v>4092.3780422681261</v>
      </c>
      <c r="J18" s="242">
        <f t="shared" si="1"/>
        <v>744951.41879539168</v>
      </c>
    </row>
    <row r="19" spans="1:10">
      <c r="A19" s="568"/>
      <c r="B19" s="568"/>
      <c r="C19" s="568"/>
      <c r="D19" s="568"/>
      <c r="E19" s="568"/>
      <c r="F19" s="568"/>
      <c r="G19" s="568"/>
      <c r="H19" s="568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11" customWidth="1"/>
    <col min="2" max="13" width="9.57031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8">
      <c r="A1" s="266" t="s">
        <v>386</v>
      </c>
      <c r="B1" s="59"/>
      <c r="N1" s="326" t="str">
        <f>'3.1'!N1</f>
        <v>II. čtvrtletí 2025</v>
      </c>
    </row>
    <row r="2" spans="1:14" ht="6" customHeight="1"/>
    <row r="3" spans="1:14" ht="12.75" customHeight="1">
      <c r="A3" s="501" t="str">
        <f>'3.1'!A4</f>
        <v>2025</v>
      </c>
      <c r="B3" s="576" t="s">
        <v>179</v>
      </c>
      <c r="C3" s="572"/>
      <c r="D3" s="577"/>
      <c r="E3" s="576" t="s">
        <v>181</v>
      </c>
      <c r="F3" s="572"/>
      <c r="G3" s="577"/>
      <c r="H3" s="576" t="s">
        <v>182</v>
      </c>
      <c r="I3" s="572"/>
      <c r="J3" s="577"/>
      <c r="K3" s="576" t="s">
        <v>183</v>
      </c>
      <c r="L3" s="572"/>
      <c r="M3" s="577"/>
      <c r="N3" s="572" t="s">
        <v>53</v>
      </c>
    </row>
    <row r="4" spans="1:14">
      <c r="A4" s="502"/>
      <c r="B4" s="428" t="s">
        <v>60</v>
      </c>
      <c r="C4" s="429" t="s">
        <v>61</v>
      </c>
      <c r="D4" s="430" t="s">
        <v>62</v>
      </c>
      <c r="E4" s="428" t="s">
        <v>63</v>
      </c>
      <c r="F4" s="429" t="s">
        <v>64</v>
      </c>
      <c r="G4" s="430" t="s">
        <v>65</v>
      </c>
      <c r="H4" s="428" t="s">
        <v>66</v>
      </c>
      <c r="I4" s="429" t="s">
        <v>67</v>
      </c>
      <c r="J4" s="430" t="s">
        <v>68</v>
      </c>
      <c r="K4" s="428" t="s">
        <v>69</v>
      </c>
      <c r="L4" s="429" t="s">
        <v>70</v>
      </c>
      <c r="M4" s="430" t="s">
        <v>71</v>
      </c>
      <c r="N4" s="573"/>
    </row>
    <row r="5" spans="1:14" ht="12.75" customHeight="1">
      <c r="A5" s="570" t="s">
        <v>86</v>
      </c>
      <c r="B5" s="488">
        <f>SUM(B6:D6)</f>
        <v>14950357.663832955</v>
      </c>
      <c r="C5" s="489"/>
      <c r="D5" s="490"/>
      <c r="E5" s="488">
        <f>SUM(E6:G6)</f>
        <v>12528081.398165947</v>
      </c>
      <c r="F5" s="489"/>
      <c r="G5" s="490"/>
      <c r="H5" s="488">
        <f>SUM(H6:J6)</f>
        <v>0</v>
      </c>
      <c r="I5" s="489"/>
      <c r="J5" s="490"/>
      <c r="K5" s="488">
        <f>SUM(K6:M6)</f>
        <v>0</v>
      </c>
      <c r="L5" s="489"/>
      <c r="M5" s="490"/>
      <c r="N5" s="574">
        <f>SUM(B6:M6)</f>
        <v>27478439.061998904</v>
      </c>
    </row>
    <row r="6" spans="1:14">
      <c r="A6" s="571"/>
      <c r="B6" s="220">
        <f t="shared" ref="B6:M6" si="0">SUM(B7:B10)</f>
        <v>5301149.4752443116</v>
      </c>
      <c r="C6" s="216">
        <f t="shared" si="0"/>
        <v>4853693.3379644435</v>
      </c>
      <c r="D6" s="219">
        <f t="shared" si="0"/>
        <v>4795514.850624199</v>
      </c>
      <c r="E6" s="220">
        <f t="shared" si="0"/>
        <v>4236009.426824294</v>
      </c>
      <c r="F6" s="216">
        <f t="shared" si="0"/>
        <v>4210419.8522497313</v>
      </c>
      <c r="G6" s="219">
        <f t="shared" si="0"/>
        <v>4081652.1190919224</v>
      </c>
      <c r="H6" s="220">
        <f t="shared" si="0"/>
        <v>0</v>
      </c>
      <c r="I6" s="216">
        <f t="shared" si="0"/>
        <v>0</v>
      </c>
      <c r="J6" s="219">
        <f t="shared" si="0"/>
        <v>0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575"/>
    </row>
    <row r="7" spans="1:14">
      <c r="A7" s="214" t="s">
        <v>8</v>
      </c>
      <c r="B7" s="332">
        <v>624281.48100000015</v>
      </c>
      <c r="C7" s="327">
        <v>544622.65</v>
      </c>
      <c r="D7" s="336">
        <v>653279.19100000011</v>
      </c>
      <c r="E7" s="332">
        <v>626094.70400000003</v>
      </c>
      <c r="F7" s="327">
        <v>629363.68800000008</v>
      </c>
      <c r="G7" s="336">
        <v>671531.18</v>
      </c>
      <c r="H7" s="332">
        <v>0</v>
      </c>
      <c r="I7" s="327">
        <v>0</v>
      </c>
      <c r="J7" s="336">
        <v>0</v>
      </c>
      <c r="K7" s="332">
        <v>0</v>
      </c>
      <c r="L7" s="327">
        <v>0</v>
      </c>
      <c r="M7" s="336">
        <v>0</v>
      </c>
      <c r="N7" s="275">
        <f>SUM(B7:M7)</f>
        <v>3749172.8940000003</v>
      </c>
    </row>
    <row r="8" spans="1:14">
      <c r="A8" s="214" t="s">
        <v>9</v>
      </c>
      <c r="B8" s="332">
        <v>1977159.3359999999</v>
      </c>
      <c r="C8" s="327">
        <v>1859755.1120000002</v>
      </c>
      <c r="D8" s="336">
        <v>1921958.3520000002</v>
      </c>
      <c r="E8" s="332">
        <v>1811519.5860000001</v>
      </c>
      <c r="F8" s="327">
        <v>1758330.9849999999</v>
      </c>
      <c r="G8" s="336">
        <v>1813358.7359999998</v>
      </c>
      <c r="H8" s="332">
        <v>0</v>
      </c>
      <c r="I8" s="327">
        <v>0</v>
      </c>
      <c r="J8" s="336">
        <v>0</v>
      </c>
      <c r="K8" s="332">
        <v>0</v>
      </c>
      <c r="L8" s="327">
        <v>0</v>
      </c>
      <c r="M8" s="336">
        <v>0</v>
      </c>
      <c r="N8" s="275">
        <f t="shared" ref="N8:N30" si="1">SUM(B8:M8)</f>
        <v>11142082.106999999</v>
      </c>
    </row>
    <row r="9" spans="1:14">
      <c r="A9" s="214" t="s">
        <v>132</v>
      </c>
      <c r="B9" s="332">
        <v>805645.1861265148</v>
      </c>
      <c r="C9" s="327">
        <v>730613.1526008572</v>
      </c>
      <c r="D9" s="336">
        <v>696396.37206588034</v>
      </c>
      <c r="E9" s="332">
        <v>583511.48208465474</v>
      </c>
      <c r="F9" s="327">
        <v>572294.28677134914</v>
      </c>
      <c r="G9" s="336">
        <v>540933.10797371971</v>
      </c>
      <c r="H9" s="332">
        <v>0</v>
      </c>
      <c r="I9" s="327">
        <v>0</v>
      </c>
      <c r="J9" s="336">
        <v>0</v>
      </c>
      <c r="K9" s="332">
        <v>0</v>
      </c>
      <c r="L9" s="327">
        <v>0</v>
      </c>
      <c r="M9" s="336">
        <v>0</v>
      </c>
      <c r="N9" s="275">
        <f t="shared" si="1"/>
        <v>3929393.5876229759</v>
      </c>
    </row>
    <row r="10" spans="1:14">
      <c r="A10" s="214" t="s">
        <v>130</v>
      </c>
      <c r="B10" s="332">
        <v>1894063.4721177968</v>
      </c>
      <c r="C10" s="327">
        <v>1718702.4233635857</v>
      </c>
      <c r="D10" s="336">
        <v>1523880.9355583179</v>
      </c>
      <c r="E10" s="332">
        <v>1214883.654739639</v>
      </c>
      <c r="F10" s="327">
        <v>1250430.8924783822</v>
      </c>
      <c r="G10" s="336">
        <v>1055829.0951182034</v>
      </c>
      <c r="H10" s="332">
        <v>0</v>
      </c>
      <c r="I10" s="327">
        <v>0</v>
      </c>
      <c r="J10" s="336">
        <v>0</v>
      </c>
      <c r="K10" s="332">
        <v>0</v>
      </c>
      <c r="L10" s="327">
        <v>0</v>
      </c>
      <c r="M10" s="336">
        <v>0</v>
      </c>
      <c r="N10" s="275">
        <f t="shared" si="1"/>
        <v>8657790.4733759258</v>
      </c>
    </row>
    <row r="11" spans="1:14">
      <c r="A11" s="322" t="s">
        <v>293</v>
      </c>
      <c r="B11" s="333">
        <f>SUM(B12:B15)</f>
        <v>3443545.8251027814</v>
      </c>
      <c r="C11" s="331">
        <f t="shared" ref="C11:M11" si="2">SUM(C12:C15)</f>
        <v>3151610.3827305129</v>
      </c>
      <c r="D11" s="337">
        <f t="shared" si="2"/>
        <v>3113636.7175183119</v>
      </c>
      <c r="E11" s="333">
        <f t="shared" si="2"/>
        <v>2749284.0839343029</v>
      </c>
      <c r="F11" s="331">
        <f t="shared" si="2"/>
        <v>2702710.3554886766</v>
      </c>
      <c r="G11" s="337">
        <f t="shared" si="2"/>
        <v>2607940.4667563448</v>
      </c>
      <c r="H11" s="333">
        <f t="shared" si="2"/>
        <v>0</v>
      </c>
      <c r="I11" s="331">
        <f t="shared" si="2"/>
        <v>0</v>
      </c>
      <c r="J11" s="337">
        <f t="shared" si="2"/>
        <v>0</v>
      </c>
      <c r="K11" s="333">
        <f t="shared" si="2"/>
        <v>0</v>
      </c>
      <c r="L11" s="331">
        <f t="shared" si="2"/>
        <v>0</v>
      </c>
      <c r="M11" s="337">
        <f t="shared" si="2"/>
        <v>0</v>
      </c>
      <c r="N11" s="320">
        <f t="shared" si="1"/>
        <v>17768727.831530929</v>
      </c>
    </row>
    <row r="12" spans="1:14" ht="13.5" customHeight="1">
      <c r="A12" s="214" t="s">
        <v>8</v>
      </c>
      <c r="B12" s="334">
        <v>507199.39700000006</v>
      </c>
      <c r="C12" s="328">
        <v>430369.37800000003</v>
      </c>
      <c r="D12" s="338">
        <v>519511.67900000006</v>
      </c>
      <c r="E12" s="334">
        <v>499558.97200000001</v>
      </c>
      <c r="F12" s="328">
        <v>496046.484</v>
      </c>
      <c r="G12" s="338">
        <v>535306.94700000004</v>
      </c>
      <c r="H12" s="334">
        <v>0</v>
      </c>
      <c r="I12" s="328">
        <v>0</v>
      </c>
      <c r="J12" s="338">
        <v>0</v>
      </c>
      <c r="K12" s="334">
        <v>0</v>
      </c>
      <c r="L12" s="328">
        <v>0</v>
      </c>
      <c r="M12" s="338">
        <v>0</v>
      </c>
      <c r="N12" s="329">
        <f t="shared" si="1"/>
        <v>2987992.8570000003</v>
      </c>
    </row>
    <row r="13" spans="1:14">
      <c r="A13" s="214" t="s">
        <v>9</v>
      </c>
      <c r="B13" s="332">
        <v>1218521.8799999999</v>
      </c>
      <c r="C13" s="327">
        <v>1155162.0860000001</v>
      </c>
      <c r="D13" s="336">
        <v>1192206.8610000003</v>
      </c>
      <c r="E13" s="332">
        <v>1103404.794</v>
      </c>
      <c r="F13" s="327">
        <v>1106312.6939999999</v>
      </c>
      <c r="G13" s="336">
        <v>1114208.3129999998</v>
      </c>
      <c r="H13" s="332">
        <v>0</v>
      </c>
      <c r="I13" s="327">
        <v>0</v>
      </c>
      <c r="J13" s="336">
        <v>0</v>
      </c>
      <c r="K13" s="332">
        <v>0</v>
      </c>
      <c r="L13" s="327">
        <v>0</v>
      </c>
      <c r="M13" s="336">
        <v>0</v>
      </c>
      <c r="N13" s="275">
        <f t="shared" si="1"/>
        <v>6889816.6280000005</v>
      </c>
    </row>
    <row r="14" spans="1:14">
      <c r="A14" s="214" t="s">
        <v>132</v>
      </c>
      <c r="B14" s="332">
        <v>480054.03369529062</v>
      </c>
      <c r="C14" s="327">
        <v>436134.0736350331</v>
      </c>
      <c r="D14" s="336">
        <v>404960.13942486746</v>
      </c>
      <c r="E14" s="332">
        <v>346281.93692798162</v>
      </c>
      <c r="F14" s="327">
        <v>337314.03707042639</v>
      </c>
      <c r="G14" s="336">
        <v>317328.91401390167</v>
      </c>
      <c r="H14" s="332">
        <v>0</v>
      </c>
      <c r="I14" s="327">
        <v>0</v>
      </c>
      <c r="J14" s="336">
        <v>0</v>
      </c>
      <c r="K14" s="332">
        <v>0</v>
      </c>
      <c r="L14" s="327">
        <v>0</v>
      </c>
      <c r="M14" s="336">
        <v>0</v>
      </c>
      <c r="N14" s="275">
        <f t="shared" si="1"/>
        <v>2322073.1347675007</v>
      </c>
    </row>
    <row r="15" spans="1:14">
      <c r="A15" s="214" t="s">
        <v>130</v>
      </c>
      <c r="B15" s="332">
        <v>1237770.5144074908</v>
      </c>
      <c r="C15" s="327">
        <v>1129944.8450954794</v>
      </c>
      <c r="D15" s="336">
        <v>996958.03809344396</v>
      </c>
      <c r="E15" s="332">
        <v>800038.38100632117</v>
      </c>
      <c r="F15" s="327">
        <v>763037.14041825023</v>
      </c>
      <c r="G15" s="336">
        <v>641096.29274244327</v>
      </c>
      <c r="H15" s="332">
        <v>0</v>
      </c>
      <c r="I15" s="327">
        <v>0</v>
      </c>
      <c r="J15" s="336">
        <v>0</v>
      </c>
      <c r="K15" s="332">
        <v>0</v>
      </c>
      <c r="L15" s="327">
        <v>0</v>
      </c>
      <c r="M15" s="336">
        <v>0</v>
      </c>
      <c r="N15" s="275">
        <f t="shared" si="1"/>
        <v>5568845.2117634285</v>
      </c>
    </row>
    <row r="16" spans="1:14">
      <c r="A16" s="322" t="s">
        <v>427</v>
      </c>
      <c r="B16" s="333">
        <f>SUM(B17:B20)</f>
        <v>1272995.937521165</v>
      </c>
      <c r="C16" s="331">
        <f t="shared" ref="C16:M16" si="3">SUM(C17:C20)</f>
        <v>1168976.7822825126</v>
      </c>
      <c r="D16" s="337">
        <f t="shared" si="3"/>
        <v>1150774.3054489312</v>
      </c>
      <c r="E16" s="333">
        <f t="shared" si="3"/>
        <v>1014282.2916142084</v>
      </c>
      <c r="F16" s="331">
        <f t="shared" si="3"/>
        <v>1041331.1570580899</v>
      </c>
      <c r="G16" s="337">
        <f t="shared" si="3"/>
        <v>1013770.9812512695</v>
      </c>
      <c r="H16" s="333">
        <f t="shared" si="3"/>
        <v>0</v>
      </c>
      <c r="I16" s="331">
        <f t="shared" si="3"/>
        <v>0</v>
      </c>
      <c r="J16" s="337">
        <f t="shared" si="3"/>
        <v>0</v>
      </c>
      <c r="K16" s="333">
        <f t="shared" si="3"/>
        <v>0</v>
      </c>
      <c r="L16" s="331">
        <f t="shared" si="3"/>
        <v>0</v>
      </c>
      <c r="M16" s="337">
        <f t="shared" si="3"/>
        <v>0</v>
      </c>
      <c r="N16" s="320">
        <f t="shared" si="1"/>
        <v>6662131.4551761765</v>
      </c>
    </row>
    <row r="17" spans="1:14">
      <c r="A17" s="214" t="s">
        <v>8</v>
      </c>
      <c r="B17" s="332">
        <v>108719.054</v>
      </c>
      <c r="C17" s="327">
        <v>104510.769</v>
      </c>
      <c r="D17" s="336">
        <v>122147.72200000001</v>
      </c>
      <c r="E17" s="332">
        <v>114678.652</v>
      </c>
      <c r="F17" s="327">
        <v>120756.174</v>
      </c>
      <c r="G17" s="336">
        <v>124906.61500000002</v>
      </c>
      <c r="H17" s="332">
        <v>0</v>
      </c>
      <c r="I17" s="327">
        <v>0</v>
      </c>
      <c r="J17" s="336">
        <v>0</v>
      </c>
      <c r="K17" s="332">
        <v>0</v>
      </c>
      <c r="L17" s="327">
        <v>0</v>
      </c>
      <c r="M17" s="336">
        <v>0</v>
      </c>
      <c r="N17" s="275">
        <f t="shared" si="1"/>
        <v>695718.98600000003</v>
      </c>
    </row>
    <row r="18" spans="1:14">
      <c r="A18" s="214" t="s">
        <v>9</v>
      </c>
      <c r="B18" s="332">
        <v>480685.94999999995</v>
      </c>
      <c r="C18" s="327">
        <v>450701.087</v>
      </c>
      <c r="D18" s="336">
        <v>467244.98600000003</v>
      </c>
      <c r="E18" s="332">
        <v>461911.22900000005</v>
      </c>
      <c r="F18" s="327">
        <v>404036.26500000001</v>
      </c>
      <c r="G18" s="336">
        <v>443145.76499999996</v>
      </c>
      <c r="H18" s="332">
        <v>0</v>
      </c>
      <c r="I18" s="327">
        <v>0</v>
      </c>
      <c r="J18" s="336">
        <v>0</v>
      </c>
      <c r="K18" s="332">
        <v>0</v>
      </c>
      <c r="L18" s="327">
        <v>0</v>
      </c>
      <c r="M18" s="336">
        <v>0</v>
      </c>
      <c r="N18" s="275">
        <f t="shared" si="1"/>
        <v>2707725.2820000001</v>
      </c>
    </row>
    <row r="19" spans="1:14">
      <c r="A19" s="214" t="s">
        <v>132</v>
      </c>
      <c r="B19" s="332">
        <v>202226.22966885151</v>
      </c>
      <c r="C19" s="327">
        <v>185480.38937564904</v>
      </c>
      <c r="D19" s="336">
        <v>173801.15337500256</v>
      </c>
      <c r="E19" s="332">
        <v>146074.19163218673</v>
      </c>
      <c r="F19" s="327">
        <v>153169.32805218134</v>
      </c>
      <c r="G19" s="336">
        <v>148744.79506545054</v>
      </c>
      <c r="H19" s="332">
        <v>0</v>
      </c>
      <c r="I19" s="327">
        <v>0</v>
      </c>
      <c r="J19" s="336">
        <v>0</v>
      </c>
      <c r="K19" s="332">
        <v>0</v>
      </c>
      <c r="L19" s="327">
        <v>0</v>
      </c>
      <c r="M19" s="336">
        <v>0</v>
      </c>
      <c r="N19" s="275">
        <f t="shared" si="1"/>
        <v>1009496.0871693217</v>
      </c>
    </row>
    <row r="20" spans="1:14">
      <c r="A20" s="214" t="s">
        <v>130</v>
      </c>
      <c r="B20" s="332">
        <v>481364.70385231351</v>
      </c>
      <c r="C20" s="327">
        <v>428284.5369068635</v>
      </c>
      <c r="D20" s="336">
        <v>387580.44407392852</v>
      </c>
      <c r="E20" s="332">
        <v>291618.21898202162</v>
      </c>
      <c r="F20" s="327">
        <v>363369.39000590856</v>
      </c>
      <c r="G20" s="336">
        <v>296973.80618581886</v>
      </c>
      <c r="H20" s="332">
        <v>0</v>
      </c>
      <c r="I20" s="327">
        <v>0</v>
      </c>
      <c r="J20" s="336">
        <v>0</v>
      </c>
      <c r="K20" s="332">
        <v>0</v>
      </c>
      <c r="L20" s="327">
        <v>0</v>
      </c>
      <c r="M20" s="336">
        <v>0</v>
      </c>
      <c r="N20" s="275">
        <f t="shared" si="1"/>
        <v>2249191.1000068546</v>
      </c>
    </row>
    <row r="21" spans="1:14">
      <c r="A21" s="322" t="s">
        <v>56</v>
      </c>
      <c r="B21" s="333">
        <f>SUM(B22:B25)</f>
        <v>579540.42262036505</v>
      </c>
      <c r="C21" s="331">
        <f t="shared" ref="C21:M21" si="4">SUM(C22:C25)</f>
        <v>528065.15295141796</v>
      </c>
      <c r="D21" s="337">
        <f t="shared" si="4"/>
        <v>526313.79765695578</v>
      </c>
      <c r="E21" s="333">
        <f t="shared" si="4"/>
        <v>467788.63127578248</v>
      </c>
      <c r="F21" s="331">
        <f t="shared" si="4"/>
        <v>462038.44970296475</v>
      </c>
      <c r="G21" s="337">
        <f t="shared" si="4"/>
        <v>455399.93108430883</v>
      </c>
      <c r="H21" s="333">
        <f t="shared" si="4"/>
        <v>0</v>
      </c>
      <c r="I21" s="331">
        <f t="shared" si="4"/>
        <v>0</v>
      </c>
      <c r="J21" s="337">
        <f t="shared" si="4"/>
        <v>0</v>
      </c>
      <c r="K21" s="333">
        <f t="shared" si="4"/>
        <v>0</v>
      </c>
      <c r="L21" s="331">
        <f t="shared" si="4"/>
        <v>0</v>
      </c>
      <c r="M21" s="337">
        <f t="shared" si="4"/>
        <v>0</v>
      </c>
      <c r="N21" s="320">
        <f t="shared" si="1"/>
        <v>3019146.3852917943</v>
      </c>
    </row>
    <row r="22" spans="1:14">
      <c r="A22" s="214" t="s">
        <v>8</v>
      </c>
      <c r="B22" s="332">
        <v>8363.0300000000007</v>
      </c>
      <c r="C22" s="327">
        <v>9742.5030000000006</v>
      </c>
      <c r="D22" s="336">
        <v>11619.79</v>
      </c>
      <c r="E22" s="332">
        <v>11857.08</v>
      </c>
      <c r="F22" s="327">
        <v>12561.03</v>
      </c>
      <c r="G22" s="336">
        <v>11317.618</v>
      </c>
      <c r="H22" s="332">
        <v>0</v>
      </c>
      <c r="I22" s="327">
        <v>0</v>
      </c>
      <c r="J22" s="336">
        <v>0</v>
      </c>
      <c r="K22" s="332">
        <v>0</v>
      </c>
      <c r="L22" s="327">
        <v>0</v>
      </c>
      <c r="M22" s="336">
        <v>0</v>
      </c>
      <c r="N22" s="275">
        <f t="shared" si="1"/>
        <v>65461.051000000007</v>
      </c>
    </row>
    <row r="23" spans="1:14">
      <c r="A23" s="214" t="s">
        <v>9</v>
      </c>
      <c r="B23" s="332">
        <v>272993.48599999998</v>
      </c>
      <c r="C23" s="327">
        <v>248948.96900000001</v>
      </c>
      <c r="D23" s="336">
        <v>257812.32500000001</v>
      </c>
      <c r="E23" s="332">
        <v>241632.323</v>
      </c>
      <c r="F23" s="327">
        <v>243711.266</v>
      </c>
      <c r="G23" s="336">
        <v>251530.39799999999</v>
      </c>
      <c r="H23" s="332">
        <v>0</v>
      </c>
      <c r="I23" s="327">
        <v>0</v>
      </c>
      <c r="J23" s="336">
        <v>0</v>
      </c>
      <c r="K23" s="332">
        <v>0</v>
      </c>
      <c r="L23" s="327">
        <v>0</v>
      </c>
      <c r="M23" s="336">
        <v>0</v>
      </c>
      <c r="N23" s="275">
        <f t="shared" si="1"/>
        <v>1516628.767</v>
      </c>
    </row>
    <row r="24" spans="1:14">
      <c r="A24" s="214" t="s">
        <v>132</v>
      </c>
      <c r="B24" s="332">
        <v>123255.65276237259</v>
      </c>
      <c r="C24" s="327">
        <v>108900.63959017505</v>
      </c>
      <c r="D24" s="336">
        <v>117539.22926601031</v>
      </c>
      <c r="E24" s="332">
        <v>91072.173524486265</v>
      </c>
      <c r="F24" s="327">
        <v>81741.791648741346</v>
      </c>
      <c r="G24" s="336">
        <v>74792.918894367496</v>
      </c>
      <c r="H24" s="332">
        <v>0</v>
      </c>
      <c r="I24" s="327">
        <v>0</v>
      </c>
      <c r="J24" s="336">
        <v>0</v>
      </c>
      <c r="K24" s="332">
        <v>0</v>
      </c>
      <c r="L24" s="327">
        <v>0</v>
      </c>
      <c r="M24" s="336">
        <v>0</v>
      </c>
      <c r="N24" s="275">
        <f t="shared" si="1"/>
        <v>597302.4056861531</v>
      </c>
    </row>
    <row r="25" spans="1:14">
      <c r="A25" s="214" t="s">
        <v>130</v>
      </c>
      <c r="B25" s="332">
        <v>174928.25385799244</v>
      </c>
      <c r="C25" s="327">
        <v>160473.04136124285</v>
      </c>
      <c r="D25" s="336">
        <v>139342.45339094542</v>
      </c>
      <c r="E25" s="332">
        <v>123227.05475129627</v>
      </c>
      <c r="F25" s="327">
        <v>124024.36205422343</v>
      </c>
      <c r="G25" s="336">
        <v>117758.99618994135</v>
      </c>
      <c r="H25" s="332">
        <v>0</v>
      </c>
      <c r="I25" s="327">
        <v>0</v>
      </c>
      <c r="J25" s="336">
        <v>0</v>
      </c>
      <c r="K25" s="332">
        <v>0</v>
      </c>
      <c r="L25" s="327">
        <v>0</v>
      </c>
      <c r="M25" s="336">
        <v>0</v>
      </c>
      <c r="N25" s="275">
        <f t="shared" si="1"/>
        <v>839754.16160564171</v>
      </c>
    </row>
    <row r="26" spans="1:14">
      <c r="A26" s="322" t="s">
        <v>254</v>
      </c>
      <c r="B26" s="333">
        <f>SUM(B27:B30)</f>
        <v>5067.2900000000009</v>
      </c>
      <c r="C26" s="331">
        <f t="shared" ref="C26:M26" si="5">SUM(C27:C30)</f>
        <v>5041.0200000000004</v>
      </c>
      <c r="D26" s="337">
        <f t="shared" si="5"/>
        <v>4790.0300000000007</v>
      </c>
      <c r="E26" s="333">
        <f t="shared" si="5"/>
        <v>4654.42</v>
      </c>
      <c r="F26" s="331">
        <f t="shared" si="5"/>
        <v>4339.8900000000003</v>
      </c>
      <c r="G26" s="337">
        <f t="shared" si="5"/>
        <v>4540.74</v>
      </c>
      <c r="H26" s="333">
        <f t="shared" si="5"/>
        <v>0</v>
      </c>
      <c r="I26" s="331">
        <f t="shared" si="5"/>
        <v>0</v>
      </c>
      <c r="J26" s="337">
        <f t="shared" si="5"/>
        <v>0</v>
      </c>
      <c r="K26" s="333">
        <f t="shared" si="5"/>
        <v>0</v>
      </c>
      <c r="L26" s="331">
        <f t="shared" si="5"/>
        <v>0</v>
      </c>
      <c r="M26" s="337">
        <f t="shared" si="5"/>
        <v>0</v>
      </c>
      <c r="N26" s="320">
        <f t="shared" si="1"/>
        <v>28433.39</v>
      </c>
    </row>
    <row r="27" spans="1:14">
      <c r="A27" s="214" t="s">
        <v>8</v>
      </c>
      <c r="B27" s="332">
        <v>0</v>
      </c>
      <c r="C27" s="327">
        <v>0</v>
      </c>
      <c r="D27" s="336">
        <v>0</v>
      </c>
      <c r="E27" s="332">
        <v>0</v>
      </c>
      <c r="F27" s="327">
        <v>0</v>
      </c>
      <c r="G27" s="336">
        <v>0</v>
      </c>
      <c r="H27" s="332">
        <v>0</v>
      </c>
      <c r="I27" s="327">
        <v>0</v>
      </c>
      <c r="J27" s="336">
        <v>0</v>
      </c>
      <c r="K27" s="332">
        <v>0</v>
      </c>
      <c r="L27" s="327">
        <v>0</v>
      </c>
      <c r="M27" s="336">
        <v>0</v>
      </c>
      <c r="N27" s="275">
        <f t="shared" si="1"/>
        <v>0</v>
      </c>
    </row>
    <row r="28" spans="1:14">
      <c r="A28" s="214" t="s">
        <v>9</v>
      </c>
      <c r="B28" s="332">
        <v>4958.0200000000004</v>
      </c>
      <c r="C28" s="327">
        <v>4942.97</v>
      </c>
      <c r="D28" s="336">
        <v>4694.18</v>
      </c>
      <c r="E28" s="332">
        <v>4571.24</v>
      </c>
      <c r="F28" s="327">
        <v>4270.76</v>
      </c>
      <c r="G28" s="336">
        <v>4474.26</v>
      </c>
      <c r="H28" s="332">
        <v>0</v>
      </c>
      <c r="I28" s="327">
        <v>0</v>
      </c>
      <c r="J28" s="336">
        <v>0</v>
      </c>
      <c r="K28" s="332">
        <v>0</v>
      </c>
      <c r="L28" s="327">
        <v>0</v>
      </c>
      <c r="M28" s="336">
        <v>0</v>
      </c>
      <c r="N28" s="275">
        <f t="shared" si="1"/>
        <v>27911.430000000008</v>
      </c>
    </row>
    <row r="29" spans="1:14">
      <c r="A29" s="214" t="s">
        <v>132</v>
      </c>
      <c r="B29" s="332">
        <v>109.27</v>
      </c>
      <c r="C29" s="327">
        <v>98.05</v>
      </c>
      <c r="D29" s="336">
        <v>95.85</v>
      </c>
      <c r="E29" s="332">
        <v>83.18</v>
      </c>
      <c r="F29" s="327">
        <v>69.13</v>
      </c>
      <c r="G29" s="336">
        <v>66.48</v>
      </c>
      <c r="H29" s="332">
        <v>0</v>
      </c>
      <c r="I29" s="327">
        <v>0</v>
      </c>
      <c r="J29" s="336">
        <v>0</v>
      </c>
      <c r="K29" s="332">
        <v>0</v>
      </c>
      <c r="L29" s="327">
        <v>0</v>
      </c>
      <c r="M29" s="336">
        <v>0</v>
      </c>
      <c r="N29" s="275">
        <f t="shared" si="1"/>
        <v>521.95999999999992</v>
      </c>
    </row>
    <row r="30" spans="1:14">
      <c r="A30" s="218" t="s">
        <v>130</v>
      </c>
      <c r="B30" s="335">
        <v>0</v>
      </c>
      <c r="C30" s="330">
        <v>0</v>
      </c>
      <c r="D30" s="339">
        <v>0</v>
      </c>
      <c r="E30" s="335">
        <v>0</v>
      </c>
      <c r="F30" s="330">
        <v>0</v>
      </c>
      <c r="G30" s="339">
        <v>0</v>
      </c>
      <c r="H30" s="335">
        <v>0</v>
      </c>
      <c r="I30" s="330">
        <v>0</v>
      </c>
      <c r="J30" s="339">
        <v>0</v>
      </c>
      <c r="K30" s="335">
        <v>0</v>
      </c>
      <c r="L30" s="330">
        <v>0</v>
      </c>
      <c r="M30" s="339">
        <v>0</v>
      </c>
      <c r="N30" s="277">
        <f t="shared" si="1"/>
        <v>0</v>
      </c>
    </row>
    <row r="31" spans="1:14">
      <c r="A31" s="20"/>
      <c r="B31" s="19"/>
      <c r="N31" s="340" t="s">
        <v>297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3" priority="4">
      <formula>SEARCH($B$3,$N$1)</formula>
    </cfRule>
  </conditionalFormatting>
  <conditionalFormatting sqref="B5:G30">
    <cfRule type="expression" dxfId="22" priority="3">
      <formula>SEARCH($E$3,$N$1)</formula>
    </cfRule>
  </conditionalFormatting>
  <conditionalFormatting sqref="B5:J30">
    <cfRule type="expression" dxfId="21" priority="2">
      <formula>SEARCH($H$3,$N$1)</formula>
    </cfRule>
  </conditionalFormatting>
  <conditionalFormatting sqref="B5:M30">
    <cfRule type="expression" dxfId="2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8">
      <c r="A1" s="266" t="s">
        <v>387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26" t="str">
        <f>'3.1'!N1</f>
        <v>II. čtvrtletí 2025</v>
      </c>
      <c r="O1" s="9"/>
      <c r="P1" s="9"/>
      <c r="Q1" s="9"/>
      <c r="R1" s="9"/>
      <c r="S1" s="9"/>
      <c r="T1" s="9"/>
    </row>
    <row r="2" spans="1:20" ht="6" customHeight="1"/>
    <row r="3" spans="1:20">
      <c r="A3" s="501" t="str">
        <f>'3.1'!A4</f>
        <v>2025</v>
      </c>
      <c r="B3" s="576" t="s">
        <v>179</v>
      </c>
      <c r="C3" s="572"/>
      <c r="D3" s="577"/>
      <c r="E3" s="576" t="s">
        <v>181</v>
      </c>
      <c r="F3" s="572"/>
      <c r="G3" s="577"/>
      <c r="H3" s="576" t="s">
        <v>182</v>
      </c>
      <c r="I3" s="572"/>
      <c r="J3" s="577"/>
      <c r="K3" s="576" t="s">
        <v>183</v>
      </c>
      <c r="L3" s="572"/>
      <c r="M3" s="577"/>
      <c r="N3" s="572" t="s">
        <v>53</v>
      </c>
    </row>
    <row r="4" spans="1:20">
      <c r="A4" s="578"/>
      <c r="B4" s="428" t="s">
        <v>60</v>
      </c>
      <c r="C4" s="429" t="s">
        <v>61</v>
      </c>
      <c r="D4" s="430" t="s">
        <v>62</v>
      </c>
      <c r="E4" s="428" t="s">
        <v>63</v>
      </c>
      <c r="F4" s="429" t="s">
        <v>64</v>
      </c>
      <c r="G4" s="430" t="s">
        <v>65</v>
      </c>
      <c r="H4" s="428" t="s">
        <v>66</v>
      </c>
      <c r="I4" s="429" t="s">
        <v>67</v>
      </c>
      <c r="J4" s="430" t="s">
        <v>68</v>
      </c>
      <c r="K4" s="428" t="s">
        <v>69</v>
      </c>
      <c r="L4" s="429" t="s">
        <v>70</v>
      </c>
      <c r="M4" s="430" t="s">
        <v>71</v>
      </c>
      <c r="N4" s="569" t="s">
        <v>53</v>
      </c>
    </row>
    <row r="5" spans="1:20" ht="12.75" customHeight="1">
      <c r="A5" s="570" t="s">
        <v>96</v>
      </c>
      <c r="B5" s="488">
        <f>SUM(B6:D6)</f>
        <v>18956.29412100001</v>
      </c>
      <c r="C5" s="489"/>
      <c r="D5" s="490"/>
      <c r="E5" s="488">
        <f>SUM(E6:G6)</f>
        <v>14685.915937999998</v>
      </c>
      <c r="F5" s="489"/>
      <c r="G5" s="490"/>
      <c r="H5" s="488">
        <f>SUM(H6:J6)</f>
        <v>0</v>
      </c>
      <c r="I5" s="489"/>
      <c r="J5" s="490"/>
      <c r="K5" s="488">
        <f>SUM(K6:M6)</f>
        <v>0</v>
      </c>
      <c r="L5" s="489"/>
      <c r="M5" s="490"/>
      <c r="N5" s="574">
        <f>SUM(N7:N9)</f>
        <v>33642.210059000005</v>
      </c>
    </row>
    <row r="6" spans="1:20">
      <c r="A6" s="571"/>
      <c r="B6" s="220">
        <f>SUM(B7:B9)</f>
        <v>6881.5650409999998</v>
      </c>
      <c r="C6" s="216">
        <f t="shared" ref="C6:M6" si="0">SUM(C7:C9)</f>
        <v>6077.0279260000098</v>
      </c>
      <c r="D6" s="219">
        <f t="shared" si="0"/>
        <v>5997.7011540000003</v>
      </c>
      <c r="E6" s="220">
        <f t="shared" si="0"/>
        <v>5100.4877589999987</v>
      </c>
      <c r="F6" s="216">
        <f t="shared" si="0"/>
        <v>5089.3853099999997</v>
      </c>
      <c r="G6" s="219">
        <f t="shared" si="0"/>
        <v>4496.0428689999999</v>
      </c>
      <c r="H6" s="220">
        <f t="shared" si="0"/>
        <v>0</v>
      </c>
      <c r="I6" s="216">
        <f t="shared" si="0"/>
        <v>0</v>
      </c>
      <c r="J6" s="219">
        <f t="shared" si="0"/>
        <v>0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575"/>
    </row>
    <row r="7" spans="1:20">
      <c r="A7" s="71" t="s">
        <v>25</v>
      </c>
      <c r="B7" s="344">
        <v>4919.0945750000001</v>
      </c>
      <c r="C7" s="341">
        <v>4573.5085750000098</v>
      </c>
      <c r="D7" s="343">
        <v>4691.6056500000004</v>
      </c>
      <c r="E7" s="344">
        <v>4093.2930249999999</v>
      </c>
      <c r="F7" s="341">
        <v>3784.0305750000002</v>
      </c>
      <c r="G7" s="343">
        <v>2860.2894999999999</v>
      </c>
      <c r="H7" s="344">
        <v>0</v>
      </c>
      <c r="I7" s="341">
        <v>0</v>
      </c>
      <c r="J7" s="343">
        <v>0</v>
      </c>
      <c r="K7" s="344">
        <v>0</v>
      </c>
      <c r="L7" s="341">
        <v>0</v>
      </c>
      <c r="M7" s="343">
        <v>0</v>
      </c>
      <c r="N7" s="275">
        <f>SUM(B7:M7)</f>
        <v>24921.82190000001</v>
      </c>
    </row>
    <row r="8" spans="1:20">
      <c r="A8" s="71" t="s">
        <v>37</v>
      </c>
      <c r="B8" s="344">
        <v>68.6283999999999</v>
      </c>
      <c r="C8" s="327">
        <v>79.989604999999898</v>
      </c>
      <c r="D8" s="336">
        <v>39.481648999999997</v>
      </c>
      <c r="E8" s="332">
        <v>7.620908</v>
      </c>
      <c r="F8" s="327">
        <v>7.9599200000000101</v>
      </c>
      <c r="G8" s="336">
        <v>9.3776969999999995</v>
      </c>
      <c r="H8" s="332">
        <v>0</v>
      </c>
      <c r="I8" s="327">
        <v>0</v>
      </c>
      <c r="J8" s="336">
        <v>0</v>
      </c>
      <c r="K8" s="332">
        <v>0</v>
      </c>
      <c r="L8" s="327">
        <v>0</v>
      </c>
      <c r="M8" s="336">
        <v>0</v>
      </c>
      <c r="N8" s="275">
        <f>SUM(B8:M8)</f>
        <v>213.05817899999983</v>
      </c>
    </row>
    <row r="9" spans="1:20">
      <c r="A9" s="71" t="s">
        <v>40</v>
      </c>
      <c r="B9" s="344">
        <v>1893.8420659999999</v>
      </c>
      <c r="C9" s="327">
        <v>1423.5297459999999</v>
      </c>
      <c r="D9" s="336">
        <v>1266.6138550000001</v>
      </c>
      <c r="E9" s="332">
        <v>999.57382599999903</v>
      </c>
      <c r="F9" s="327">
        <v>1297.3948150000001</v>
      </c>
      <c r="G9" s="336">
        <v>1626.3756719999999</v>
      </c>
      <c r="H9" s="332">
        <v>0</v>
      </c>
      <c r="I9" s="327">
        <v>0</v>
      </c>
      <c r="J9" s="336">
        <v>0</v>
      </c>
      <c r="K9" s="332">
        <v>0</v>
      </c>
      <c r="L9" s="327">
        <v>0</v>
      </c>
      <c r="M9" s="336">
        <v>0</v>
      </c>
      <c r="N9" s="275">
        <f>SUM(B9:M9)</f>
        <v>8507.3299799999986</v>
      </c>
    </row>
    <row r="10" spans="1:20" ht="12.75" customHeight="1">
      <c r="A10" s="570" t="s">
        <v>97</v>
      </c>
      <c r="B10" s="488">
        <f>SUM(B11:D11)</f>
        <v>-18956.294120999999</v>
      </c>
      <c r="C10" s="489"/>
      <c r="D10" s="490"/>
      <c r="E10" s="488">
        <f>SUM(E11:G11)</f>
        <v>-14685.915937999998</v>
      </c>
      <c r="F10" s="489"/>
      <c r="G10" s="490"/>
      <c r="H10" s="488">
        <f>SUM(H11:J11)</f>
        <v>0</v>
      </c>
      <c r="I10" s="489"/>
      <c r="J10" s="490"/>
      <c r="K10" s="488">
        <f>SUM(K11:M11)</f>
        <v>0</v>
      </c>
      <c r="L10" s="489"/>
      <c r="M10" s="490"/>
      <c r="N10" s="574">
        <f>SUM(N12:N17)</f>
        <v>-33642.210058999997</v>
      </c>
    </row>
    <row r="11" spans="1:20">
      <c r="A11" s="571"/>
      <c r="B11" s="220">
        <f>SUM(B12:B17)</f>
        <v>-6881.5650409999998</v>
      </c>
      <c r="C11" s="216">
        <f t="shared" ref="C11:M11" si="1">SUM(C12:C17)</f>
        <v>-6077.0279260000007</v>
      </c>
      <c r="D11" s="219">
        <f t="shared" si="1"/>
        <v>-5997.7011539999994</v>
      </c>
      <c r="E11" s="220">
        <f t="shared" si="1"/>
        <v>-5100.4877589999996</v>
      </c>
      <c r="F11" s="216">
        <f t="shared" si="1"/>
        <v>-5089.3853099999997</v>
      </c>
      <c r="G11" s="219">
        <f t="shared" si="1"/>
        <v>-4496.0428689999999</v>
      </c>
      <c r="H11" s="220">
        <f t="shared" si="1"/>
        <v>0</v>
      </c>
      <c r="I11" s="216">
        <f t="shared" si="1"/>
        <v>0</v>
      </c>
      <c r="J11" s="219">
        <f t="shared" si="1"/>
        <v>0</v>
      </c>
      <c r="K11" s="220">
        <f t="shared" si="1"/>
        <v>0</v>
      </c>
      <c r="L11" s="216">
        <f t="shared" si="1"/>
        <v>0</v>
      </c>
      <c r="M11" s="219">
        <f t="shared" si="1"/>
        <v>0</v>
      </c>
      <c r="N11" s="575"/>
    </row>
    <row r="12" spans="1:20">
      <c r="A12" s="71" t="s">
        <v>38</v>
      </c>
      <c r="B12" s="344">
        <v>-3839.8888080000002</v>
      </c>
      <c r="C12" s="327">
        <v>-3433.3634084999999</v>
      </c>
      <c r="D12" s="336">
        <v>-3396.5060950000002</v>
      </c>
      <c r="E12" s="332">
        <v>-3135.8938870000002</v>
      </c>
      <c r="F12" s="327">
        <v>-3160.3350759999998</v>
      </c>
      <c r="G12" s="336">
        <v>-3051.5944119999999</v>
      </c>
      <c r="H12" s="332">
        <v>0</v>
      </c>
      <c r="I12" s="327">
        <v>0</v>
      </c>
      <c r="J12" s="336">
        <v>0</v>
      </c>
      <c r="K12" s="332">
        <v>0</v>
      </c>
      <c r="L12" s="327">
        <v>0</v>
      </c>
      <c r="M12" s="336">
        <v>0</v>
      </c>
      <c r="N12" s="275">
        <f t="shared" ref="N12:N17" si="2">SUM(B12:M12)</f>
        <v>-20017.581686499998</v>
      </c>
    </row>
    <row r="13" spans="1:20">
      <c r="A13" s="71" t="s">
        <v>39</v>
      </c>
      <c r="B13" s="344">
        <v>-2818.1643260000001</v>
      </c>
      <c r="C13" s="327">
        <v>-2434.9232780000002</v>
      </c>
      <c r="D13" s="336">
        <v>-2386.7784529999999</v>
      </c>
      <c r="E13" s="332">
        <v>-1769.2091419999999</v>
      </c>
      <c r="F13" s="327">
        <v>-1718.35906</v>
      </c>
      <c r="G13" s="336">
        <v>-1281.176737</v>
      </c>
      <c r="H13" s="332">
        <v>0</v>
      </c>
      <c r="I13" s="327">
        <v>0</v>
      </c>
      <c r="J13" s="336">
        <v>0</v>
      </c>
      <c r="K13" s="332">
        <v>0</v>
      </c>
      <c r="L13" s="327">
        <v>0</v>
      </c>
      <c r="M13" s="336">
        <v>0</v>
      </c>
      <c r="N13" s="275">
        <f t="shared" si="2"/>
        <v>-12408.610996000001</v>
      </c>
    </row>
    <row r="14" spans="1:20">
      <c r="A14" s="71" t="s">
        <v>41</v>
      </c>
      <c r="B14" s="344">
        <v>0</v>
      </c>
      <c r="C14" s="327">
        <v>0</v>
      </c>
      <c r="D14" s="336">
        <v>0</v>
      </c>
      <c r="E14" s="332">
        <v>0</v>
      </c>
      <c r="F14" s="327">
        <v>0</v>
      </c>
      <c r="G14" s="336">
        <v>0</v>
      </c>
      <c r="H14" s="332">
        <v>0</v>
      </c>
      <c r="I14" s="327">
        <v>0</v>
      </c>
      <c r="J14" s="336">
        <v>0</v>
      </c>
      <c r="K14" s="332">
        <v>0</v>
      </c>
      <c r="L14" s="327">
        <v>0</v>
      </c>
      <c r="M14" s="336">
        <v>0</v>
      </c>
      <c r="N14" s="275">
        <f t="shared" si="2"/>
        <v>0</v>
      </c>
    </row>
    <row r="15" spans="1:20">
      <c r="A15" s="71" t="s">
        <v>31</v>
      </c>
      <c r="B15" s="344">
        <v>-107.27379999999999</v>
      </c>
      <c r="C15" s="327">
        <v>-108.233</v>
      </c>
      <c r="D15" s="336">
        <v>-111.602875</v>
      </c>
      <c r="E15" s="332">
        <v>-108.48</v>
      </c>
      <c r="F15" s="327">
        <v>-108.52405</v>
      </c>
      <c r="G15" s="336">
        <v>-83.7065750000001</v>
      </c>
      <c r="H15" s="332">
        <v>0</v>
      </c>
      <c r="I15" s="327">
        <v>0</v>
      </c>
      <c r="J15" s="336">
        <v>0</v>
      </c>
      <c r="K15" s="332">
        <v>0</v>
      </c>
      <c r="L15" s="327">
        <v>0</v>
      </c>
      <c r="M15" s="336">
        <v>0</v>
      </c>
      <c r="N15" s="275">
        <f t="shared" si="2"/>
        <v>-627.82030000000009</v>
      </c>
    </row>
    <row r="16" spans="1:20">
      <c r="A16" s="71" t="s">
        <v>206</v>
      </c>
      <c r="B16" s="344">
        <v>-13.868475</v>
      </c>
      <c r="C16" s="327">
        <v>-7.9377750000000002</v>
      </c>
      <c r="D16" s="336">
        <v>-18.787375000000001</v>
      </c>
      <c r="E16" s="332">
        <v>-13.823175000000001</v>
      </c>
      <c r="F16" s="327">
        <v>-18.469124999999998</v>
      </c>
      <c r="G16" s="336">
        <v>-19.435124999999999</v>
      </c>
      <c r="H16" s="332">
        <v>0</v>
      </c>
      <c r="I16" s="327">
        <v>0</v>
      </c>
      <c r="J16" s="336">
        <v>0</v>
      </c>
      <c r="K16" s="332">
        <v>0</v>
      </c>
      <c r="L16" s="327">
        <v>0</v>
      </c>
      <c r="M16" s="336">
        <v>0</v>
      </c>
      <c r="N16" s="275">
        <f t="shared" si="2"/>
        <v>-92.32105</v>
      </c>
    </row>
    <row r="17" spans="1:14">
      <c r="A17" s="420" t="s">
        <v>93</v>
      </c>
      <c r="B17" s="345">
        <v>-102.369632</v>
      </c>
      <c r="C17" s="330">
        <v>-92.570464500000099</v>
      </c>
      <c r="D17" s="339">
        <v>-84.026356000000007</v>
      </c>
      <c r="E17" s="335">
        <v>-73.081554999999994</v>
      </c>
      <c r="F17" s="330">
        <v>-83.697998999999896</v>
      </c>
      <c r="G17" s="339">
        <v>-60.130020000000002</v>
      </c>
      <c r="H17" s="335">
        <v>0</v>
      </c>
      <c r="I17" s="330">
        <v>0</v>
      </c>
      <c r="J17" s="339">
        <v>0</v>
      </c>
      <c r="K17" s="335">
        <v>0</v>
      </c>
      <c r="L17" s="330">
        <v>0</v>
      </c>
      <c r="M17" s="339">
        <v>0</v>
      </c>
      <c r="N17" s="277">
        <f t="shared" si="2"/>
        <v>-495.87602650000002</v>
      </c>
    </row>
    <row r="18" spans="1:14">
      <c r="B18" s="21"/>
      <c r="N18" s="340" t="s">
        <v>275</v>
      </c>
    </row>
    <row r="19" spans="1:14" ht="11.25" customHeight="1">
      <c r="B19" s="21"/>
      <c r="N19" s="16"/>
    </row>
    <row r="20" spans="1:14" ht="11.25" customHeight="1">
      <c r="B20" s="21"/>
      <c r="N20" s="16"/>
    </row>
    <row r="21" spans="1:14">
      <c r="A21" s="501" t="str">
        <f>'3.1'!A4</f>
        <v>2025</v>
      </c>
      <c r="B21" s="576" t="s">
        <v>179</v>
      </c>
      <c r="C21" s="572"/>
      <c r="D21" s="577"/>
      <c r="E21" s="576" t="s">
        <v>181</v>
      </c>
      <c r="F21" s="572"/>
      <c r="G21" s="577"/>
      <c r="H21" s="576" t="s">
        <v>182</v>
      </c>
      <c r="I21" s="572"/>
      <c r="J21" s="577"/>
      <c r="K21" s="576" t="s">
        <v>183</v>
      </c>
      <c r="L21" s="572"/>
      <c r="M21" s="577"/>
      <c r="N21" s="572" t="s">
        <v>53</v>
      </c>
    </row>
    <row r="22" spans="1:14">
      <c r="A22" s="578"/>
      <c r="B22" s="428" t="s">
        <v>60</v>
      </c>
      <c r="C22" s="429" t="s">
        <v>61</v>
      </c>
      <c r="D22" s="430" t="s">
        <v>62</v>
      </c>
      <c r="E22" s="428" t="s">
        <v>63</v>
      </c>
      <c r="F22" s="429" t="s">
        <v>64</v>
      </c>
      <c r="G22" s="430" t="s">
        <v>65</v>
      </c>
      <c r="H22" s="428" t="s">
        <v>66</v>
      </c>
      <c r="I22" s="429" t="s">
        <v>67</v>
      </c>
      <c r="J22" s="430" t="s">
        <v>68</v>
      </c>
      <c r="K22" s="428" t="s">
        <v>69</v>
      </c>
      <c r="L22" s="429" t="s">
        <v>70</v>
      </c>
      <c r="M22" s="430" t="s">
        <v>71</v>
      </c>
      <c r="N22" s="569" t="s">
        <v>53</v>
      </c>
    </row>
    <row r="23" spans="1:14" ht="12.75" customHeight="1">
      <c r="A23" s="570" t="s">
        <v>98</v>
      </c>
      <c r="B23" s="488">
        <f>SUM(B24:D24)</f>
        <v>17410.552192689996</v>
      </c>
      <c r="C23" s="489"/>
      <c r="D23" s="490"/>
      <c r="E23" s="488">
        <f>SUM(E24:G24)</f>
        <v>13969.787621559997</v>
      </c>
      <c r="F23" s="489"/>
      <c r="G23" s="490"/>
      <c r="H23" s="488">
        <f>SUM(H24:J24)</f>
        <v>0</v>
      </c>
      <c r="I23" s="489"/>
      <c r="J23" s="490"/>
      <c r="K23" s="488">
        <f>SUM(K24:M24)</f>
        <v>0</v>
      </c>
      <c r="L23" s="489"/>
      <c r="M23" s="490"/>
      <c r="N23" s="574">
        <f>SUM(N25:N29)</f>
        <v>31380.339814249997</v>
      </c>
    </row>
    <row r="24" spans="1:14">
      <c r="A24" s="571"/>
      <c r="B24" s="220">
        <f>SUM(B25:B29)</f>
        <v>6242.9081382899985</v>
      </c>
      <c r="C24" s="216">
        <f t="shared" ref="C24:M24" si="3">SUM(C25:C29)</f>
        <v>5687.7683053500004</v>
      </c>
      <c r="D24" s="219">
        <f t="shared" si="3"/>
        <v>5479.8757490499993</v>
      </c>
      <c r="E24" s="220">
        <f t="shared" si="3"/>
        <v>4762.537542959999</v>
      </c>
      <c r="F24" s="216">
        <f t="shared" si="3"/>
        <v>4672.8684835999993</v>
      </c>
      <c r="G24" s="219">
        <f t="shared" si="3"/>
        <v>4534.3815949999998</v>
      </c>
      <c r="H24" s="220">
        <f t="shared" si="3"/>
        <v>0</v>
      </c>
      <c r="I24" s="216">
        <f t="shared" si="3"/>
        <v>0</v>
      </c>
      <c r="J24" s="219">
        <f t="shared" si="3"/>
        <v>0</v>
      </c>
      <c r="K24" s="220">
        <f t="shared" si="3"/>
        <v>0</v>
      </c>
      <c r="L24" s="216">
        <f t="shared" si="3"/>
        <v>0</v>
      </c>
      <c r="M24" s="219">
        <f t="shared" si="3"/>
        <v>0</v>
      </c>
      <c r="N24" s="575">
        <f>SUM(N25:N29)</f>
        <v>31380.339814249997</v>
      </c>
    </row>
    <row r="25" spans="1:14">
      <c r="A25" s="71" t="s">
        <v>23</v>
      </c>
      <c r="B25" s="346">
        <v>3839.8888129999996</v>
      </c>
      <c r="C25" s="342">
        <v>3433.3634090000005</v>
      </c>
      <c r="D25" s="347">
        <v>3396.5060949999997</v>
      </c>
      <c r="E25" s="346">
        <v>3135.8938869999993</v>
      </c>
      <c r="F25" s="342">
        <v>3160.3350810000006</v>
      </c>
      <c r="G25" s="347">
        <v>3051.5944170000007</v>
      </c>
      <c r="H25" s="346">
        <v>0</v>
      </c>
      <c r="I25" s="342">
        <v>0</v>
      </c>
      <c r="J25" s="347">
        <v>0</v>
      </c>
      <c r="K25" s="346">
        <v>0</v>
      </c>
      <c r="L25" s="342">
        <v>0</v>
      </c>
      <c r="M25" s="347">
        <v>0</v>
      </c>
      <c r="N25" s="275">
        <f>SUM(B25:M25)</f>
        <v>20017.581701999999</v>
      </c>
    </row>
    <row r="26" spans="1:14">
      <c r="A26" s="71" t="s">
        <v>24</v>
      </c>
      <c r="B26" s="346">
        <v>675.34004200000004</v>
      </c>
      <c r="C26" s="342">
        <v>594.99647999999956</v>
      </c>
      <c r="D26" s="347">
        <v>541.29897200000016</v>
      </c>
      <c r="E26" s="346">
        <v>438.69190200000003</v>
      </c>
      <c r="F26" s="342">
        <v>419.28484899999972</v>
      </c>
      <c r="G26" s="347">
        <v>437.87484399999943</v>
      </c>
      <c r="H26" s="346">
        <v>0</v>
      </c>
      <c r="I26" s="342">
        <v>0</v>
      </c>
      <c r="J26" s="347">
        <v>0</v>
      </c>
      <c r="K26" s="346">
        <v>0</v>
      </c>
      <c r="L26" s="342">
        <v>0</v>
      </c>
      <c r="M26" s="347">
        <v>0</v>
      </c>
      <c r="N26" s="275">
        <f>SUM(B26:M26)</f>
        <v>3107.4870889999988</v>
      </c>
    </row>
    <row r="27" spans="1:14">
      <c r="A27" s="71" t="s">
        <v>25</v>
      </c>
      <c r="B27" s="346">
        <v>1484.9175565199992</v>
      </c>
      <c r="C27" s="342">
        <v>1444.6027668499999</v>
      </c>
      <c r="D27" s="347">
        <v>1373.62375651</v>
      </c>
      <c r="E27" s="346">
        <v>1090.9910277699998</v>
      </c>
      <c r="F27" s="342">
        <v>1005.8896770199998</v>
      </c>
      <c r="G27" s="347">
        <v>981.90721609000002</v>
      </c>
      <c r="H27" s="346">
        <v>0</v>
      </c>
      <c r="I27" s="342">
        <v>0</v>
      </c>
      <c r="J27" s="347">
        <v>0</v>
      </c>
      <c r="K27" s="346">
        <v>0</v>
      </c>
      <c r="L27" s="342">
        <v>0</v>
      </c>
      <c r="M27" s="347">
        <v>0</v>
      </c>
      <c r="N27" s="275">
        <f>SUM(B27:M27)</f>
        <v>7381.9320007599999</v>
      </c>
    </row>
    <row r="28" spans="1:14">
      <c r="A28" s="71" t="s">
        <v>26</v>
      </c>
      <c r="B28" s="346">
        <v>218.82381276999999</v>
      </c>
      <c r="C28" s="342">
        <v>172.93663749999999</v>
      </c>
      <c r="D28" s="347">
        <v>163.63228453999997</v>
      </c>
      <c r="E28" s="346">
        <v>96.865603189999987</v>
      </c>
      <c r="F28" s="342">
        <v>87.21436457999998</v>
      </c>
      <c r="G28" s="347">
        <v>62.807259910000006</v>
      </c>
      <c r="H28" s="346">
        <v>0</v>
      </c>
      <c r="I28" s="342">
        <v>0</v>
      </c>
      <c r="J28" s="347">
        <v>0</v>
      </c>
      <c r="K28" s="346">
        <v>0</v>
      </c>
      <c r="L28" s="342">
        <v>0</v>
      </c>
      <c r="M28" s="347">
        <v>0</v>
      </c>
      <c r="N28" s="275">
        <f>SUM(B28:M28)</f>
        <v>802.27996248999989</v>
      </c>
    </row>
    <row r="29" spans="1:14">
      <c r="A29" s="71" t="s">
        <v>40</v>
      </c>
      <c r="B29" s="346">
        <v>23.937913999999996</v>
      </c>
      <c r="C29" s="342">
        <v>41.869012000000005</v>
      </c>
      <c r="D29" s="347">
        <v>4.8146410000000008</v>
      </c>
      <c r="E29" s="346">
        <v>9.5122999999999985E-2</v>
      </c>
      <c r="F29" s="342">
        <v>0.144512</v>
      </c>
      <c r="G29" s="347">
        <v>0.19785800000000001</v>
      </c>
      <c r="H29" s="346">
        <v>0</v>
      </c>
      <c r="I29" s="342">
        <v>0</v>
      </c>
      <c r="J29" s="347">
        <v>0</v>
      </c>
      <c r="K29" s="346">
        <v>0</v>
      </c>
      <c r="L29" s="342">
        <v>0</v>
      </c>
      <c r="M29" s="347">
        <v>0</v>
      </c>
      <c r="N29" s="275">
        <f>SUM(B29:M29)</f>
        <v>71.059060000000002</v>
      </c>
    </row>
    <row r="30" spans="1:14" ht="12.75" customHeight="1">
      <c r="A30" s="570" t="s">
        <v>99</v>
      </c>
      <c r="B30" s="488">
        <f>SUM(B31:D31)</f>
        <v>-17410.552192290001</v>
      </c>
      <c r="C30" s="489"/>
      <c r="D30" s="490"/>
      <c r="E30" s="488">
        <f>SUM(E31:G31)</f>
        <v>-13969.787611999996</v>
      </c>
      <c r="F30" s="489"/>
      <c r="G30" s="490"/>
      <c r="H30" s="488">
        <f>SUM(H31:J31)</f>
        <v>0</v>
      </c>
      <c r="I30" s="489"/>
      <c r="J30" s="490"/>
      <c r="K30" s="488">
        <f>SUM(K31:M31)</f>
        <v>0</v>
      </c>
      <c r="L30" s="489"/>
      <c r="M30" s="490"/>
      <c r="N30" s="574">
        <f>SUM(N32:N43)</f>
        <v>-31380.339804289997</v>
      </c>
    </row>
    <row r="31" spans="1:14">
      <c r="A31" s="571"/>
      <c r="B31" s="220">
        <f>SUM(B32:B43)</f>
        <v>-6242.9079902899994</v>
      </c>
      <c r="C31" s="216">
        <f t="shared" ref="C31:M31" si="4">SUM(C32:C43)</f>
        <v>-5687.7684530000006</v>
      </c>
      <c r="D31" s="219">
        <f t="shared" si="4"/>
        <v>-5479.8757490000007</v>
      </c>
      <c r="E31" s="220">
        <f t="shared" si="4"/>
        <v>-4762.5375429999995</v>
      </c>
      <c r="F31" s="216">
        <f t="shared" si="4"/>
        <v>-4672.8684839999969</v>
      </c>
      <c r="G31" s="219">
        <f t="shared" si="4"/>
        <v>-4534.3815849999992</v>
      </c>
      <c r="H31" s="220">
        <f t="shared" si="4"/>
        <v>0</v>
      </c>
      <c r="I31" s="216">
        <f t="shared" si="4"/>
        <v>0</v>
      </c>
      <c r="J31" s="219">
        <f t="shared" si="4"/>
        <v>0</v>
      </c>
      <c r="K31" s="220">
        <f t="shared" si="4"/>
        <v>0</v>
      </c>
      <c r="L31" s="216">
        <f t="shared" si="4"/>
        <v>0</v>
      </c>
      <c r="M31" s="219">
        <f t="shared" si="4"/>
        <v>0</v>
      </c>
      <c r="N31" s="575"/>
    </row>
    <row r="32" spans="1:14" ht="12" customHeight="1">
      <c r="A32" s="71" t="s">
        <v>27</v>
      </c>
      <c r="B32" s="346">
        <v>-68.628405000000001</v>
      </c>
      <c r="C32" s="342">
        <v>-79.989604999999983</v>
      </c>
      <c r="D32" s="347">
        <v>-39.481649000000004</v>
      </c>
      <c r="E32" s="346">
        <v>-7.6209130000000025</v>
      </c>
      <c r="F32" s="342">
        <v>-7.9599249999999904</v>
      </c>
      <c r="G32" s="347">
        <v>-9.3776969999999995</v>
      </c>
      <c r="H32" s="346">
        <v>0</v>
      </c>
      <c r="I32" s="342">
        <v>0</v>
      </c>
      <c r="J32" s="347">
        <v>0</v>
      </c>
      <c r="K32" s="346">
        <v>0</v>
      </c>
      <c r="L32" s="342">
        <v>0</v>
      </c>
      <c r="M32" s="347">
        <v>0</v>
      </c>
      <c r="N32" s="275">
        <f t="shared" ref="N32:N43" si="5">SUM(B32:M32)</f>
        <v>-213.05819399999999</v>
      </c>
    </row>
    <row r="33" spans="1:14">
      <c r="A33" s="71" t="s">
        <v>28</v>
      </c>
      <c r="B33" s="346">
        <v>-675.34004200000004</v>
      </c>
      <c r="C33" s="342">
        <v>-594.99648000000002</v>
      </c>
      <c r="D33" s="347">
        <v>-541.29897199999994</v>
      </c>
      <c r="E33" s="346">
        <v>-438.62846200000013</v>
      </c>
      <c r="F33" s="342">
        <v>-413.86336900000009</v>
      </c>
      <c r="G33" s="347">
        <v>-426.83835999999991</v>
      </c>
      <c r="H33" s="346">
        <v>0</v>
      </c>
      <c r="I33" s="342">
        <v>0</v>
      </c>
      <c r="J33" s="347">
        <v>0</v>
      </c>
      <c r="K33" s="346">
        <v>0</v>
      </c>
      <c r="L33" s="342">
        <v>0</v>
      </c>
      <c r="M33" s="347">
        <v>0</v>
      </c>
      <c r="N33" s="275">
        <f t="shared" si="5"/>
        <v>-3090.9656850000001</v>
      </c>
    </row>
    <row r="34" spans="1:14">
      <c r="A34" s="71" t="s">
        <v>39</v>
      </c>
      <c r="B34" s="346">
        <v>-1.523768</v>
      </c>
      <c r="C34" s="342">
        <v>-0.14043899999999998</v>
      </c>
      <c r="D34" s="347">
        <v>-6.5519720000000001</v>
      </c>
      <c r="E34" s="346">
        <v>-27.55885</v>
      </c>
      <c r="F34" s="342">
        <v>-29.355818000000003</v>
      </c>
      <c r="G34" s="347">
        <v>-31.488129000000001</v>
      </c>
      <c r="H34" s="346">
        <v>0</v>
      </c>
      <c r="I34" s="342">
        <v>0</v>
      </c>
      <c r="J34" s="347">
        <v>0</v>
      </c>
      <c r="K34" s="346">
        <v>0</v>
      </c>
      <c r="L34" s="342">
        <v>0</v>
      </c>
      <c r="M34" s="347">
        <v>0</v>
      </c>
      <c r="N34" s="275">
        <f t="shared" si="5"/>
        <v>-96.618976000000004</v>
      </c>
    </row>
    <row r="35" spans="1:14">
      <c r="A35" s="71" t="s">
        <v>29</v>
      </c>
      <c r="B35" s="346">
        <v>-625.72318842999994</v>
      </c>
      <c r="C35" s="342">
        <v>-550.26450968000006</v>
      </c>
      <c r="D35" s="347">
        <v>-631.53403686000001</v>
      </c>
      <c r="E35" s="346">
        <v>-600.13337165999997</v>
      </c>
      <c r="F35" s="342">
        <v>-587.15974279</v>
      </c>
      <c r="G35" s="347">
        <v>-603.18702682000003</v>
      </c>
      <c r="H35" s="346">
        <v>0</v>
      </c>
      <c r="I35" s="342">
        <v>0</v>
      </c>
      <c r="J35" s="347">
        <v>0</v>
      </c>
      <c r="K35" s="346">
        <v>0</v>
      </c>
      <c r="L35" s="342">
        <v>0</v>
      </c>
      <c r="M35" s="347">
        <v>0</v>
      </c>
      <c r="N35" s="275">
        <f t="shared" si="5"/>
        <v>-3598.00187624</v>
      </c>
    </row>
    <row r="36" spans="1:14">
      <c r="A36" s="71" t="s">
        <v>30</v>
      </c>
      <c r="B36" s="346">
        <v>-509.95216124000001</v>
      </c>
      <c r="C36" s="342">
        <v>-500.43539325000023</v>
      </c>
      <c r="D36" s="347">
        <v>-508.66615105000028</v>
      </c>
      <c r="E36" s="346">
        <v>-470.06533100999997</v>
      </c>
      <c r="F36" s="342">
        <v>-487.40939166999988</v>
      </c>
      <c r="G36" s="347">
        <v>-505.04325030999973</v>
      </c>
      <c r="H36" s="346">
        <v>0</v>
      </c>
      <c r="I36" s="342">
        <v>0</v>
      </c>
      <c r="J36" s="347">
        <v>0</v>
      </c>
      <c r="K36" s="346">
        <v>0</v>
      </c>
      <c r="L36" s="342">
        <v>0</v>
      </c>
      <c r="M36" s="347">
        <v>0</v>
      </c>
      <c r="N36" s="275">
        <f t="shared" si="5"/>
        <v>-2981.5716785299996</v>
      </c>
    </row>
    <row r="37" spans="1:14">
      <c r="A37" s="71" t="s">
        <v>31</v>
      </c>
      <c r="B37" s="346">
        <v>-5.8112330000000005</v>
      </c>
      <c r="C37" s="342">
        <v>-5.1275000000000004</v>
      </c>
      <c r="D37" s="347">
        <v>-8.113683</v>
      </c>
      <c r="E37" s="346">
        <v>-8.6706199999999995</v>
      </c>
      <c r="F37" s="342">
        <v>-3.6381200000000002</v>
      </c>
      <c r="G37" s="347">
        <v>-7.6561450000000004</v>
      </c>
      <c r="H37" s="346">
        <v>0</v>
      </c>
      <c r="I37" s="342">
        <v>0</v>
      </c>
      <c r="J37" s="347">
        <v>0</v>
      </c>
      <c r="K37" s="346">
        <v>0</v>
      </c>
      <c r="L37" s="342">
        <v>0</v>
      </c>
      <c r="M37" s="347">
        <v>0</v>
      </c>
      <c r="N37" s="275">
        <f t="shared" si="5"/>
        <v>-39.017301000000003</v>
      </c>
    </row>
    <row r="38" spans="1:14">
      <c r="A38" s="71" t="s">
        <v>32</v>
      </c>
      <c r="B38" s="346">
        <v>-113.32926959999999</v>
      </c>
      <c r="C38" s="342">
        <v>-93.628465600000027</v>
      </c>
      <c r="D38" s="347">
        <v>-100.46206524999998</v>
      </c>
      <c r="E38" s="346">
        <v>-89.416785750000003</v>
      </c>
      <c r="F38" s="342">
        <v>-100.88884705000001</v>
      </c>
      <c r="G38" s="347">
        <v>-110.85021780000004</v>
      </c>
      <c r="H38" s="346">
        <v>0</v>
      </c>
      <c r="I38" s="342">
        <v>0</v>
      </c>
      <c r="J38" s="347">
        <v>0</v>
      </c>
      <c r="K38" s="346">
        <v>0</v>
      </c>
      <c r="L38" s="342">
        <v>0</v>
      </c>
      <c r="M38" s="347">
        <v>0</v>
      </c>
      <c r="N38" s="275">
        <f t="shared" si="5"/>
        <v>-608.57565104999992</v>
      </c>
    </row>
    <row r="39" spans="1:14">
      <c r="A39" s="71" t="s">
        <v>33</v>
      </c>
      <c r="B39" s="346">
        <v>-1395.9957188300002</v>
      </c>
      <c r="C39" s="342">
        <v>-1313.2889791499997</v>
      </c>
      <c r="D39" s="347">
        <v>-1361.9831279800001</v>
      </c>
      <c r="E39" s="346">
        <v>-1292.5392601299998</v>
      </c>
      <c r="F39" s="342">
        <v>-1233.9242518999968</v>
      </c>
      <c r="G39" s="347">
        <v>-1274.3147811299998</v>
      </c>
      <c r="H39" s="346">
        <v>0</v>
      </c>
      <c r="I39" s="342">
        <v>0</v>
      </c>
      <c r="J39" s="347">
        <v>0</v>
      </c>
      <c r="K39" s="346">
        <v>0</v>
      </c>
      <c r="L39" s="342">
        <v>0</v>
      </c>
      <c r="M39" s="347">
        <v>0</v>
      </c>
      <c r="N39" s="275">
        <f t="shared" si="5"/>
        <v>-7872.0461191199965</v>
      </c>
    </row>
    <row r="40" spans="1:14">
      <c r="A40" s="71" t="s">
        <v>34</v>
      </c>
      <c r="B40" s="346">
        <v>-774.17729863708985</v>
      </c>
      <c r="C40" s="342">
        <v>-700.02772456164712</v>
      </c>
      <c r="D40" s="347">
        <v>-664.31687291660921</v>
      </c>
      <c r="E40" s="346">
        <v>-553.6531637225936</v>
      </c>
      <c r="F40" s="342">
        <v>-540.45244636381699</v>
      </c>
      <c r="G40" s="347">
        <v>-509.16248786995851</v>
      </c>
      <c r="H40" s="346">
        <v>0</v>
      </c>
      <c r="I40" s="342">
        <v>0</v>
      </c>
      <c r="J40" s="347">
        <v>0</v>
      </c>
      <c r="K40" s="346">
        <v>0</v>
      </c>
      <c r="L40" s="342">
        <v>0</v>
      </c>
      <c r="M40" s="347">
        <v>0</v>
      </c>
      <c r="N40" s="275">
        <f t="shared" si="5"/>
        <v>-3741.7899940717152</v>
      </c>
    </row>
    <row r="41" spans="1:14">
      <c r="A41" s="71" t="s">
        <v>35</v>
      </c>
      <c r="B41" s="346">
        <v>-1840.9610445529095</v>
      </c>
      <c r="C41" s="342">
        <v>-1640.8392697583531</v>
      </c>
      <c r="D41" s="347">
        <v>-1417.9002529433906</v>
      </c>
      <c r="E41" s="346">
        <v>-1102.7741817274066</v>
      </c>
      <c r="F41" s="342">
        <v>-1134.2925867261833</v>
      </c>
      <c r="G41" s="347">
        <v>-928.15768257004152</v>
      </c>
      <c r="H41" s="346">
        <v>0</v>
      </c>
      <c r="I41" s="342">
        <v>0</v>
      </c>
      <c r="J41" s="347">
        <v>0</v>
      </c>
      <c r="K41" s="346">
        <v>0</v>
      </c>
      <c r="L41" s="342">
        <v>0</v>
      </c>
      <c r="M41" s="347">
        <v>0</v>
      </c>
      <c r="N41" s="275">
        <f t="shared" si="5"/>
        <v>-8064.9250182782835</v>
      </c>
    </row>
    <row r="42" spans="1:14">
      <c r="A42" s="71" t="s">
        <v>36</v>
      </c>
      <c r="B42" s="346">
        <v>-9.7671960000000002</v>
      </c>
      <c r="C42" s="342">
        <v>-9.0265900000000006</v>
      </c>
      <c r="D42" s="347">
        <v>-7.3962650000000014</v>
      </c>
      <c r="E42" s="346">
        <v>-5.2587089999999987</v>
      </c>
      <c r="F42" s="342">
        <v>-4.4113170000000004</v>
      </c>
      <c r="G42" s="347">
        <v>-3.624393</v>
      </c>
      <c r="H42" s="346">
        <v>0</v>
      </c>
      <c r="I42" s="342">
        <v>0</v>
      </c>
      <c r="J42" s="347">
        <v>0</v>
      </c>
      <c r="K42" s="346">
        <v>0</v>
      </c>
      <c r="L42" s="342">
        <v>0</v>
      </c>
      <c r="M42" s="347">
        <v>0</v>
      </c>
      <c r="N42" s="275">
        <f t="shared" si="5"/>
        <v>-39.484470000000002</v>
      </c>
    </row>
    <row r="43" spans="1:14">
      <c r="A43" s="420" t="s">
        <v>93</v>
      </c>
      <c r="B43" s="345">
        <v>-221.69866500000001</v>
      </c>
      <c r="C43" s="330">
        <v>-200.00349699999998</v>
      </c>
      <c r="D43" s="339">
        <v>-192.17070100000001</v>
      </c>
      <c r="E43" s="335">
        <v>-166.21789500000003</v>
      </c>
      <c r="F43" s="330">
        <v>-129.51266849999999</v>
      </c>
      <c r="G43" s="339">
        <v>-124.68141450000002</v>
      </c>
      <c r="H43" s="335">
        <v>0</v>
      </c>
      <c r="I43" s="330">
        <v>0</v>
      </c>
      <c r="J43" s="339">
        <v>0</v>
      </c>
      <c r="K43" s="335">
        <v>0</v>
      </c>
      <c r="L43" s="330">
        <v>0</v>
      </c>
      <c r="M43" s="339">
        <v>0</v>
      </c>
      <c r="N43" s="277">
        <f t="shared" si="5"/>
        <v>-1034.2848410000001</v>
      </c>
    </row>
    <row r="44" spans="1:14">
      <c r="N44" s="340" t="s">
        <v>297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conditionalFormatting sqref="B5:D17 B23:D43">
    <cfRule type="expression" dxfId="19" priority="4">
      <formula>SEARCH($B$3,$N$1)</formula>
    </cfRule>
  </conditionalFormatting>
  <conditionalFormatting sqref="B5:G17 B23:G43">
    <cfRule type="expression" dxfId="18" priority="3">
      <formula>SEARCH($E$3,$N$1)</formula>
    </cfRule>
  </conditionalFormatting>
  <conditionalFormatting sqref="B5:J17 B23:J43">
    <cfRule type="expression" dxfId="17" priority="2">
      <formula>SEARCH($H$3,$N$1)</formula>
    </cfRule>
  </conditionalFormatting>
  <conditionalFormatting sqref="B5:M17 B23:M43">
    <cfRule type="expression" dxfId="1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349" t="s">
        <v>388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48" t="str">
        <f>'3.1'!N1</f>
        <v>II. čtvrtletí 2025</v>
      </c>
      <c r="N1" s="68"/>
      <c r="O1" s="68"/>
    </row>
    <row r="2" spans="1:21" ht="18">
      <c r="A2" s="231" t="s">
        <v>389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>
      <c r="A3" s="350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>
      <c r="A4" s="434" t="str">
        <f>'3.1'!A4</f>
        <v>2025</v>
      </c>
      <c r="B4" s="580" t="s">
        <v>186</v>
      </c>
      <c r="C4" s="580"/>
      <c r="D4" s="580"/>
      <c r="E4" s="580"/>
      <c r="F4" s="580"/>
      <c r="G4" s="581"/>
      <c r="H4" s="580" t="s">
        <v>19</v>
      </c>
      <c r="I4" s="580"/>
      <c r="J4" s="580"/>
      <c r="K4" s="580"/>
      <c r="L4" s="580"/>
      <c r="M4" s="580"/>
      <c r="N4" s="24"/>
    </row>
    <row r="5" spans="1:21" ht="13.5" customHeight="1">
      <c r="A5" s="22"/>
      <c r="B5" s="582" t="s">
        <v>168</v>
      </c>
      <c r="C5" s="582"/>
      <c r="D5" s="582"/>
      <c r="E5" s="582"/>
      <c r="F5" s="582"/>
      <c r="G5" s="583"/>
      <c r="H5" s="582" t="s">
        <v>5</v>
      </c>
      <c r="I5" s="582"/>
      <c r="J5" s="582"/>
      <c r="K5" s="582"/>
      <c r="L5" s="582"/>
      <c r="M5" s="582"/>
      <c r="N5" s="72"/>
    </row>
    <row r="6" spans="1:21">
      <c r="A6" s="22"/>
      <c r="B6" s="579" t="s">
        <v>63</v>
      </c>
      <c r="C6" s="579"/>
      <c r="D6" s="579" t="s">
        <v>64</v>
      </c>
      <c r="E6" s="579"/>
      <c r="F6" s="579" t="s">
        <v>65</v>
      </c>
      <c r="G6" s="584"/>
      <c r="H6" s="585" t="s">
        <v>63</v>
      </c>
      <c r="I6" s="579"/>
      <c r="J6" s="579" t="s">
        <v>64</v>
      </c>
      <c r="K6" s="579"/>
      <c r="L6" s="579" t="s">
        <v>65</v>
      </c>
      <c r="M6" s="579"/>
      <c r="N6" s="84"/>
    </row>
    <row r="7" spans="1:21">
      <c r="A7" s="367"/>
      <c r="B7" s="364" t="s">
        <v>208</v>
      </c>
      <c r="C7" s="364" t="s">
        <v>207</v>
      </c>
      <c r="D7" s="364" t="s">
        <v>208</v>
      </c>
      <c r="E7" s="364" t="s">
        <v>207</v>
      </c>
      <c r="F7" s="364" t="s">
        <v>208</v>
      </c>
      <c r="G7" s="365" t="s">
        <v>207</v>
      </c>
      <c r="H7" s="357" t="s">
        <v>208</v>
      </c>
      <c r="I7" s="357" t="s">
        <v>207</v>
      </c>
      <c r="J7" s="357" t="s">
        <v>208</v>
      </c>
      <c r="K7" s="357" t="s">
        <v>207</v>
      </c>
      <c r="L7" s="357" t="s">
        <v>208</v>
      </c>
      <c r="M7" s="357" t="s">
        <v>207</v>
      </c>
      <c r="N7" s="84"/>
    </row>
    <row r="8" spans="1:21">
      <c r="A8" s="589" t="s">
        <v>53</v>
      </c>
      <c r="B8" s="512">
        <f>F9</f>
        <v>200.1102200000002</v>
      </c>
      <c r="C8" s="507"/>
      <c r="D8" s="507"/>
      <c r="E8" s="507"/>
      <c r="F8" s="507"/>
      <c r="G8" s="513"/>
      <c r="H8" s="507">
        <f>SUM(H9,J9,L9)</f>
        <v>91216.192269641586</v>
      </c>
      <c r="I8" s="507"/>
      <c r="J8" s="507"/>
      <c r="K8" s="507"/>
      <c r="L8" s="507"/>
      <c r="M8" s="507"/>
      <c r="N8" s="73"/>
    </row>
    <row r="9" spans="1:21">
      <c r="A9" s="590"/>
      <c r="B9" s="358">
        <f>SUM(B10:B17)</f>
        <v>196.21810000000022</v>
      </c>
      <c r="C9" s="353">
        <v>8.5075005482573018E-3</v>
      </c>
      <c r="D9" s="318">
        <f>SUM(D10:D17)</f>
        <v>198.59621000000018</v>
      </c>
      <c r="E9" s="353">
        <v>8.5838845298500735E-3</v>
      </c>
      <c r="F9" s="318">
        <f>SUM(F10:F17)</f>
        <v>200.1102200000002</v>
      </c>
      <c r="G9" s="359">
        <v>8.6455636109925675E-3</v>
      </c>
      <c r="H9" s="318">
        <f>SUM(H10:H17)</f>
        <v>31501.527962553562</v>
      </c>
      <c r="I9" s="353">
        <v>5.0770988942319484E-3</v>
      </c>
      <c r="J9" s="318">
        <f>SUM(J10:J17)</f>
        <v>29480.77310587485</v>
      </c>
      <c r="K9" s="353">
        <v>5.1199217807851565E-3</v>
      </c>
      <c r="L9" s="318">
        <f>SUM(L10:L17)</f>
        <v>30233.891201213184</v>
      </c>
      <c r="M9" s="353">
        <v>6.4627217858511466E-3</v>
      </c>
      <c r="N9" s="10"/>
    </row>
    <row r="10" spans="1:21">
      <c r="A10" s="56" t="s">
        <v>7</v>
      </c>
      <c r="B10" s="247">
        <v>0</v>
      </c>
      <c r="C10" s="352">
        <v>0</v>
      </c>
      <c r="D10" s="23">
        <v>0</v>
      </c>
      <c r="E10" s="352">
        <v>0</v>
      </c>
      <c r="F10" s="23">
        <v>0</v>
      </c>
      <c r="G10" s="360">
        <v>0</v>
      </c>
      <c r="H10" s="23">
        <v>0</v>
      </c>
      <c r="I10" s="352">
        <v>0</v>
      </c>
      <c r="J10" s="23">
        <v>0</v>
      </c>
      <c r="K10" s="352">
        <v>0</v>
      </c>
      <c r="L10" s="23">
        <v>0</v>
      </c>
      <c r="M10" s="352">
        <v>0</v>
      </c>
      <c r="N10" s="76"/>
      <c r="O10" s="85"/>
    </row>
    <row r="11" spans="1:21">
      <c r="A11" s="56" t="s">
        <v>20</v>
      </c>
      <c r="B11" s="247">
        <v>17.440000000000001</v>
      </c>
      <c r="C11" s="352">
        <v>1.8910639594264423E-3</v>
      </c>
      <c r="D11" s="23">
        <v>17.440000000000001</v>
      </c>
      <c r="E11" s="352">
        <v>1.8910639594264423E-3</v>
      </c>
      <c r="F11" s="23">
        <v>17.440000000000001</v>
      </c>
      <c r="G11" s="360">
        <v>1.8943710848759062E-3</v>
      </c>
      <c r="H11" s="23">
        <v>11645.687</v>
      </c>
      <c r="I11" s="352">
        <v>4.927295967459955E-3</v>
      </c>
      <c r="J11" s="23">
        <v>10407.162</v>
      </c>
      <c r="K11" s="352">
        <v>5.9243819761799375E-3</v>
      </c>
      <c r="L11" s="23">
        <v>10097.98</v>
      </c>
      <c r="M11" s="352">
        <v>8.3131104050062909E-3</v>
      </c>
      <c r="N11" s="76"/>
      <c r="O11" s="85"/>
    </row>
    <row r="12" spans="1:21">
      <c r="A12" s="56" t="s">
        <v>21</v>
      </c>
      <c r="B12" s="247">
        <v>0</v>
      </c>
      <c r="C12" s="352">
        <v>0</v>
      </c>
      <c r="D12" s="23">
        <v>0</v>
      </c>
      <c r="E12" s="352">
        <v>0</v>
      </c>
      <c r="F12" s="23">
        <v>0</v>
      </c>
      <c r="G12" s="360">
        <v>0</v>
      </c>
      <c r="H12" s="23">
        <v>0</v>
      </c>
      <c r="I12" s="352">
        <v>0</v>
      </c>
      <c r="J12" s="23">
        <v>0</v>
      </c>
      <c r="K12" s="352">
        <v>0</v>
      </c>
      <c r="L12" s="23">
        <v>0</v>
      </c>
      <c r="M12" s="352">
        <v>0</v>
      </c>
      <c r="N12" s="76"/>
      <c r="O12" s="85"/>
    </row>
    <row r="13" spans="1:21">
      <c r="A13" s="56" t="s">
        <v>22</v>
      </c>
      <c r="B13" s="247">
        <v>74.810999999999979</v>
      </c>
      <c r="C13" s="352">
        <v>5.6332784310005907E-2</v>
      </c>
      <c r="D13" s="23">
        <v>75.97199999999998</v>
      </c>
      <c r="E13" s="352">
        <v>5.5810166561317189E-2</v>
      </c>
      <c r="F13" s="23">
        <v>75.95199999999997</v>
      </c>
      <c r="G13" s="360">
        <v>5.5557247708929135E-2</v>
      </c>
      <c r="H13" s="23">
        <v>7072.786000000001</v>
      </c>
      <c r="I13" s="352">
        <v>2.2772758794844677E-2</v>
      </c>
      <c r="J13" s="23">
        <v>5781.1060000000025</v>
      </c>
      <c r="K13" s="352">
        <v>1.9218639497861838E-2</v>
      </c>
      <c r="L13" s="23">
        <v>5641.3619999999983</v>
      </c>
      <c r="M13" s="352">
        <v>2.0782708664024197E-2</v>
      </c>
      <c r="N13" s="76"/>
      <c r="O13" s="85"/>
    </row>
    <row r="14" spans="1:21">
      <c r="A14" s="56" t="s">
        <v>43</v>
      </c>
      <c r="B14" s="247">
        <v>11.205999999999998</v>
      </c>
      <c r="C14" s="352">
        <v>1.0032544981451692E-2</v>
      </c>
      <c r="D14" s="23">
        <v>11.205999999999998</v>
      </c>
      <c r="E14" s="352">
        <v>1.0039034158552803E-2</v>
      </c>
      <c r="F14" s="23">
        <v>11.205999999999998</v>
      </c>
      <c r="G14" s="360">
        <v>1.0055650298258691E-2</v>
      </c>
      <c r="H14" s="23">
        <v>2605.04918</v>
      </c>
      <c r="I14" s="352">
        <v>1.7954440791862553E-2</v>
      </c>
      <c r="J14" s="23">
        <v>2071.6568299999999</v>
      </c>
      <c r="K14" s="352">
        <v>1.8630460523858222E-2</v>
      </c>
      <c r="L14" s="23">
        <v>2008.6738399999999</v>
      </c>
      <c r="M14" s="352">
        <v>1.8466167953091698E-2</v>
      </c>
      <c r="N14" s="76"/>
      <c r="O14" s="85"/>
    </row>
    <row r="15" spans="1:21">
      <c r="A15" s="56" t="s">
        <v>44</v>
      </c>
      <c r="B15" s="247">
        <v>0</v>
      </c>
      <c r="C15" s="352">
        <v>0</v>
      </c>
      <c r="D15" s="23">
        <v>0</v>
      </c>
      <c r="E15" s="352">
        <v>0</v>
      </c>
      <c r="F15" s="23">
        <v>0</v>
      </c>
      <c r="G15" s="360">
        <v>0</v>
      </c>
      <c r="H15" s="23">
        <v>0</v>
      </c>
      <c r="I15" s="352">
        <v>0</v>
      </c>
      <c r="J15" s="23">
        <v>0</v>
      </c>
      <c r="K15" s="352">
        <v>0</v>
      </c>
      <c r="L15" s="23">
        <v>0</v>
      </c>
      <c r="M15" s="352">
        <v>0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56" t="s">
        <v>45</v>
      </c>
      <c r="B16" s="247">
        <v>0</v>
      </c>
      <c r="C16" s="352">
        <v>0</v>
      </c>
      <c r="D16" s="23">
        <v>0</v>
      </c>
      <c r="E16" s="74">
        <v>0</v>
      </c>
      <c r="F16" s="23">
        <v>0</v>
      </c>
      <c r="G16" s="361">
        <v>0</v>
      </c>
      <c r="H16" s="23">
        <v>0</v>
      </c>
      <c r="I16" s="352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>
      <c r="A17" s="276" t="s">
        <v>46</v>
      </c>
      <c r="B17" s="248">
        <v>92.761100000000226</v>
      </c>
      <c r="C17" s="353">
        <v>2.2270035503609648E-2</v>
      </c>
      <c r="D17" s="242">
        <v>93.978210000000203</v>
      </c>
      <c r="E17" s="354">
        <v>2.2351321428203719E-2</v>
      </c>
      <c r="F17" s="242">
        <v>95.512220000000241</v>
      </c>
      <c r="G17" s="362">
        <v>2.2619868611837332E-2</v>
      </c>
      <c r="H17" s="242">
        <v>10178.00578255356</v>
      </c>
      <c r="I17" s="353">
        <v>2.0834954299528214E-2</v>
      </c>
      <c r="J17" s="242">
        <v>11220.848275874847</v>
      </c>
      <c r="K17" s="354">
        <v>2.138093746929209E-2</v>
      </c>
      <c r="L17" s="242">
        <v>12485.875361213186</v>
      </c>
      <c r="M17" s="354">
        <v>2.1273909104425306E-2</v>
      </c>
      <c r="N17" s="76"/>
      <c r="O17" s="85"/>
      <c r="P17" s="56"/>
      <c r="Q17" s="71"/>
      <c r="R17" s="48"/>
      <c r="S17" s="48"/>
      <c r="T17" s="48"/>
      <c r="U17" s="48"/>
    </row>
    <row r="18" spans="1:21">
      <c r="A18" s="214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296</v>
      </c>
      <c r="N18" s="77"/>
      <c r="O18" s="69"/>
    </row>
    <row r="19" spans="1:21">
      <c r="A19" s="433" t="str">
        <f>'3.1'!A4</f>
        <v>2025</v>
      </c>
      <c r="B19" s="580" t="s">
        <v>231</v>
      </c>
      <c r="C19" s="580"/>
      <c r="D19" s="580"/>
      <c r="E19" s="580"/>
      <c r="F19" s="580"/>
      <c r="G19" s="580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>
      <c r="A20" s="355"/>
      <c r="B20" s="582" t="s">
        <v>5</v>
      </c>
      <c r="C20" s="582"/>
      <c r="D20" s="582"/>
      <c r="E20" s="582"/>
      <c r="F20" s="582"/>
      <c r="G20" s="582"/>
      <c r="H20" s="78" t="str">
        <f>A25</f>
        <v>VO z vvn</v>
      </c>
      <c r="I20" s="86">
        <f>(B25+D25+F25)/'6.1, 6.2'!B25</f>
        <v>1.8544847631380958E-2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>
      <c r="A21" s="84"/>
      <c r="B21" s="579" t="s">
        <v>63</v>
      </c>
      <c r="C21" s="579"/>
      <c r="D21" s="579" t="s">
        <v>64</v>
      </c>
      <c r="E21" s="579"/>
      <c r="F21" s="579" t="s">
        <v>65</v>
      </c>
      <c r="G21" s="579"/>
      <c r="H21" s="78" t="str">
        <f>A26</f>
        <v>VO z vn</v>
      </c>
      <c r="I21" s="86">
        <f>(B26+D26+F26)/'6.1, 6.2'!C25</f>
        <v>0.13688377043816843</v>
      </c>
      <c r="J21" s="87" t="str">
        <f t="shared" ref="J21:J27" si="1">A11</f>
        <v>PE</v>
      </c>
      <c r="K21" s="76">
        <f t="shared" si="0"/>
        <v>32150.829000000002</v>
      </c>
      <c r="L21" s="87" t="str">
        <f t="shared" ref="L21:L27" si="2">A11</f>
        <v>PE</v>
      </c>
      <c r="M21" s="85">
        <f>K21/'6.1, 6.2'!C5</f>
        <v>6.0265368955908331E-3</v>
      </c>
      <c r="N21" s="78"/>
      <c r="O21" s="68"/>
      <c r="P21" s="89"/>
      <c r="Q21" s="71"/>
      <c r="R21" s="75"/>
      <c r="S21" s="75"/>
      <c r="T21" s="75"/>
    </row>
    <row r="22" spans="1:21">
      <c r="A22" s="84"/>
      <c r="B22" s="356" t="s">
        <v>208</v>
      </c>
      <c r="C22" s="356" t="s">
        <v>207</v>
      </c>
      <c r="D22" s="356" t="s">
        <v>208</v>
      </c>
      <c r="E22" s="356" t="s">
        <v>207</v>
      </c>
      <c r="F22" s="356" t="s">
        <v>208</v>
      </c>
      <c r="G22" s="356" t="s">
        <v>207</v>
      </c>
      <c r="H22" s="78" t="str">
        <f>A27</f>
        <v>MOP</v>
      </c>
      <c r="I22" s="86">
        <f>(B27+D27+F27)/'6.1, 6.2'!D25</f>
        <v>0.14591658959274437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>
      <c r="A23" s="586" t="s">
        <v>53</v>
      </c>
      <c r="B23" s="588">
        <f>SUM(B24,D24,F24)</f>
        <v>1384859.7767096416</v>
      </c>
      <c r="C23" s="588"/>
      <c r="D23" s="588"/>
      <c r="E23" s="588"/>
      <c r="F23" s="588"/>
      <c r="G23" s="588"/>
      <c r="H23" s="78" t="str">
        <f>A28</f>
        <v>MOO</v>
      </c>
      <c r="I23" s="86">
        <f>(B28+D28+F28)/'6.1, 6.2'!E25</f>
        <v>0.10356513349488757</v>
      </c>
      <c r="J23" s="87" t="str">
        <f t="shared" si="1"/>
        <v>PSE</v>
      </c>
      <c r="K23" s="76">
        <f t="shared" si="0"/>
        <v>18495.254000000001</v>
      </c>
      <c r="L23" s="87" t="str">
        <f t="shared" si="2"/>
        <v>PSE</v>
      </c>
      <c r="M23" s="85">
        <f>K23/'6.1, 6.2'!E5</f>
        <v>2.0949884527127802E-2</v>
      </c>
      <c r="N23" s="78"/>
      <c r="O23" s="68"/>
      <c r="P23" s="89"/>
      <c r="Q23" s="71"/>
      <c r="R23" s="23"/>
      <c r="S23" s="23"/>
      <c r="T23" s="23"/>
    </row>
    <row r="24" spans="1:21">
      <c r="A24" s="587"/>
      <c r="B24" s="318">
        <f>SUM(B25:B28)</f>
        <v>467669.23169255356</v>
      </c>
      <c r="C24" s="363">
        <v>0.11257024507788196</v>
      </c>
      <c r="D24" s="318">
        <f>SUM(D25:D28)</f>
        <v>461920.29817587481</v>
      </c>
      <c r="E24" s="363">
        <v>0.11117392144586756</v>
      </c>
      <c r="F24" s="318">
        <f>SUM(F25:F28)</f>
        <v>455270.2468412132</v>
      </c>
      <c r="G24" s="363">
        <v>0.11250004226804705</v>
      </c>
      <c r="H24" s="68"/>
      <c r="I24" s="68"/>
      <c r="J24" s="87" t="str">
        <f t="shared" si="1"/>
        <v>VE</v>
      </c>
      <c r="K24" s="76">
        <f t="shared" si="0"/>
        <v>6685.3798499999994</v>
      </c>
      <c r="L24" s="87" t="str">
        <f t="shared" si="2"/>
        <v>VE</v>
      </c>
      <c r="M24" s="85">
        <f>K24/'6.1, 6.2'!F5</f>
        <v>1.8312829045480254E-2</v>
      </c>
      <c r="N24" s="78"/>
      <c r="O24" s="68"/>
      <c r="P24" s="89"/>
      <c r="Q24" s="71"/>
      <c r="R24" s="74"/>
      <c r="S24" s="75"/>
      <c r="T24" s="75"/>
    </row>
    <row r="25" spans="1:21">
      <c r="A25" s="71" t="s">
        <v>8</v>
      </c>
      <c r="B25" s="23">
        <v>11857.08</v>
      </c>
      <c r="C25" s="352">
        <v>1.8938157317491062E-2</v>
      </c>
      <c r="D25" s="23">
        <v>12561.03</v>
      </c>
      <c r="E25" s="352">
        <v>1.9958301121433621E-2</v>
      </c>
      <c r="F25" s="23">
        <v>11317.618</v>
      </c>
      <c r="G25" s="352">
        <v>1.6853451242576704E-2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>
      <c r="A26" s="71" t="s">
        <v>9</v>
      </c>
      <c r="B26" s="23">
        <v>241632.323</v>
      </c>
      <c r="C26" s="352">
        <v>0.13338653629108485</v>
      </c>
      <c r="D26" s="23">
        <v>243711.266</v>
      </c>
      <c r="E26" s="352">
        <v>0.13860374871344261</v>
      </c>
      <c r="F26" s="23">
        <v>251530.39799999999</v>
      </c>
      <c r="G26" s="352">
        <v>0.13870967338478138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>
      <c r="A27" s="71" t="s">
        <v>132</v>
      </c>
      <c r="B27" s="23">
        <v>91066.829414510328</v>
      </c>
      <c r="C27" s="352">
        <v>0.15921064731301293</v>
      </c>
      <c r="D27" s="23">
        <v>81736.368243005461</v>
      </c>
      <c r="E27" s="352">
        <v>0.14512876717968992</v>
      </c>
      <c r="F27" s="23">
        <v>74779.152678900995</v>
      </c>
      <c r="G27" s="352">
        <v>0.13985240895356715</v>
      </c>
      <c r="H27" s="68"/>
      <c r="I27" s="68"/>
      <c r="J27" s="87" t="str">
        <f t="shared" si="1"/>
        <v>FVE</v>
      </c>
      <c r="K27" s="76">
        <f t="shared" si="0"/>
        <v>33884.72941964159</v>
      </c>
      <c r="L27" s="87" t="str">
        <f t="shared" si="2"/>
        <v>FVE</v>
      </c>
      <c r="M27" s="85">
        <f>K27/'6.1, 6.2'!I5</f>
        <v>2.1175008479585929E-2</v>
      </c>
      <c r="N27" s="78"/>
      <c r="O27" s="86"/>
    </row>
    <row r="28" spans="1:21">
      <c r="A28" s="420" t="s">
        <v>130</v>
      </c>
      <c r="B28" s="242">
        <v>123112.99927804324</v>
      </c>
      <c r="C28" s="353">
        <v>0.10753523747879103</v>
      </c>
      <c r="D28" s="242">
        <v>123911.63393286936</v>
      </c>
      <c r="E28" s="353">
        <v>0.10291319370936702</v>
      </c>
      <c r="F28" s="242">
        <v>117643.0781623122</v>
      </c>
      <c r="G28" s="353">
        <v>0.11452181981867089</v>
      </c>
      <c r="H28" s="68"/>
      <c r="I28" s="68"/>
      <c r="J28" s="68"/>
      <c r="K28" s="68"/>
      <c r="L28" s="68"/>
      <c r="M28" s="68"/>
      <c r="N28" s="78"/>
      <c r="O28" s="86"/>
    </row>
    <row r="29" spans="1:21">
      <c r="A29" s="56"/>
      <c r="B29" s="56"/>
      <c r="C29" s="71"/>
      <c r="D29" s="48"/>
      <c r="E29" s="48"/>
      <c r="F29" s="48"/>
      <c r="G29" s="77" t="s">
        <v>297</v>
      </c>
      <c r="H29" s="68"/>
      <c r="I29" s="68"/>
      <c r="J29" s="68"/>
      <c r="K29" s="68"/>
      <c r="L29" s="68"/>
      <c r="M29" s="68"/>
    </row>
    <row r="30" spans="1:21">
      <c r="H30" s="68"/>
      <c r="I30" s="68"/>
      <c r="J30" s="68"/>
      <c r="K30" s="68"/>
      <c r="L30" s="68"/>
      <c r="M30" s="68"/>
    </row>
    <row r="31" spans="1:21">
      <c r="J31" s="87"/>
      <c r="K31" s="87" t="str">
        <f>H6</f>
        <v>Duben</v>
      </c>
      <c r="L31" s="87" t="str">
        <f>J6</f>
        <v>Květen</v>
      </c>
      <c r="M31" s="87" t="str">
        <f>L6</f>
        <v>Červen</v>
      </c>
    </row>
    <row r="32" spans="1:21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>
      <c r="H33" s="87" t="str">
        <f t="shared" si="3"/>
        <v>PE</v>
      </c>
      <c r="I33" s="88">
        <f t="shared" si="4"/>
        <v>1.8943710848759062E-3</v>
      </c>
      <c r="J33" s="87" t="str">
        <f t="shared" si="5"/>
        <v>PE</v>
      </c>
      <c r="K33" s="70">
        <f t="shared" si="6"/>
        <v>11645.687</v>
      </c>
      <c r="L33" s="70">
        <f t="shared" si="7"/>
        <v>10407.162</v>
      </c>
      <c r="M33" s="70">
        <f t="shared" si="8"/>
        <v>10097.98</v>
      </c>
    </row>
    <row r="34" spans="8:13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>
      <c r="H35" s="87" t="str">
        <f t="shared" si="3"/>
        <v>PSE</v>
      </c>
      <c r="I35" s="88">
        <f t="shared" si="4"/>
        <v>5.5557247708929135E-2</v>
      </c>
      <c r="J35" s="87" t="str">
        <f t="shared" si="5"/>
        <v>PSE</v>
      </c>
      <c r="K35" s="70">
        <f t="shared" si="6"/>
        <v>7072.786000000001</v>
      </c>
      <c r="L35" s="70">
        <f t="shared" si="7"/>
        <v>5781.1060000000025</v>
      </c>
      <c r="M35" s="70">
        <f t="shared" si="8"/>
        <v>5641.3619999999983</v>
      </c>
    </row>
    <row r="36" spans="8:13" ht="12.75" customHeight="1">
      <c r="H36" s="87" t="str">
        <f t="shared" si="3"/>
        <v>VE</v>
      </c>
      <c r="I36" s="88">
        <f t="shared" si="4"/>
        <v>1.0055650298258691E-2</v>
      </c>
      <c r="J36" s="87" t="str">
        <f t="shared" si="5"/>
        <v>VE</v>
      </c>
      <c r="K36" s="70">
        <f t="shared" si="6"/>
        <v>2605.04918</v>
      </c>
      <c r="L36" s="70">
        <f t="shared" si="7"/>
        <v>2071.6568299999999</v>
      </c>
      <c r="M36" s="70">
        <f t="shared" si="8"/>
        <v>2008.6738399999999</v>
      </c>
    </row>
    <row r="37" spans="8:13" ht="12.75" customHeight="1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>
      <c r="H39" s="87" t="str">
        <f t="shared" si="3"/>
        <v>FVE</v>
      </c>
      <c r="I39" s="88">
        <f t="shared" si="4"/>
        <v>2.2619868611837332E-2</v>
      </c>
      <c r="J39" s="87" t="str">
        <f t="shared" si="5"/>
        <v>FVE</v>
      </c>
      <c r="K39" s="70">
        <f t="shared" si="6"/>
        <v>10178.00578255356</v>
      </c>
      <c r="L39" s="70">
        <f t="shared" si="7"/>
        <v>11220.848275874847</v>
      </c>
      <c r="M39" s="70">
        <f t="shared" si="8"/>
        <v>12485.875361213186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193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>
      <c r="A1" s="192" t="s">
        <v>323</v>
      </c>
      <c r="J1" s="194"/>
      <c r="K1" s="194"/>
    </row>
    <row r="2" spans="1:13" ht="6" customHeight="1">
      <c r="A2" s="195"/>
      <c r="B2" s="12"/>
      <c r="C2" s="12"/>
      <c r="D2" s="12"/>
      <c r="E2" s="12"/>
      <c r="F2" s="12"/>
      <c r="G2" s="12"/>
      <c r="H2" s="196"/>
      <c r="I2" s="12"/>
      <c r="J2" s="136"/>
      <c r="K2" s="136"/>
    </row>
    <row r="3" spans="1:13" s="2" customFormat="1" ht="15">
      <c r="A3" s="197">
        <v>1</v>
      </c>
      <c r="B3" s="198" t="s">
        <v>362</v>
      </c>
      <c r="C3" s="199"/>
      <c r="D3" s="199"/>
      <c r="E3" s="199"/>
      <c r="F3" s="199"/>
      <c r="G3" s="199"/>
      <c r="H3" s="200"/>
      <c r="I3" s="201"/>
      <c r="J3" s="202"/>
      <c r="K3" s="187">
        <v>4</v>
      </c>
      <c r="L3" s="190"/>
      <c r="M3" s="188"/>
    </row>
    <row r="4" spans="1:13" s="2" customFormat="1" ht="15">
      <c r="A4" s="197">
        <v>2</v>
      </c>
      <c r="B4" s="198" t="str">
        <f>"STRUČNÝ PŘEHLED ZA "&amp;UPPER('3.1'!N1)</f>
        <v>STRUČNÝ PŘEHLED ZA II. ČTVRTLETÍ 2025</v>
      </c>
      <c r="C4" s="199"/>
      <c r="D4" s="203"/>
      <c r="E4" s="201"/>
      <c r="F4" s="201"/>
      <c r="G4" s="201"/>
      <c r="H4" s="200"/>
      <c r="I4" s="201"/>
      <c r="J4" s="202"/>
      <c r="K4" s="187">
        <v>6</v>
      </c>
      <c r="L4" s="190"/>
      <c r="M4" s="188"/>
    </row>
    <row r="5" spans="1:13" s="2" customFormat="1" ht="15">
      <c r="A5" s="204">
        <v>3</v>
      </c>
      <c r="B5" s="204" t="s">
        <v>363</v>
      </c>
      <c r="C5" s="199"/>
      <c r="D5" s="203"/>
      <c r="E5" s="201"/>
      <c r="F5" s="201"/>
      <c r="G5" s="201"/>
      <c r="H5" s="200"/>
      <c r="I5" s="201"/>
      <c r="J5" s="202"/>
      <c r="K5" s="187">
        <v>7</v>
      </c>
      <c r="L5" s="190"/>
      <c r="M5" s="188"/>
    </row>
    <row r="6" spans="1:13" s="2" customFormat="1" ht="15">
      <c r="A6" s="197" t="s">
        <v>324</v>
      </c>
      <c r="B6" s="198" t="s">
        <v>255</v>
      </c>
      <c r="C6" s="199"/>
      <c r="D6" s="199"/>
      <c r="E6" s="201"/>
      <c r="F6" s="201"/>
      <c r="G6" s="201"/>
      <c r="H6" s="199"/>
      <c r="I6" s="201"/>
      <c r="J6" s="199"/>
      <c r="K6" s="187">
        <v>7</v>
      </c>
      <c r="L6" s="190"/>
      <c r="M6" s="189"/>
    </row>
    <row r="7" spans="1:13" s="2" customFormat="1" ht="15">
      <c r="A7" s="197" t="s">
        <v>325</v>
      </c>
      <c r="B7" s="198" t="s">
        <v>256</v>
      </c>
      <c r="C7" s="199"/>
      <c r="D7" s="199"/>
      <c r="E7" s="201"/>
      <c r="F7" s="201"/>
      <c r="G7" s="201"/>
      <c r="H7" s="199"/>
      <c r="I7" s="201"/>
      <c r="J7" s="199"/>
      <c r="K7" s="187">
        <v>8</v>
      </c>
      <c r="L7" s="190"/>
      <c r="M7" s="189"/>
    </row>
    <row r="8" spans="1:13" s="2" customFormat="1" ht="15">
      <c r="A8" s="197" t="s">
        <v>326</v>
      </c>
      <c r="B8" s="198" t="s">
        <v>364</v>
      </c>
      <c r="C8" s="199"/>
      <c r="D8" s="199"/>
      <c r="E8" s="201"/>
      <c r="F8" s="201"/>
      <c r="G8" s="201"/>
      <c r="H8" s="199"/>
      <c r="I8" s="201"/>
      <c r="J8" s="199"/>
      <c r="K8" s="187">
        <v>9</v>
      </c>
      <c r="L8" s="190"/>
      <c r="M8" s="189"/>
    </row>
    <row r="9" spans="1:13" s="2" customFormat="1" ht="15">
      <c r="A9" s="197" t="s">
        <v>327</v>
      </c>
      <c r="B9" s="198" t="s">
        <v>283</v>
      </c>
      <c r="C9" s="199"/>
      <c r="D9" s="199"/>
      <c r="E9" s="201"/>
      <c r="F9" s="201"/>
      <c r="G9" s="201"/>
      <c r="H9" s="199"/>
      <c r="I9" s="201"/>
      <c r="J9" s="199"/>
      <c r="K9" s="187">
        <v>9</v>
      </c>
      <c r="L9" s="190"/>
      <c r="M9" s="189"/>
    </row>
    <row r="10" spans="1:13" s="2" customFormat="1" ht="15">
      <c r="A10" s="197" t="s">
        <v>328</v>
      </c>
      <c r="B10" s="198" t="s">
        <v>286</v>
      </c>
      <c r="C10" s="199"/>
      <c r="D10" s="199"/>
      <c r="E10" s="201"/>
      <c r="F10" s="201"/>
      <c r="G10" s="201"/>
      <c r="H10" s="199"/>
      <c r="I10" s="201"/>
      <c r="J10" s="199"/>
      <c r="K10" s="187">
        <v>10</v>
      </c>
      <c r="L10" s="190"/>
      <c r="M10" s="189"/>
    </row>
    <row r="11" spans="1:13" s="2" customFormat="1" ht="15">
      <c r="A11" s="197" t="s">
        <v>329</v>
      </c>
      <c r="B11" s="198" t="s">
        <v>258</v>
      </c>
      <c r="C11" s="199"/>
      <c r="D11" s="199"/>
      <c r="E11" s="201"/>
      <c r="F11" s="201"/>
      <c r="G11" s="201"/>
      <c r="H11" s="199"/>
      <c r="I11" s="201"/>
      <c r="J11" s="199"/>
      <c r="K11" s="187">
        <v>11</v>
      </c>
      <c r="L11" s="190"/>
      <c r="M11" s="189"/>
    </row>
    <row r="12" spans="1:13" s="2" customFormat="1" ht="15">
      <c r="A12" s="197" t="s">
        <v>330</v>
      </c>
      <c r="B12" s="198" t="s">
        <v>285</v>
      </c>
      <c r="C12" s="199"/>
      <c r="D12" s="199"/>
      <c r="E12" s="201"/>
      <c r="F12" s="201"/>
      <c r="G12" s="201"/>
      <c r="H12" s="199"/>
      <c r="I12" s="201"/>
      <c r="J12" s="199"/>
      <c r="K12" s="187">
        <v>12</v>
      </c>
      <c r="L12" s="190"/>
      <c r="M12" s="189"/>
    </row>
    <row r="13" spans="1:13" s="2" customFormat="1" ht="15">
      <c r="A13" s="197" t="s">
        <v>331</v>
      </c>
      <c r="B13" s="198" t="s">
        <v>284</v>
      </c>
      <c r="C13" s="199"/>
      <c r="D13" s="199"/>
      <c r="E13" s="201"/>
      <c r="F13" s="201"/>
      <c r="G13" s="201"/>
      <c r="H13" s="199"/>
      <c r="I13" s="201"/>
      <c r="J13" s="199"/>
      <c r="K13" s="187">
        <v>13</v>
      </c>
      <c r="L13" s="190"/>
      <c r="M13" s="189"/>
    </row>
    <row r="14" spans="1:13" s="2" customFormat="1" ht="15">
      <c r="A14" s="197" t="s">
        <v>332</v>
      </c>
      <c r="B14" s="198" t="s">
        <v>259</v>
      </c>
      <c r="C14" s="199"/>
      <c r="D14" s="199"/>
      <c r="E14" s="201"/>
      <c r="F14" s="201"/>
      <c r="G14" s="201"/>
      <c r="H14" s="199"/>
      <c r="I14" s="201"/>
      <c r="J14" s="199"/>
      <c r="K14" s="187">
        <v>14</v>
      </c>
      <c r="L14" s="190"/>
      <c r="M14" s="189"/>
    </row>
    <row r="15" spans="1:13" s="2" customFormat="1" ht="15">
      <c r="A15" s="197" t="s">
        <v>333</v>
      </c>
      <c r="B15" s="198" t="s">
        <v>365</v>
      </c>
      <c r="C15" s="199"/>
      <c r="D15" s="199"/>
      <c r="E15" s="201"/>
      <c r="F15" s="201"/>
      <c r="G15" s="201"/>
      <c r="H15" s="199"/>
      <c r="I15" s="201"/>
      <c r="J15" s="199"/>
      <c r="K15" s="187">
        <v>15</v>
      </c>
      <c r="L15" s="190"/>
      <c r="M15" s="189"/>
    </row>
    <row r="16" spans="1:13" s="2" customFormat="1" ht="15">
      <c r="A16" s="204" t="s">
        <v>334</v>
      </c>
      <c r="B16" s="204" t="s">
        <v>366</v>
      </c>
      <c r="C16" s="199"/>
      <c r="D16" s="199"/>
      <c r="E16" s="201"/>
      <c r="F16" s="201"/>
      <c r="G16" s="201"/>
      <c r="H16" s="199"/>
      <c r="I16" s="201"/>
      <c r="J16" s="199"/>
      <c r="K16" s="187">
        <v>16</v>
      </c>
      <c r="L16" s="190"/>
      <c r="M16" s="189"/>
    </row>
    <row r="17" spans="1:13" s="2" customFormat="1" ht="15">
      <c r="A17" s="197" t="s">
        <v>335</v>
      </c>
      <c r="B17" s="198" t="str">
        <f>"Výroba elektřiny v krajích ČR podle technologie elektráren za "&amp;LEFT('3.1'!N1,SEARCH(" ",'3.1'!N1)-1)&amp;" čtvrtletí"</f>
        <v>Výroba elektřiny v krajích ČR podle technologie elektráren za II. čtvrtletí</v>
      </c>
      <c r="C17" s="199"/>
      <c r="D17" s="199"/>
      <c r="E17" s="201"/>
      <c r="F17" s="201"/>
      <c r="G17" s="201"/>
      <c r="H17" s="199"/>
      <c r="I17" s="201"/>
      <c r="J17" s="199"/>
      <c r="K17" s="187">
        <v>16</v>
      </c>
      <c r="L17" s="190"/>
      <c r="M17" s="189"/>
    </row>
    <row r="18" spans="1:13" s="2" customFormat="1" ht="15">
      <c r="A18" s="197" t="s">
        <v>336</v>
      </c>
      <c r="B18" s="198" t="str">
        <f>"Spotřeba elektřiny netto v krajích ČR podle kategorie spotřeb za "&amp;LEFT('3.1'!N1,SEARCH(" ",'3.1'!N1)-1)&amp;" čtvrtletí"</f>
        <v>Spotřeba elektřiny netto v krajích ČR podle kategorie spotřeb za II. čtvrtletí</v>
      </c>
      <c r="C18" s="199"/>
      <c r="D18" s="199"/>
      <c r="E18" s="201"/>
      <c r="F18" s="201"/>
      <c r="G18" s="201"/>
      <c r="H18" s="199"/>
      <c r="I18" s="201"/>
      <c r="J18" s="199"/>
      <c r="K18" s="187">
        <v>16</v>
      </c>
      <c r="L18" s="190"/>
      <c r="M18" s="189"/>
    </row>
    <row r="19" spans="1:13" s="2" customFormat="1" ht="15">
      <c r="A19" s="197" t="s">
        <v>337</v>
      </c>
      <c r="B19" s="198" t="str">
        <f>"Spotřeba elektřiny v krajích ČR podle sektorů národního hospodářství za "&amp;LEFT('3.1'!N1,SEARCH(" ",'3.1'!N1)-1)&amp;" čtvrtletí"</f>
        <v>Spotřeba elektřiny v krajích ČR podle sektorů národního hospodářství za II. čtvrtletí</v>
      </c>
      <c r="C19" s="199"/>
      <c r="D19" s="199"/>
      <c r="E19" s="201"/>
      <c r="F19" s="201"/>
      <c r="G19" s="201"/>
      <c r="H19" s="199"/>
      <c r="I19" s="201"/>
      <c r="J19" s="199"/>
      <c r="K19" s="187">
        <v>17</v>
      </c>
      <c r="L19" s="190"/>
      <c r="M19" s="189"/>
    </row>
    <row r="20" spans="1:13" s="2" customFormat="1" ht="15">
      <c r="A20" s="197" t="s">
        <v>338</v>
      </c>
      <c r="B20" s="198" t="s">
        <v>167</v>
      </c>
      <c r="C20" s="199"/>
      <c r="D20" s="199"/>
      <c r="E20" s="201"/>
      <c r="F20" s="201"/>
      <c r="G20" s="201"/>
      <c r="H20" s="199"/>
      <c r="I20" s="201"/>
      <c r="J20" s="199"/>
      <c r="K20" s="187">
        <v>18</v>
      </c>
      <c r="L20" s="190"/>
      <c r="M20" s="189"/>
    </row>
    <row r="21" spans="1:13" s="2" customFormat="1" ht="15">
      <c r="A21" s="197" t="s">
        <v>339</v>
      </c>
      <c r="B21" s="198" t="s">
        <v>232</v>
      </c>
      <c r="C21" s="199"/>
      <c r="D21" s="199"/>
      <c r="E21" s="201"/>
      <c r="F21" s="201"/>
      <c r="G21" s="201"/>
      <c r="H21" s="199"/>
      <c r="I21" s="201"/>
      <c r="J21" s="199"/>
      <c r="K21" s="187">
        <v>19</v>
      </c>
      <c r="L21" s="190"/>
      <c r="M21" s="189"/>
    </row>
    <row r="22" spans="1:13" s="2" customFormat="1" ht="15">
      <c r="A22" s="197" t="s">
        <v>340</v>
      </c>
      <c r="B22" s="198" t="s">
        <v>367</v>
      </c>
      <c r="C22" s="199"/>
      <c r="D22" s="199"/>
      <c r="E22" s="201"/>
      <c r="F22" s="201"/>
      <c r="G22" s="201"/>
      <c r="H22" s="199"/>
      <c r="I22" s="201"/>
      <c r="J22" s="199"/>
      <c r="K22" s="187">
        <v>20</v>
      </c>
      <c r="L22" s="190"/>
      <c r="M22" s="189"/>
    </row>
    <row r="23" spans="1:13" s="2" customFormat="1" ht="15">
      <c r="A23" s="197" t="s">
        <v>341</v>
      </c>
      <c r="B23" s="198" t="s">
        <v>247</v>
      </c>
      <c r="C23" s="199"/>
      <c r="D23" s="199"/>
      <c r="E23" s="201"/>
      <c r="F23" s="201"/>
      <c r="G23" s="201"/>
      <c r="H23" s="199"/>
      <c r="I23" s="201"/>
      <c r="J23" s="199"/>
      <c r="K23" s="187">
        <v>20</v>
      </c>
      <c r="L23" s="190"/>
      <c r="M23" s="189"/>
    </row>
    <row r="24" spans="1:13" s="2" customFormat="1" ht="15">
      <c r="A24" s="197" t="s">
        <v>342</v>
      </c>
      <c r="B24" s="198" t="s">
        <v>210</v>
      </c>
      <c r="C24" s="199"/>
      <c r="D24" s="199"/>
      <c r="E24" s="201"/>
      <c r="F24" s="201"/>
      <c r="G24" s="201"/>
      <c r="H24" s="199"/>
      <c r="I24" s="201"/>
      <c r="J24" s="199"/>
      <c r="K24" s="187">
        <v>21</v>
      </c>
      <c r="L24" s="190"/>
      <c r="M24" s="189"/>
    </row>
    <row r="25" spans="1:13" s="2" customFormat="1" ht="15">
      <c r="A25" s="204" t="s">
        <v>343</v>
      </c>
      <c r="B25" s="204" t="s">
        <v>211</v>
      </c>
      <c r="C25" s="199"/>
      <c r="D25" s="199"/>
      <c r="E25" s="201"/>
      <c r="F25" s="201"/>
      <c r="G25" s="201"/>
      <c r="H25" s="199"/>
      <c r="I25" s="201"/>
      <c r="J25" s="199"/>
      <c r="K25" s="187">
        <v>22</v>
      </c>
      <c r="L25" s="190"/>
      <c r="M25" s="189"/>
    </row>
    <row r="26" spans="1:13" s="2" customFormat="1" ht="15">
      <c r="A26" s="204" t="s">
        <v>344</v>
      </c>
      <c r="B26" s="198" t="s">
        <v>212</v>
      </c>
      <c r="C26" s="199"/>
      <c r="D26" s="199"/>
      <c r="E26" s="201"/>
      <c r="F26" s="201"/>
      <c r="G26" s="201"/>
      <c r="H26" s="199"/>
      <c r="I26" s="201"/>
      <c r="J26" s="199"/>
      <c r="K26" s="187">
        <v>23</v>
      </c>
      <c r="L26" s="190"/>
      <c r="M26" s="189"/>
    </row>
    <row r="27" spans="1:13" s="2" customFormat="1" ht="15">
      <c r="A27" s="204" t="s">
        <v>345</v>
      </c>
      <c r="B27" s="198" t="s">
        <v>248</v>
      </c>
      <c r="C27" s="199"/>
      <c r="D27" s="199"/>
      <c r="E27" s="201"/>
      <c r="F27" s="201"/>
      <c r="G27" s="201"/>
      <c r="H27" s="199"/>
      <c r="I27" s="201"/>
      <c r="J27" s="199"/>
      <c r="K27" s="187">
        <v>24</v>
      </c>
      <c r="L27" s="190"/>
      <c r="M27" s="189"/>
    </row>
    <row r="28" spans="1:13" s="2" customFormat="1" ht="15">
      <c r="A28" s="204" t="s">
        <v>346</v>
      </c>
      <c r="B28" s="198" t="s">
        <v>213</v>
      </c>
      <c r="C28" s="199"/>
      <c r="D28" s="199"/>
      <c r="E28" s="201"/>
      <c r="F28" s="201"/>
      <c r="G28" s="201"/>
      <c r="H28" s="199"/>
      <c r="I28" s="201"/>
      <c r="J28" s="199"/>
      <c r="K28" s="187">
        <v>25</v>
      </c>
      <c r="L28" s="190"/>
      <c r="M28" s="189"/>
    </row>
    <row r="29" spans="1:13" s="2" customFormat="1" ht="15">
      <c r="A29" s="204" t="s">
        <v>347</v>
      </c>
      <c r="B29" s="198" t="s">
        <v>214</v>
      </c>
      <c r="C29" s="199"/>
      <c r="D29" s="199"/>
      <c r="E29" s="201"/>
      <c r="F29" s="201"/>
      <c r="G29" s="201"/>
      <c r="H29" s="199"/>
      <c r="I29" s="201"/>
      <c r="J29" s="199"/>
      <c r="K29" s="187">
        <v>26</v>
      </c>
      <c r="L29" s="190"/>
      <c r="M29" s="189"/>
    </row>
    <row r="30" spans="1:13" s="2" customFormat="1" ht="15">
      <c r="A30" s="204" t="s">
        <v>348</v>
      </c>
      <c r="B30" s="198" t="s">
        <v>215</v>
      </c>
      <c r="C30" s="199"/>
      <c r="D30" s="199"/>
      <c r="E30" s="201"/>
      <c r="F30" s="201"/>
      <c r="G30" s="201"/>
      <c r="H30" s="199"/>
      <c r="I30" s="201"/>
      <c r="J30" s="199"/>
      <c r="K30" s="187">
        <v>27</v>
      </c>
      <c r="L30" s="190"/>
      <c r="M30" s="189"/>
    </row>
    <row r="31" spans="1:13" s="2" customFormat="1" ht="15">
      <c r="A31" s="204" t="s">
        <v>349</v>
      </c>
      <c r="B31" s="198" t="s">
        <v>216</v>
      </c>
      <c r="C31" s="199"/>
      <c r="D31" s="199"/>
      <c r="E31" s="201"/>
      <c r="F31" s="201"/>
      <c r="G31" s="201"/>
      <c r="H31" s="199"/>
      <c r="I31" s="201"/>
      <c r="J31" s="199"/>
      <c r="K31" s="187">
        <v>28</v>
      </c>
      <c r="L31" s="190"/>
      <c r="M31" s="189"/>
    </row>
    <row r="32" spans="1:13" s="2" customFormat="1" ht="15">
      <c r="A32" s="204" t="s">
        <v>350</v>
      </c>
      <c r="B32" s="198" t="s">
        <v>217</v>
      </c>
      <c r="C32" s="199"/>
      <c r="D32" s="199"/>
      <c r="E32" s="201"/>
      <c r="F32" s="201"/>
      <c r="G32" s="201"/>
      <c r="H32" s="199"/>
      <c r="I32" s="201"/>
      <c r="J32" s="199"/>
      <c r="K32" s="187">
        <v>29</v>
      </c>
      <c r="L32" s="190"/>
      <c r="M32" s="189"/>
    </row>
    <row r="33" spans="1:13" s="2" customFormat="1" ht="15">
      <c r="A33" s="204" t="s">
        <v>351</v>
      </c>
      <c r="B33" s="198" t="s">
        <v>218</v>
      </c>
      <c r="C33" s="199"/>
      <c r="D33" s="205"/>
      <c r="E33" s="201"/>
      <c r="F33" s="201"/>
      <c r="G33" s="201"/>
      <c r="H33" s="199"/>
      <c r="I33" s="201"/>
      <c r="J33" s="199"/>
      <c r="K33" s="187">
        <v>30</v>
      </c>
      <c r="L33" s="190"/>
      <c r="M33" s="189"/>
    </row>
    <row r="34" spans="1:13" s="2" customFormat="1" ht="15">
      <c r="A34" s="204" t="s">
        <v>352</v>
      </c>
      <c r="B34" s="198" t="s">
        <v>219</v>
      </c>
      <c r="C34" s="199"/>
      <c r="D34" s="199"/>
      <c r="E34" s="201"/>
      <c r="F34" s="201"/>
      <c r="G34" s="201"/>
      <c r="H34" s="199"/>
      <c r="I34" s="201"/>
      <c r="J34" s="199"/>
      <c r="K34" s="187">
        <v>31</v>
      </c>
      <c r="L34" s="190"/>
      <c r="M34" s="189"/>
    </row>
    <row r="35" spans="1:13" s="2" customFormat="1" ht="15">
      <c r="A35" s="204" t="s">
        <v>353</v>
      </c>
      <c r="B35" s="206" t="s">
        <v>220</v>
      </c>
      <c r="C35" s="199"/>
      <c r="D35" s="199"/>
      <c r="E35" s="201"/>
      <c r="F35" s="201"/>
      <c r="G35" s="201"/>
      <c r="H35" s="199"/>
      <c r="I35" s="201"/>
      <c r="J35" s="199"/>
      <c r="K35" s="187">
        <v>32</v>
      </c>
      <c r="L35" s="190"/>
      <c r="M35" s="189"/>
    </row>
    <row r="36" spans="1:13" s="2" customFormat="1" ht="15">
      <c r="A36" s="204" t="s">
        <v>354</v>
      </c>
      <c r="B36" s="204" t="s">
        <v>221</v>
      </c>
      <c r="C36" s="199"/>
      <c r="D36" s="199"/>
      <c r="E36" s="201"/>
      <c r="F36" s="201"/>
      <c r="G36" s="201"/>
      <c r="H36" s="199"/>
      <c r="I36" s="201"/>
      <c r="J36" s="199"/>
      <c r="K36" s="187">
        <v>33</v>
      </c>
      <c r="L36" s="190"/>
      <c r="M36" s="189"/>
    </row>
    <row r="37" spans="1:13" s="2" customFormat="1" ht="15">
      <c r="A37" s="204" t="s">
        <v>355</v>
      </c>
      <c r="B37" s="198" t="s">
        <v>368</v>
      </c>
      <c r="C37" s="199"/>
      <c r="D37" s="199"/>
      <c r="E37" s="201"/>
      <c r="F37" s="201"/>
      <c r="G37" s="201"/>
      <c r="H37" s="199"/>
      <c r="I37" s="201"/>
      <c r="J37" s="199"/>
      <c r="K37" s="187">
        <v>34</v>
      </c>
      <c r="L37" s="190"/>
      <c r="M37" s="189"/>
    </row>
    <row r="38" spans="1:13" s="2" customFormat="1" ht="15">
      <c r="A38" s="204" t="s">
        <v>356</v>
      </c>
      <c r="B38" s="198" t="s">
        <v>369</v>
      </c>
      <c r="C38" s="199"/>
      <c r="D38" s="199"/>
      <c r="E38" s="201"/>
      <c r="F38" s="201"/>
      <c r="G38" s="201"/>
      <c r="H38" s="199"/>
      <c r="I38" s="201"/>
      <c r="J38" s="199"/>
      <c r="K38" s="187">
        <v>35</v>
      </c>
      <c r="L38" s="190"/>
      <c r="M38" s="189"/>
    </row>
    <row r="39" spans="1:13" s="2" customFormat="1" ht="15">
      <c r="A39" s="204" t="s">
        <v>357</v>
      </c>
      <c r="B39" s="198" t="s">
        <v>292</v>
      </c>
      <c r="C39" s="199"/>
      <c r="D39" s="199"/>
      <c r="E39" s="201"/>
      <c r="F39" s="201"/>
      <c r="G39" s="201"/>
      <c r="H39" s="199"/>
      <c r="I39" s="201"/>
      <c r="J39" s="199"/>
      <c r="K39" s="187">
        <v>35</v>
      </c>
      <c r="L39" s="190"/>
      <c r="M39" s="189"/>
    </row>
    <row r="40" spans="1:13" s="2" customFormat="1" ht="15">
      <c r="A40" s="204" t="s">
        <v>358</v>
      </c>
      <c r="B40" s="435" t="str">
        <f>"Denní maxima a minima zatížení brutto ES ČR za "&amp;'3.1'!N1</f>
        <v>Denní maxima a minima zatížení brutto ES ČR za II. čtvrtletí 2025</v>
      </c>
      <c r="C40" s="199"/>
      <c r="D40" s="199"/>
      <c r="E40" s="201"/>
      <c r="F40" s="201"/>
      <c r="G40" s="201"/>
      <c r="H40" s="199"/>
      <c r="I40" s="201"/>
      <c r="J40" s="199"/>
      <c r="K40" s="187">
        <v>36</v>
      </c>
      <c r="L40" s="190"/>
      <c r="M40" s="189"/>
    </row>
    <row r="41" spans="1:13" s="2" customFormat="1" ht="15">
      <c r="A41" s="204" t="s">
        <v>359</v>
      </c>
      <c r="B41" s="198" t="str">
        <f>"Maxima zatížení ES ČR za "&amp;'3.1'!N1</f>
        <v>Maxima zatížení ES ČR za II. čtvrtletí 2025</v>
      </c>
      <c r="C41" s="199"/>
      <c r="D41" s="199"/>
      <c r="E41" s="201"/>
      <c r="F41" s="201"/>
      <c r="G41" s="201"/>
      <c r="H41" s="199"/>
      <c r="I41" s="201"/>
      <c r="J41" s="199"/>
      <c r="K41" s="187">
        <v>37</v>
      </c>
      <c r="L41" s="190"/>
      <c r="M41" s="189"/>
    </row>
    <row r="42" spans="1:13" s="2" customFormat="1" ht="15">
      <c r="A42" s="204" t="s">
        <v>360</v>
      </c>
      <c r="B42" s="198" t="str">
        <f>"Minima zatížení ES ČR za "&amp;'3.1'!N1</f>
        <v>Minima zatížení ES ČR za II. čtvrtletí 2025</v>
      </c>
      <c r="C42" s="199"/>
      <c r="D42" s="199"/>
      <c r="E42" s="201"/>
      <c r="F42" s="201"/>
      <c r="G42" s="201"/>
      <c r="H42" s="199"/>
      <c r="I42" s="201"/>
      <c r="J42" s="199"/>
      <c r="K42" s="187">
        <v>38</v>
      </c>
      <c r="L42" s="190"/>
      <c r="M42" s="189"/>
    </row>
    <row r="43" spans="1:13" s="2" customFormat="1" ht="15">
      <c r="A43" s="204" t="s">
        <v>361</v>
      </c>
      <c r="B43" s="198" t="s">
        <v>370</v>
      </c>
      <c r="C43" s="199"/>
      <c r="D43" s="199"/>
      <c r="E43" s="201"/>
      <c r="F43" s="201"/>
      <c r="G43" s="201"/>
      <c r="H43" s="199"/>
      <c r="I43" s="201"/>
      <c r="J43" s="199"/>
      <c r="K43" s="187">
        <v>39</v>
      </c>
      <c r="L43" s="190"/>
      <c r="M43" s="189"/>
    </row>
    <row r="44" spans="1:13" ht="15">
      <c r="A44" s="204"/>
      <c r="B44" s="204"/>
      <c r="C44" s="199"/>
      <c r="D44" s="199"/>
      <c r="E44" s="201"/>
      <c r="F44" s="201"/>
      <c r="G44" s="201"/>
      <c r="H44" s="199"/>
      <c r="I44" s="201"/>
      <c r="J44" s="199"/>
      <c r="K44" s="187"/>
    </row>
    <row r="45" spans="1:13" ht="15">
      <c r="A45" s="204"/>
      <c r="B45" s="198"/>
      <c r="C45" s="199"/>
      <c r="D45" s="199"/>
      <c r="E45" s="201"/>
      <c r="F45" s="201"/>
      <c r="G45" s="201"/>
      <c r="H45" s="199"/>
      <c r="I45" s="201"/>
      <c r="J45" s="199"/>
      <c r="K45" s="187"/>
    </row>
    <row r="46" spans="1:13" ht="15">
      <c r="A46" s="204"/>
      <c r="B46" s="198"/>
      <c r="C46" s="199"/>
      <c r="D46" s="199"/>
      <c r="E46" s="201"/>
      <c r="F46" s="201"/>
      <c r="G46" s="201"/>
      <c r="H46" s="199"/>
      <c r="I46" s="201"/>
      <c r="J46" s="199"/>
      <c r="K46" s="187"/>
    </row>
    <row r="47" spans="1:13" ht="15">
      <c r="A47" s="204"/>
      <c r="B47" s="198"/>
      <c r="C47" s="199"/>
      <c r="D47" s="199"/>
      <c r="E47" s="201"/>
      <c r="F47" s="201"/>
      <c r="G47" s="201"/>
      <c r="H47" s="199"/>
      <c r="I47" s="201"/>
      <c r="J47" s="199"/>
      <c r="K47" s="187"/>
    </row>
    <row r="48" spans="1:13" ht="15">
      <c r="A48" s="204"/>
      <c r="B48" s="198"/>
      <c r="C48" s="199"/>
      <c r="D48" s="199"/>
      <c r="E48" s="201"/>
      <c r="F48" s="201"/>
      <c r="G48" s="201"/>
      <c r="H48" s="199"/>
      <c r="I48" s="201"/>
      <c r="J48" s="199"/>
      <c r="K48" s="187"/>
    </row>
    <row r="49" spans="1:11" ht="15">
      <c r="A49" s="204"/>
      <c r="B49" s="198"/>
      <c r="C49" s="199"/>
      <c r="D49" s="199"/>
      <c r="E49" s="201"/>
      <c r="F49" s="201"/>
      <c r="G49" s="201"/>
      <c r="H49" s="199"/>
      <c r="I49" s="201"/>
      <c r="J49" s="199"/>
      <c r="K49" s="187"/>
    </row>
    <row r="50" spans="1:11" ht="15">
      <c r="A50" s="204"/>
      <c r="B50" s="198"/>
      <c r="C50" s="199"/>
      <c r="D50" s="199"/>
      <c r="E50" s="201"/>
      <c r="F50" s="201"/>
      <c r="G50" s="201"/>
      <c r="H50" s="199"/>
      <c r="I50" s="201"/>
      <c r="J50" s="199"/>
      <c r="K50" s="187"/>
    </row>
    <row r="51" spans="1:11" ht="15">
      <c r="A51" s="204"/>
      <c r="B51" s="198"/>
      <c r="C51" s="199"/>
      <c r="D51" s="199"/>
      <c r="E51" s="201"/>
      <c r="F51" s="201"/>
      <c r="G51" s="201"/>
      <c r="H51" s="199"/>
      <c r="I51" s="201"/>
      <c r="J51" s="199"/>
      <c r="K51" s="187"/>
    </row>
    <row r="52" spans="1:11" ht="15">
      <c r="A52" s="204"/>
      <c r="B52" s="204"/>
      <c r="C52" s="199"/>
      <c r="D52" s="199"/>
      <c r="E52" s="201"/>
      <c r="F52" s="201"/>
      <c r="G52" s="201"/>
      <c r="H52" s="199"/>
      <c r="I52" s="201"/>
      <c r="J52" s="199"/>
      <c r="K52" s="187"/>
    </row>
    <row r="53" spans="1:11" ht="12.75">
      <c r="A53" s="119"/>
      <c r="B53" s="119"/>
      <c r="C53" s="119"/>
      <c r="D53" s="119"/>
      <c r="E53" s="119"/>
      <c r="F53" s="119"/>
      <c r="G53" s="119"/>
      <c r="H53" s="207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390</v>
      </c>
      <c r="M1" s="348" t="str">
        <f>'3.1'!N1</f>
        <v>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24"/>
    </row>
    <row r="4" spans="1:24" ht="13.5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3" t="s">
        <v>53</v>
      </c>
      <c r="B7" s="598">
        <f>F8</f>
        <v>3115.4407950000004</v>
      </c>
      <c r="C7" s="588"/>
      <c r="D7" s="588"/>
      <c r="E7" s="588"/>
      <c r="F7" s="588"/>
      <c r="G7" s="600"/>
      <c r="H7" s="598">
        <f>SUM(H8,J8,L8)</f>
        <v>4313078.8286517607</v>
      </c>
      <c r="I7" s="588"/>
      <c r="J7" s="588"/>
      <c r="K7" s="588"/>
      <c r="L7" s="588"/>
      <c r="M7" s="588"/>
      <c r="N7" s="73"/>
    </row>
    <row r="8" spans="1:24">
      <c r="A8" s="594"/>
      <c r="B8" s="358">
        <f>SUM(B9:B16)</f>
        <v>3104.1417780000015</v>
      </c>
      <c r="C8" s="353">
        <v>0.13458742021354494</v>
      </c>
      <c r="D8" s="318">
        <f>SUM(D9:D16)</f>
        <v>3110.9661181000001</v>
      </c>
      <c r="E8" s="353">
        <v>0.13446467046902003</v>
      </c>
      <c r="F8" s="318">
        <f>SUM(F9:F16)</f>
        <v>3115.4407950000004</v>
      </c>
      <c r="G8" s="359">
        <v>0.13459953004626016</v>
      </c>
      <c r="H8" s="318">
        <f>SUM(H9:H16)</f>
        <v>1549092.1580839136</v>
      </c>
      <c r="I8" s="353">
        <v>0.24966706669658573</v>
      </c>
      <c r="J8" s="318">
        <f>SUM(J9:J16)</f>
        <v>1725857.7256114515</v>
      </c>
      <c r="K8" s="353">
        <v>0.29972947209222056</v>
      </c>
      <c r="L8" s="318">
        <f>SUM(L9:L16)</f>
        <v>1038128.9449563958</v>
      </c>
      <c r="M8" s="353">
        <v>0.2219078749884219</v>
      </c>
      <c r="N8" s="10"/>
    </row>
    <row r="9" spans="1:24">
      <c r="A9" s="56" t="s">
        <v>7</v>
      </c>
      <c r="B9" s="247">
        <v>2250</v>
      </c>
      <c r="C9" s="352">
        <v>0.51939058171745156</v>
      </c>
      <c r="D9" s="23">
        <v>2250</v>
      </c>
      <c r="E9" s="352">
        <v>0.51939058171745156</v>
      </c>
      <c r="F9" s="23">
        <v>2250</v>
      </c>
      <c r="G9" s="360">
        <v>0.51939058171745156</v>
      </c>
      <c r="H9" s="23">
        <v>1432263.26</v>
      </c>
      <c r="I9" s="352">
        <v>0.56860679809076442</v>
      </c>
      <c r="J9" s="23">
        <v>1611334.95</v>
      </c>
      <c r="K9" s="352">
        <v>0.58756317529989188</v>
      </c>
      <c r="L9" s="23">
        <v>928806.45</v>
      </c>
      <c r="M9" s="352">
        <v>0.41340252816322998</v>
      </c>
      <c r="X9" s="70"/>
    </row>
    <row r="10" spans="1:24">
      <c r="A10" s="56" t="s">
        <v>20</v>
      </c>
      <c r="B10" s="247">
        <v>216.0907</v>
      </c>
      <c r="C10" s="352">
        <v>2.3431269193648595E-2</v>
      </c>
      <c r="D10" s="23">
        <v>216.0907</v>
      </c>
      <c r="E10" s="352">
        <v>2.3431269193648595E-2</v>
      </c>
      <c r="F10" s="23">
        <v>216.0907</v>
      </c>
      <c r="G10" s="360">
        <v>2.3472246203589103E-2</v>
      </c>
      <c r="H10" s="23">
        <v>31025.135999999995</v>
      </c>
      <c r="I10" s="352">
        <v>1.3126750487343224E-2</v>
      </c>
      <c r="J10" s="23">
        <v>29373.519</v>
      </c>
      <c r="K10" s="352">
        <v>1.6721172067906596E-2</v>
      </c>
      <c r="L10" s="23">
        <v>19452.239999999994</v>
      </c>
      <c r="M10" s="352">
        <v>1.6013957122580906E-2</v>
      </c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X11" s="70"/>
    </row>
    <row r="12" spans="1:24">
      <c r="A12" s="56" t="s">
        <v>22</v>
      </c>
      <c r="B12" s="247">
        <v>63.705000000000005</v>
      </c>
      <c r="C12" s="352">
        <v>4.7969951270119736E-2</v>
      </c>
      <c r="D12" s="23">
        <v>68.805000000000007</v>
      </c>
      <c r="E12" s="352">
        <v>5.0545181254296724E-2</v>
      </c>
      <c r="F12" s="23">
        <v>71.138000000000005</v>
      </c>
      <c r="G12" s="360">
        <v>5.2035910674081032E-2</v>
      </c>
      <c r="H12" s="23">
        <v>24239.63</v>
      </c>
      <c r="I12" s="352">
        <v>7.804608357530976E-2</v>
      </c>
      <c r="J12" s="23">
        <v>23944.039999999994</v>
      </c>
      <c r="K12" s="352">
        <v>7.9599279598468423E-2</v>
      </c>
      <c r="L12" s="23">
        <v>21919.317000000006</v>
      </c>
      <c r="M12" s="352">
        <v>8.0750495948565815E-2</v>
      </c>
      <c r="X12" s="70"/>
    </row>
    <row r="13" spans="1:24">
      <c r="A13" s="56" t="s">
        <v>43</v>
      </c>
      <c r="B13" s="247">
        <v>176.21515000000008</v>
      </c>
      <c r="C13" s="352">
        <v>0.15776248605999094</v>
      </c>
      <c r="D13" s="23">
        <v>175.97965000000008</v>
      </c>
      <c r="E13" s="352">
        <v>0.15765355323578156</v>
      </c>
      <c r="F13" s="23">
        <v>175.91365000000008</v>
      </c>
      <c r="G13" s="360">
        <v>0.15785526923882529</v>
      </c>
      <c r="H13" s="23">
        <v>12815.48319398581</v>
      </c>
      <c r="I13" s="352">
        <v>8.8326483811537043E-2</v>
      </c>
      <c r="J13" s="23">
        <v>10698.244490798646</v>
      </c>
      <c r="K13" s="352">
        <v>9.6209574276067675E-2</v>
      </c>
      <c r="L13" s="23">
        <v>10668.690494798218</v>
      </c>
      <c r="M13" s="352">
        <v>9.8079552087210378E-2</v>
      </c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0.01</v>
      </c>
      <c r="C15" s="352">
        <v>2.7424505581071997E-5</v>
      </c>
      <c r="D15" s="23">
        <v>0.01</v>
      </c>
      <c r="E15" s="74">
        <v>2.7425663869390649E-5</v>
      </c>
      <c r="F15" s="23">
        <v>0.01</v>
      </c>
      <c r="G15" s="361">
        <v>2.7108059243633367E-5</v>
      </c>
      <c r="H15" s="23">
        <v>0</v>
      </c>
      <c r="I15" s="352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398.1209280000013</v>
      </c>
      <c r="C16" s="353">
        <v>9.5580660441607818E-2</v>
      </c>
      <c r="D16" s="242">
        <v>400.08076809999989</v>
      </c>
      <c r="E16" s="354">
        <v>9.5153268454950479E-2</v>
      </c>
      <c r="F16" s="242">
        <v>402.28844500000002</v>
      </c>
      <c r="G16" s="362">
        <v>9.5272749078184199E-2</v>
      </c>
      <c r="H16" s="242">
        <v>48748.648889927965</v>
      </c>
      <c r="I16" s="353">
        <v>9.9791245307248477E-2</v>
      </c>
      <c r="J16" s="242">
        <v>50506.972120653023</v>
      </c>
      <c r="K16" s="354">
        <v>9.6239284778206008E-2</v>
      </c>
      <c r="L16" s="242">
        <v>57282.247461597522</v>
      </c>
      <c r="M16" s="354">
        <v>9.7599670871359429E-2</v>
      </c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1.9859073736596226E-2</v>
      </c>
      <c r="J19" s="87" t="str">
        <f>A9</f>
        <v>JE</v>
      </c>
      <c r="K19" s="76">
        <f t="shared" ref="K19:K26" si="0">H9+J9+L9</f>
        <v>3972404.66</v>
      </c>
      <c r="L19" s="87" t="str">
        <f>A9</f>
        <v>JE</v>
      </c>
      <c r="M19" s="85">
        <f>K19/'6.1, 6.2'!B5</f>
        <v>0.52908688357754341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4.8497886875866925E-2</v>
      </c>
      <c r="J20" s="87" t="str">
        <f t="shared" ref="J20:J26" si="1">A10</f>
        <v>PE</v>
      </c>
      <c r="K20" s="76">
        <f t="shared" si="0"/>
        <v>79850.89499999999</v>
      </c>
      <c r="L20" s="87" t="str">
        <f t="shared" ref="L20:L26" si="2">A10</f>
        <v>PE</v>
      </c>
      <c r="M20" s="85">
        <f>K20/'6.1, 6.2'!C5</f>
        <v>1.4967712492373043E-2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6.8650508611881073E-2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6" t="s">
        <v>53</v>
      </c>
      <c r="B22" s="588">
        <f>SUM(B23,D23,F23)</f>
        <v>683643.24105850421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7.6060160387236841E-2</v>
      </c>
      <c r="J22" s="87" t="str">
        <f t="shared" si="1"/>
        <v>PSE</v>
      </c>
      <c r="K22" s="76">
        <f t="shared" si="0"/>
        <v>70102.987000000008</v>
      </c>
      <c r="L22" s="87" t="str">
        <f t="shared" si="2"/>
        <v>PSE</v>
      </c>
      <c r="M22" s="85">
        <f>K22/'6.1, 6.2'!E5</f>
        <v>7.9406829592972419E-2</v>
      </c>
      <c r="N22" s="78"/>
      <c r="O22" s="68"/>
    </row>
    <row r="23" spans="1:15">
      <c r="A23" s="587"/>
      <c r="B23" s="318">
        <f>SUM(B24:B27)</f>
        <v>226196.44725583779</v>
      </c>
      <c r="C23" s="363">
        <v>5.4446578431474123E-2</v>
      </c>
      <c r="D23" s="318">
        <f>SUM(D24:D27)</f>
        <v>235662.86586956072</v>
      </c>
      <c r="E23" s="363">
        <v>5.6718799847836864E-2</v>
      </c>
      <c r="F23" s="318">
        <f>SUM(F24:F27)</f>
        <v>221783.92793310576</v>
      </c>
      <c r="G23" s="363">
        <v>5.4804155202239857E-2</v>
      </c>
      <c r="H23" s="68"/>
      <c r="I23" s="68"/>
      <c r="J23" s="87" t="str">
        <f t="shared" si="1"/>
        <v>VE</v>
      </c>
      <c r="K23" s="76">
        <f t="shared" si="0"/>
        <v>34182.418179582673</v>
      </c>
      <c r="L23" s="87" t="str">
        <f t="shared" si="2"/>
        <v>VE</v>
      </c>
      <c r="M23" s="85">
        <f>K23/'6.1, 6.2'!F5</f>
        <v>9.3633689413147383E-2</v>
      </c>
      <c r="N23" s="78"/>
      <c r="O23" s="68"/>
    </row>
    <row r="24" spans="1:15">
      <c r="A24" s="18" t="s">
        <v>8</v>
      </c>
      <c r="B24" s="23">
        <v>13263.031000000001</v>
      </c>
      <c r="C24" s="352">
        <v>2.1183745710137807E-2</v>
      </c>
      <c r="D24" s="23">
        <v>12121.145</v>
      </c>
      <c r="E24" s="352">
        <v>1.9259365023931916E-2</v>
      </c>
      <c r="F24" s="23">
        <v>12884.052</v>
      </c>
      <c r="G24" s="352">
        <v>1.9186081575542031E-2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>
      <c r="A25" s="18" t="s">
        <v>9</v>
      </c>
      <c r="B25" s="23">
        <v>86823.858999999997</v>
      </c>
      <c r="C25" s="352">
        <v>4.7928744282425877E-2</v>
      </c>
      <c r="D25" s="23">
        <v>86866.744000000006</v>
      </c>
      <c r="E25" s="352">
        <v>4.9402953562807182E-2</v>
      </c>
      <c r="F25" s="23">
        <v>87383.672999999995</v>
      </c>
      <c r="G25" s="352">
        <v>4.8188850482368095E-2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>
      <c r="A26" s="18" t="s">
        <v>132</v>
      </c>
      <c r="B26" s="23">
        <v>43857.396758539297</v>
      </c>
      <c r="C26" s="352">
        <v>7.6675168909285579E-2</v>
      </c>
      <c r="D26" s="23">
        <v>34289.634912402013</v>
      </c>
      <c r="E26" s="352">
        <v>6.0883699005117128E-2</v>
      </c>
      <c r="F26" s="23">
        <v>38334.955204971047</v>
      </c>
      <c r="G26" s="352">
        <v>7.1694257563511624E-2</v>
      </c>
      <c r="H26" s="68"/>
      <c r="I26" s="68"/>
      <c r="J26" s="87" t="str">
        <f t="shared" si="1"/>
        <v>FVE</v>
      </c>
      <c r="K26" s="76">
        <f t="shared" si="0"/>
        <v>156537.86847217852</v>
      </c>
      <c r="L26" s="87" t="str">
        <f t="shared" si="2"/>
        <v>FVE</v>
      </c>
      <c r="M26" s="85">
        <f>K26/'6.1, 6.2'!I5</f>
        <v>9.7822551605009925E-2</v>
      </c>
    </row>
    <row r="27" spans="1:15">
      <c r="A27" s="427" t="s">
        <v>130</v>
      </c>
      <c r="B27" s="23">
        <v>82252.160497298479</v>
      </c>
      <c r="C27" s="353">
        <v>7.1844611568959646E-2</v>
      </c>
      <c r="D27" s="23">
        <v>102385.3419571587</v>
      </c>
      <c r="E27" s="353">
        <v>8.5034812272310911E-2</v>
      </c>
      <c r="F27" s="242">
        <v>83181.247728134709</v>
      </c>
      <c r="G27" s="353">
        <v>8.0974316665452684E-2</v>
      </c>
      <c r="H27" s="68"/>
      <c r="I27" s="68"/>
      <c r="J27" s="68"/>
      <c r="K27" s="68"/>
      <c r="L27" s="68"/>
      <c r="M27" s="68"/>
    </row>
    <row r="28" spans="1:15" ht="12" customHeight="1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  <c r="N28" s="78"/>
      <c r="O28" s="68"/>
    </row>
    <row r="29" spans="1:15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0.51939058171745156</v>
      </c>
      <c r="J31" s="87" t="str">
        <f t="shared" ref="J31:J38" si="5">A9</f>
        <v>JE</v>
      </c>
      <c r="K31" s="70">
        <f t="shared" ref="K31:K38" si="6">H9</f>
        <v>1432263.26</v>
      </c>
      <c r="L31" s="70">
        <f t="shared" ref="L31:L38" si="7">J9</f>
        <v>1611334.95</v>
      </c>
      <c r="M31" s="70">
        <f t="shared" ref="M31:M38" si="8">L9</f>
        <v>928806.45</v>
      </c>
    </row>
    <row r="32" spans="1:15">
      <c r="H32" s="87" t="str">
        <f t="shared" si="3"/>
        <v>PE</v>
      </c>
      <c r="I32" s="88">
        <f t="shared" si="4"/>
        <v>2.3472246203589103E-2</v>
      </c>
      <c r="J32" s="87" t="str">
        <f t="shared" si="5"/>
        <v>PE</v>
      </c>
      <c r="K32" s="70">
        <f t="shared" si="6"/>
        <v>31025.135999999995</v>
      </c>
      <c r="L32" s="70">
        <f t="shared" si="7"/>
        <v>29373.519</v>
      </c>
      <c r="M32" s="70">
        <f t="shared" si="8"/>
        <v>19452.239999999994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5.2035910674081032E-2</v>
      </c>
      <c r="J34" s="87" t="str">
        <f t="shared" si="5"/>
        <v>PSE</v>
      </c>
      <c r="K34" s="70">
        <f t="shared" si="6"/>
        <v>24239.63</v>
      </c>
      <c r="L34" s="70">
        <f t="shared" si="7"/>
        <v>23944.039999999994</v>
      </c>
      <c r="M34" s="70">
        <f t="shared" si="8"/>
        <v>21919.317000000006</v>
      </c>
    </row>
    <row r="35" spans="8:13" ht="13.5" customHeight="1">
      <c r="H35" s="87" t="str">
        <f t="shared" si="3"/>
        <v>VE</v>
      </c>
      <c r="I35" s="88">
        <f t="shared" si="4"/>
        <v>0.15785526923882529</v>
      </c>
      <c r="J35" s="87" t="str">
        <f t="shared" si="5"/>
        <v>VE</v>
      </c>
      <c r="K35" s="70">
        <f t="shared" si="6"/>
        <v>12815.48319398581</v>
      </c>
      <c r="L35" s="70">
        <f t="shared" si="7"/>
        <v>10698.244490798646</v>
      </c>
      <c r="M35" s="70">
        <f t="shared" si="8"/>
        <v>10668.690494798218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2.7108059243633367E-5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FVE</v>
      </c>
      <c r="I38" s="88">
        <f t="shared" si="4"/>
        <v>9.5272749078184199E-2</v>
      </c>
      <c r="J38" s="87" t="str">
        <f t="shared" si="5"/>
        <v>FVE</v>
      </c>
      <c r="K38" s="70">
        <f t="shared" si="6"/>
        <v>48748.648889927965</v>
      </c>
      <c r="L38" s="70">
        <f t="shared" si="7"/>
        <v>50506.972120653023</v>
      </c>
      <c r="M38" s="70">
        <f t="shared" si="8"/>
        <v>57282.247461597522</v>
      </c>
    </row>
    <row r="39" spans="8:13" ht="12.75" customHeight="1"/>
  </sheetData>
  <mergeCells count="21"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A28:E29"/>
    <mergeCell ref="H5:I5"/>
    <mergeCell ref="J5:K5"/>
    <mergeCell ref="L5:M5"/>
    <mergeCell ref="A7:A8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391</v>
      </c>
      <c r="M1" s="348" t="str">
        <f>'3.1'!N1</f>
        <v>II. čtvrtletí 2025</v>
      </c>
      <c r="N1" s="7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79"/>
    </row>
    <row r="4" spans="1:21" ht="13.5" customHeight="1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80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81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1"/>
    </row>
    <row r="7" spans="1:21">
      <c r="A7" s="593" t="s">
        <v>53</v>
      </c>
      <c r="B7" s="598">
        <f>F8</f>
        <v>1183.3792929999986</v>
      </c>
      <c r="C7" s="588"/>
      <c r="D7" s="588"/>
      <c r="E7" s="588"/>
      <c r="F7" s="588"/>
      <c r="G7" s="600"/>
      <c r="H7" s="598">
        <f>SUM(H8,J8,L8)</f>
        <v>484507.65567714337</v>
      </c>
      <c r="I7" s="588"/>
      <c r="J7" s="588"/>
      <c r="K7" s="588"/>
      <c r="L7" s="588"/>
      <c r="M7" s="588"/>
      <c r="N7" s="82"/>
    </row>
    <row r="8" spans="1:21">
      <c r="A8" s="594"/>
      <c r="B8" s="358">
        <f>SUM(B9:B16)</f>
        <v>1184.8844729999973</v>
      </c>
      <c r="C8" s="353">
        <v>5.1373473210009839E-2</v>
      </c>
      <c r="D8" s="318">
        <f>SUM(D9:D16)</f>
        <v>1190.1033679999978</v>
      </c>
      <c r="E8" s="353">
        <v>5.1439601438001463E-2</v>
      </c>
      <c r="F8" s="318">
        <f>SUM(F9:F16)</f>
        <v>1183.3792929999986</v>
      </c>
      <c r="G8" s="359">
        <v>5.1126728827557574E-2</v>
      </c>
      <c r="H8" s="318">
        <f>SUM(H9:H16)</f>
        <v>171705.40551831757</v>
      </c>
      <c r="I8" s="353">
        <v>2.7673747302892154E-2</v>
      </c>
      <c r="J8" s="318">
        <f>SUM(J9:J16)</f>
        <v>150399.38891762018</v>
      </c>
      <c r="K8" s="353">
        <v>2.6119841035737661E-2</v>
      </c>
      <c r="L8" s="318">
        <f>SUM(L9:L16)</f>
        <v>162402.86124120562</v>
      </c>
      <c r="M8" s="353">
        <v>3.4714833841367559E-2</v>
      </c>
      <c r="N8" s="83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226.29999999999998</v>
      </c>
      <c r="C10" s="352">
        <v>2.4538289794621779E-2</v>
      </c>
      <c r="D10" s="23">
        <v>226.29999999999998</v>
      </c>
      <c r="E10" s="352">
        <v>2.4538289794621779E-2</v>
      </c>
      <c r="F10" s="23">
        <v>214.29999999999998</v>
      </c>
      <c r="G10" s="360">
        <v>2.3277736438584093E-2</v>
      </c>
      <c r="H10" s="23">
        <v>39034.159</v>
      </c>
      <c r="I10" s="352">
        <v>1.6515372105904161E-2</v>
      </c>
      <c r="J10" s="23">
        <v>28941.599999999999</v>
      </c>
      <c r="K10" s="352">
        <v>1.6475297819118148E-2</v>
      </c>
      <c r="L10" s="23">
        <v>30255.148000000001</v>
      </c>
      <c r="M10" s="352">
        <v>2.4907395899358611E-2</v>
      </c>
      <c r="N10" s="76"/>
      <c r="O10" s="85"/>
    </row>
    <row r="11" spans="1:21">
      <c r="A11" s="56" t="s">
        <v>21</v>
      </c>
      <c r="B11" s="247">
        <v>118.5</v>
      </c>
      <c r="C11" s="352">
        <v>8.6915065277981512E-2</v>
      </c>
      <c r="D11" s="23">
        <v>118.5</v>
      </c>
      <c r="E11" s="352">
        <v>8.6915065277981512E-2</v>
      </c>
      <c r="F11" s="23">
        <v>118.5</v>
      </c>
      <c r="G11" s="360">
        <v>8.6915065277981512E-2</v>
      </c>
      <c r="H11" s="23">
        <v>14442.1</v>
      </c>
      <c r="I11" s="352">
        <v>6.2886060017932122E-2</v>
      </c>
      <c r="J11" s="23">
        <v>5.5250000000000004</v>
      </c>
      <c r="K11" s="352">
        <v>2.9775436353630548E-5</v>
      </c>
      <c r="L11" s="23">
        <v>15.997999999999999</v>
      </c>
      <c r="M11" s="352">
        <v>1.235546755852578E-4</v>
      </c>
      <c r="N11" s="76"/>
      <c r="O11" s="85"/>
    </row>
    <row r="12" spans="1:21">
      <c r="A12" s="56" t="s">
        <v>22</v>
      </c>
      <c r="B12" s="247">
        <v>101.87899999999995</v>
      </c>
      <c r="C12" s="352">
        <v>7.6715024965835113E-2</v>
      </c>
      <c r="D12" s="23">
        <v>102.99499999999995</v>
      </c>
      <c r="E12" s="352">
        <v>7.5661666205745048E-2</v>
      </c>
      <c r="F12" s="23">
        <v>105.89899999999994</v>
      </c>
      <c r="G12" s="360">
        <v>7.7462831461026518E-2</v>
      </c>
      <c r="H12" s="23">
        <v>26505.526999999969</v>
      </c>
      <c r="I12" s="352">
        <v>8.5341755441383671E-2</v>
      </c>
      <c r="J12" s="23">
        <v>25806.400000000001</v>
      </c>
      <c r="K12" s="352">
        <v>8.5790486861445109E-2</v>
      </c>
      <c r="L12" s="23">
        <v>23248.30799999999</v>
      </c>
      <c r="M12" s="352">
        <v>8.5646482550756881E-2</v>
      </c>
      <c r="N12" s="76"/>
      <c r="O12" s="85"/>
    </row>
    <row r="13" spans="1:21">
      <c r="A13" s="56" t="s">
        <v>43</v>
      </c>
      <c r="B13" s="247">
        <v>35.224199999999996</v>
      </c>
      <c r="C13" s="352">
        <v>3.153563902691868E-2</v>
      </c>
      <c r="D13" s="23">
        <v>35.226700000000001</v>
      </c>
      <c r="E13" s="352">
        <v>3.1558276333490287E-2</v>
      </c>
      <c r="F13" s="23">
        <v>35.136699999999998</v>
      </c>
      <c r="G13" s="360">
        <v>3.1529749048262203E-2</v>
      </c>
      <c r="H13" s="23">
        <v>4711.5128107190794</v>
      </c>
      <c r="I13" s="352">
        <v>3.247254541281161E-2</v>
      </c>
      <c r="J13" s="23">
        <v>4608.2089563003274</v>
      </c>
      <c r="K13" s="352">
        <v>4.1441735813958706E-2</v>
      </c>
      <c r="L13" s="23">
        <v>3948.6998544287262</v>
      </c>
      <c r="M13" s="352">
        <v>3.6301241772646174E-2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8.4453049999999994</v>
      </c>
      <c r="C15" s="352">
        <v>2.3160831410635522E-2</v>
      </c>
      <c r="D15" s="23">
        <v>8.4453049999999994</v>
      </c>
      <c r="E15" s="74">
        <v>2.3161809620448417E-2</v>
      </c>
      <c r="F15" s="23">
        <v>8.4453049999999994</v>
      </c>
      <c r="G15" s="361">
        <v>2.2893582827055309E-2</v>
      </c>
      <c r="H15" s="23">
        <v>1641.2265376499349</v>
      </c>
      <c r="I15" s="352">
        <v>2.8460184356675092E-2</v>
      </c>
      <c r="J15" s="23">
        <v>1056.4070031747065</v>
      </c>
      <c r="K15" s="74">
        <v>2.210159190572929E-2</v>
      </c>
      <c r="L15" s="23">
        <v>555.67653021186447</v>
      </c>
      <c r="M15" s="74">
        <v>1.1200131093749188E-2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694.5359679999973</v>
      </c>
      <c r="C16" s="353">
        <v>0.16674382543861377</v>
      </c>
      <c r="D16" s="242">
        <v>698.63636299999791</v>
      </c>
      <c r="E16" s="354">
        <v>0.16616028237656508</v>
      </c>
      <c r="F16" s="242">
        <v>701.09828799999877</v>
      </c>
      <c r="G16" s="362">
        <v>0.16603897552108016</v>
      </c>
      <c r="H16" s="242">
        <v>85370.880169948578</v>
      </c>
      <c r="I16" s="353">
        <v>0.17475902695008297</v>
      </c>
      <c r="J16" s="242">
        <v>89981.247958145163</v>
      </c>
      <c r="K16" s="354">
        <v>0.17145614918779128</v>
      </c>
      <c r="L16" s="242">
        <v>104379.03085656503</v>
      </c>
      <c r="M16" s="354">
        <v>0.17784496085461565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7.8838441166198481E-2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0.10592055565414407</v>
      </c>
      <c r="J20" s="87" t="str">
        <f t="shared" ref="J20:J26" si="1">A10</f>
        <v>PE</v>
      </c>
      <c r="K20" s="76">
        <f t="shared" si="0"/>
        <v>98230.906999999992</v>
      </c>
      <c r="L20" s="87" t="str">
        <f t="shared" ref="L20:L26" si="2">A10</f>
        <v>PE</v>
      </c>
      <c r="M20" s="85">
        <f>K20/'6.1, 6.2'!C5</f>
        <v>1.8412967992920238E-2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8.8365719288180267E-2</v>
      </c>
      <c r="J21" s="87" t="str">
        <f t="shared" si="1"/>
        <v>PPE</v>
      </c>
      <c r="K21" s="76">
        <f t="shared" si="0"/>
        <v>14463.623</v>
      </c>
      <c r="L21" s="87" t="str">
        <f t="shared" si="2"/>
        <v>PPE</v>
      </c>
      <c r="M21" s="85">
        <f>K21/'6.1, 6.2'!D5</f>
        <v>2.655377393296297E-2</v>
      </c>
      <c r="N21" s="78"/>
      <c r="O21" s="68"/>
      <c r="P21" s="89"/>
      <c r="Q21" s="71"/>
      <c r="R21" s="23"/>
      <c r="S21" s="23"/>
      <c r="T21" s="23"/>
    </row>
    <row r="22" spans="1:20">
      <c r="A22" s="586" t="s">
        <v>53</v>
      </c>
      <c r="B22" s="588">
        <f>SUM(B23,D23,F23)</f>
        <v>1245142.371959277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0.10595859855818245</v>
      </c>
      <c r="J22" s="87" t="str">
        <f t="shared" si="1"/>
        <v>PSE</v>
      </c>
      <c r="K22" s="76">
        <f t="shared" si="0"/>
        <v>75560.234999999957</v>
      </c>
      <c r="L22" s="87" t="str">
        <f t="shared" si="2"/>
        <v>PSE</v>
      </c>
      <c r="M22" s="85">
        <f>K22/'6.1, 6.2'!E5</f>
        <v>8.5588345966626872E-2</v>
      </c>
      <c r="N22" s="78"/>
      <c r="O22" s="68"/>
      <c r="P22" s="89"/>
      <c r="Q22" s="71"/>
      <c r="R22" s="23"/>
      <c r="S22" s="23"/>
      <c r="T22" s="23"/>
    </row>
    <row r="23" spans="1:20">
      <c r="A23" s="587"/>
      <c r="B23" s="318">
        <f>SUM(B24:B27)</f>
        <v>409642.82841437252</v>
      </c>
      <c r="C23" s="363">
        <v>9.8603009272412015E-2</v>
      </c>
      <c r="D23" s="318">
        <f>SUM(D24:D27)</f>
        <v>421854.41124112211</v>
      </c>
      <c r="E23" s="363">
        <v>0.101530955366366</v>
      </c>
      <c r="F23" s="318">
        <f>SUM(F24:F27)</f>
        <v>413645.13230378239</v>
      </c>
      <c r="G23" s="363">
        <v>0.10221422372979648</v>
      </c>
      <c r="H23" s="68"/>
      <c r="I23" s="68"/>
      <c r="J23" s="87" t="str">
        <f t="shared" si="1"/>
        <v>VE</v>
      </c>
      <c r="K23" s="76">
        <f t="shared" si="0"/>
        <v>13268.421621448135</v>
      </c>
      <c r="L23" s="87" t="str">
        <f t="shared" si="2"/>
        <v>VE</v>
      </c>
      <c r="M23" s="85">
        <f>K23/'6.1, 6.2'!F5</f>
        <v>3.6345330004985972E-2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46786.413</v>
      </c>
      <c r="C24" s="352">
        <v>7.4727373831930705E-2</v>
      </c>
      <c r="D24" s="23">
        <v>52661.783000000003</v>
      </c>
      <c r="E24" s="352">
        <v>8.3674644731012826E-2</v>
      </c>
      <c r="F24" s="23">
        <v>52472.658000000003</v>
      </c>
      <c r="G24" s="352">
        <v>7.8138825958907823E-2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216631.505</v>
      </c>
      <c r="C25" s="352">
        <v>0.11958551631138697</v>
      </c>
      <c r="D25" s="23">
        <v>158469.07199999999</v>
      </c>
      <c r="E25" s="352">
        <v>9.0124711076509864E-2</v>
      </c>
      <c r="F25" s="23">
        <v>195091.94399999999</v>
      </c>
      <c r="G25" s="352">
        <v>0.10758596196489166</v>
      </c>
      <c r="H25" s="68"/>
      <c r="I25" s="68"/>
      <c r="J25" s="87" t="str">
        <f t="shared" si="1"/>
        <v>VTE</v>
      </c>
      <c r="K25" s="76">
        <f t="shared" si="0"/>
        <v>3253.3100710365061</v>
      </c>
      <c r="L25" s="87" t="str">
        <f t="shared" si="2"/>
        <v>VTE</v>
      </c>
      <c r="M25" s="85">
        <f>K25/'6.1, 6.2'!H5</f>
        <v>2.0978454536825286E-2</v>
      </c>
      <c r="N25" s="78"/>
      <c r="O25" s="86"/>
    </row>
    <row r="26" spans="1:20">
      <c r="A26" s="18" t="s">
        <v>132</v>
      </c>
      <c r="B26" s="23">
        <v>32081.512016317469</v>
      </c>
      <c r="C26" s="352">
        <v>5.6087582358327469E-2</v>
      </c>
      <c r="D26" s="23">
        <v>68514.635481122154</v>
      </c>
      <c r="E26" s="352">
        <v>0.12165263511071162</v>
      </c>
      <c r="F26" s="23">
        <v>49337.403797837986</v>
      </c>
      <c r="G26" s="352">
        <v>9.2271101309086417E-2</v>
      </c>
      <c r="H26" s="68"/>
      <c r="I26" s="68"/>
      <c r="J26" s="87" t="str">
        <f t="shared" si="1"/>
        <v>FVE</v>
      </c>
      <c r="K26" s="76">
        <f t="shared" si="0"/>
        <v>279731.15898465877</v>
      </c>
      <c r="L26" s="87" t="str">
        <f t="shared" si="2"/>
        <v>FVE</v>
      </c>
      <c r="M26" s="85">
        <f>K26/'6.1, 6.2'!I5</f>
        <v>0.17480764240870844</v>
      </c>
      <c r="N26" s="78"/>
      <c r="O26" s="86"/>
    </row>
    <row r="27" spans="1:20">
      <c r="A27" s="427" t="s">
        <v>130</v>
      </c>
      <c r="B27" s="242">
        <v>114143.39839805508</v>
      </c>
      <c r="C27" s="353">
        <v>9.9700580160914098E-2</v>
      </c>
      <c r="D27" s="242">
        <v>142208.92075999995</v>
      </c>
      <c r="E27" s="353">
        <v>0.11810976697557458</v>
      </c>
      <c r="F27" s="242">
        <v>116743.12650594441</v>
      </c>
      <c r="G27" s="353">
        <v>0.11364574531393999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2.3277736438584093E-2</v>
      </c>
      <c r="J32" s="87" t="str">
        <f t="shared" si="5"/>
        <v>PE</v>
      </c>
      <c r="K32" s="70">
        <f t="shared" si="6"/>
        <v>39034.159</v>
      </c>
      <c r="L32" s="70">
        <f t="shared" si="7"/>
        <v>28941.599999999999</v>
      </c>
      <c r="M32" s="70">
        <f t="shared" si="8"/>
        <v>30255.148000000001</v>
      </c>
    </row>
    <row r="33" spans="8:13">
      <c r="H33" s="87" t="str">
        <f t="shared" si="3"/>
        <v>PPE</v>
      </c>
      <c r="I33" s="88">
        <f t="shared" si="4"/>
        <v>8.6915065277981512E-2</v>
      </c>
      <c r="J33" s="87" t="str">
        <f t="shared" si="5"/>
        <v>PPE</v>
      </c>
      <c r="K33" s="70">
        <f t="shared" si="6"/>
        <v>14442.1</v>
      </c>
      <c r="L33" s="70">
        <f t="shared" si="7"/>
        <v>5.5250000000000004</v>
      </c>
      <c r="M33" s="70">
        <f t="shared" si="8"/>
        <v>15.997999999999999</v>
      </c>
    </row>
    <row r="34" spans="8:13" ht="13.5" customHeight="1">
      <c r="H34" s="87" t="str">
        <f t="shared" si="3"/>
        <v>PSE</v>
      </c>
      <c r="I34" s="88">
        <f t="shared" si="4"/>
        <v>7.7462831461026518E-2</v>
      </c>
      <c r="J34" s="87" t="str">
        <f t="shared" si="5"/>
        <v>PSE</v>
      </c>
      <c r="K34" s="70">
        <f t="shared" si="6"/>
        <v>26505.526999999969</v>
      </c>
      <c r="L34" s="70">
        <f t="shared" si="7"/>
        <v>25806.400000000001</v>
      </c>
      <c r="M34" s="70">
        <f t="shared" si="8"/>
        <v>23248.30799999999</v>
      </c>
    </row>
    <row r="35" spans="8:13" ht="12.75" customHeight="1">
      <c r="H35" s="87" t="str">
        <f t="shared" si="3"/>
        <v>VE</v>
      </c>
      <c r="I35" s="88">
        <f t="shared" si="4"/>
        <v>3.1529749048262203E-2</v>
      </c>
      <c r="J35" s="87" t="str">
        <f t="shared" si="5"/>
        <v>VE</v>
      </c>
      <c r="K35" s="70">
        <f t="shared" si="6"/>
        <v>4711.5128107190794</v>
      </c>
      <c r="L35" s="70">
        <f t="shared" si="7"/>
        <v>4608.2089563003274</v>
      </c>
      <c r="M35" s="70">
        <f t="shared" si="8"/>
        <v>3948.6998544287262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2.2893582827055309E-2</v>
      </c>
      <c r="J37" s="87" t="str">
        <f t="shared" si="5"/>
        <v>VTE</v>
      </c>
      <c r="K37" s="70">
        <f t="shared" si="6"/>
        <v>1641.2265376499349</v>
      </c>
      <c r="L37" s="70">
        <f t="shared" si="7"/>
        <v>1056.4070031747065</v>
      </c>
      <c r="M37" s="70">
        <f t="shared" si="8"/>
        <v>555.67653021186447</v>
      </c>
    </row>
    <row r="38" spans="8:13" ht="12.75" customHeight="1">
      <c r="H38" s="87" t="str">
        <f t="shared" si="3"/>
        <v>FVE</v>
      </c>
      <c r="I38" s="88">
        <f t="shared" si="4"/>
        <v>0.16603897552108016</v>
      </c>
      <c r="J38" s="87" t="str">
        <f t="shared" si="5"/>
        <v>FVE</v>
      </c>
      <c r="K38" s="70">
        <f t="shared" si="6"/>
        <v>85370.880169948578</v>
      </c>
      <c r="L38" s="70">
        <f t="shared" si="7"/>
        <v>89981.247958145163</v>
      </c>
      <c r="M38" s="70">
        <f t="shared" si="8"/>
        <v>104379.03085656503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393</v>
      </c>
      <c r="M1" s="348" t="str">
        <f>'3.1'!N1</f>
        <v>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24"/>
    </row>
    <row r="4" spans="1:24" ht="13.5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3" t="s">
        <v>53</v>
      </c>
      <c r="B7" s="598">
        <f>F8</f>
        <v>1098.2012420000001</v>
      </c>
      <c r="C7" s="588"/>
      <c r="D7" s="588"/>
      <c r="E7" s="588"/>
      <c r="F7" s="588"/>
      <c r="G7" s="600"/>
      <c r="H7" s="598">
        <f>SUM(H8,J8,L8)</f>
        <v>261821.74321775412</v>
      </c>
      <c r="I7" s="588"/>
      <c r="J7" s="588"/>
      <c r="K7" s="588"/>
      <c r="L7" s="588"/>
      <c r="M7" s="588"/>
      <c r="N7" s="73"/>
    </row>
    <row r="8" spans="1:24">
      <c r="A8" s="594"/>
      <c r="B8" s="358">
        <f>SUM(B9:B16)</f>
        <v>1097.0456570000001</v>
      </c>
      <c r="C8" s="353">
        <v>4.7565013260197624E-2</v>
      </c>
      <c r="D8" s="318">
        <f>SUM(D9:D16)</f>
        <v>1097.3826620000002</v>
      </c>
      <c r="E8" s="353">
        <v>4.7431952783325952E-2</v>
      </c>
      <c r="F8" s="318">
        <f>SUM(F9:F16)</f>
        <v>1098.2012420000001</v>
      </c>
      <c r="G8" s="359">
        <v>4.7446695602963371E-2</v>
      </c>
      <c r="H8" s="318">
        <f>SUM(H9:H16)</f>
        <v>103345.12228128765</v>
      </c>
      <c r="I8" s="353">
        <v>1.6656125591187312E-2</v>
      </c>
      <c r="J8" s="318">
        <f>SUM(J9:J16)</f>
        <v>101045.77584351087</v>
      </c>
      <c r="K8" s="353">
        <v>1.7548605891018185E-2</v>
      </c>
      <c r="L8" s="318">
        <f>SUM(L9:L16)</f>
        <v>57430.845092955584</v>
      </c>
      <c r="M8" s="353">
        <v>1.2276275365679462E-2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539.35199999999998</v>
      </c>
      <c r="C10" s="352">
        <v>5.8483321596592336E-2</v>
      </c>
      <c r="D10" s="23">
        <v>539.35199999999998</v>
      </c>
      <c r="E10" s="352">
        <v>5.8483321596592336E-2</v>
      </c>
      <c r="F10" s="23">
        <v>539.35199999999998</v>
      </c>
      <c r="G10" s="360">
        <v>5.8585598243692062E-2</v>
      </c>
      <c r="H10" s="23">
        <v>79323.956999999995</v>
      </c>
      <c r="I10" s="352">
        <v>3.3562005697823312E-2</v>
      </c>
      <c r="J10" s="23">
        <v>76850.330000000016</v>
      </c>
      <c r="K10" s="352">
        <v>4.3747825768012491E-2</v>
      </c>
      <c r="L10" s="23">
        <v>25888.35</v>
      </c>
      <c r="M10" s="352">
        <v>2.1312451772873841E-2</v>
      </c>
      <c r="N10" s="76"/>
      <c r="O10" s="85"/>
      <c r="X10" s="70"/>
    </row>
    <row r="11" spans="1:24">
      <c r="A11" s="56" t="s">
        <v>21</v>
      </c>
      <c r="B11" s="247">
        <v>400</v>
      </c>
      <c r="C11" s="352">
        <v>0.29338418659234267</v>
      </c>
      <c r="D11" s="23">
        <v>400</v>
      </c>
      <c r="E11" s="352">
        <v>0.29338418659234267</v>
      </c>
      <c r="F11" s="23">
        <v>400</v>
      </c>
      <c r="G11" s="360">
        <v>0.29338418659234267</v>
      </c>
      <c r="H11" s="23">
        <v>2857.89</v>
      </c>
      <c r="I11" s="352">
        <v>1.2444273482710133E-2</v>
      </c>
      <c r="J11" s="23">
        <v>2751.21</v>
      </c>
      <c r="K11" s="352">
        <v>1.4826873891488125E-2</v>
      </c>
      <c r="L11" s="23">
        <v>9168.2000000000007</v>
      </c>
      <c r="M11" s="352">
        <v>7.0807224446853403E-2</v>
      </c>
      <c r="N11" s="76"/>
      <c r="O11" s="85"/>
      <c r="X11" s="70"/>
    </row>
    <row r="12" spans="1:24">
      <c r="A12" s="56" t="s">
        <v>22</v>
      </c>
      <c r="B12" s="247">
        <v>25.413999999999998</v>
      </c>
      <c r="C12" s="352">
        <v>1.913677641596143E-2</v>
      </c>
      <c r="D12" s="23">
        <v>25.413999999999998</v>
      </c>
      <c r="E12" s="352">
        <v>1.866950419877475E-2</v>
      </c>
      <c r="F12" s="23">
        <v>25.413999999999998</v>
      </c>
      <c r="G12" s="360">
        <v>1.8589792148656064E-2</v>
      </c>
      <c r="H12" s="23">
        <v>5608.7699999999995</v>
      </c>
      <c r="I12" s="352">
        <v>1.8058960973195138E-2</v>
      </c>
      <c r="J12" s="23">
        <v>4846.6450000000004</v>
      </c>
      <c r="K12" s="352">
        <v>1.611212854929741E-2</v>
      </c>
      <c r="L12" s="23">
        <v>4164.9470000000001</v>
      </c>
      <c r="M12" s="352">
        <v>1.5343613847525049E-2</v>
      </c>
      <c r="N12" s="76"/>
      <c r="O12" s="85"/>
      <c r="X12" s="70"/>
    </row>
    <row r="13" spans="1:24">
      <c r="A13" s="56" t="s">
        <v>43</v>
      </c>
      <c r="B13" s="247">
        <v>7.8809999999999976</v>
      </c>
      <c r="C13" s="352">
        <v>7.0557279135124735E-3</v>
      </c>
      <c r="D13" s="23">
        <v>7.7959999999999976</v>
      </c>
      <c r="E13" s="352">
        <v>6.9841433428589729E-3</v>
      </c>
      <c r="F13" s="23">
        <v>7.7059999999999986</v>
      </c>
      <c r="G13" s="360">
        <v>6.9149421023006856E-3</v>
      </c>
      <c r="H13" s="23">
        <v>1292.1602879434847</v>
      </c>
      <c r="I13" s="352">
        <v>8.9057878682648767E-3</v>
      </c>
      <c r="J13" s="23">
        <v>750.10483250608286</v>
      </c>
      <c r="K13" s="352">
        <v>6.7457110986667915E-3</v>
      </c>
      <c r="L13" s="23">
        <v>837.79366576119389</v>
      </c>
      <c r="M13" s="352">
        <v>7.7020162427079639E-3</v>
      </c>
      <c r="N13" s="76"/>
      <c r="O13" s="85"/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69.094999999999999</v>
      </c>
      <c r="C15" s="352">
        <v>0.18948962131241695</v>
      </c>
      <c r="D15" s="23">
        <v>69.094999999999999</v>
      </c>
      <c r="E15" s="74">
        <v>0.18949762450555468</v>
      </c>
      <c r="F15" s="23">
        <v>69.094999999999999</v>
      </c>
      <c r="G15" s="361">
        <v>0.18730313534388476</v>
      </c>
      <c r="H15" s="23">
        <v>8234.2792500000014</v>
      </c>
      <c r="I15" s="352">
        <v>0.1427890057364706</v>
      </c>
      <c r="J15" s="23">
        <v>8821.8359999999993</v>
      </c>
      <c r="K15" s="74">
        <v>0.18456581463898758</v>
      </c>
      <c r="L15" s="23">
        <v>9863.3917499999989</v>
      </c>
      <c r="M15" s="74">
        <v>0.19880501446927132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55.303657000000086</v>
      </c>
      <c r="C16" s="353">
        <v>1.3277272529858412E-2</v>
      </c>
      <c r="D16" s="242">
        <v>55.725662000000192</v>
      </c>
      <c r="E16" s="354">
        <v>1.325352103600866E-2</v>
      </c>
      <c r="F16" s="242">
        <v>56.634242000000114</v>
      </c>
      <c r="G16" s="362">
        <v>1.3412515309255704E-2</v>
      </c>
      <c r="H16" s="242">
        <v>6028.0657433441611</v>
      </c>
      <c r="I16" s="353">
        <v>1.2339791994657009E-2</v>
      </c>
      <c r="J16" s="242">
        <v>7025.65001100477</v>
      </c>
      <c r="K16" s="354">
        <v>1.3387132583317333E-2</v>
      </c>
      <c r="L16" s="242">
        <v>7508.1626771943829</v>
      </c>
      <c r="M16" s="354">
        <v>1.2792693000288924E-2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2.7177987240296284E-2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2.1931337844597762E-2</v>
      </c>
      <c r="J20" s="87" t="str">
        <f t="shared" ref="J20:J26" si="1">A10</f>
        <v>PE</v>
      </c>
      <c r="K20" s="76">
        <f t="shared" si="0"/>
        <v>182062.63700000002</v>
      </c>
      <c r="L20" s="87" t="str">
        <f t="shared" ref="L20:L26" si="2">A10</f>
        <v>PE</v>
      </c>
      <c r="M20" s="85">
        <f>K20/'6.1, 6.2'!C5</f>
        <v>3.4126871166807578E-2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3.1028787435916857E-2</v>
      </c>
      <c r="J21" s="87" t="str">
        <f t="shared" si="1"/>
        <v>PPE</v>
      </c>
      <c r="K21" s="76">
        <f t="shared" si="0"/>
        <v>14777.300000000001</v>
      </c>
      <c r="L21" s="87" t="str">
        <f t="shared" si="2"/>
        <v>PPE</v>
      </c>
      <c r="M21" s="85">
        <f>K21/'6.1, 6.2'!D5</f>
        <v>2.7129653720895083E-2</v>
      </c>
      <c r="N21" s="78"/>
      <c r="O21" s="68"/>
    </row>
    <row r="22" spans="1:15">
      <c r="A22" s="586" t="s">
        <v>53</v>
      </c>
      <c r="B22" s="588">
        <f>SUM(B23,D23,F23)</f>
        <v>307143.32112775411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2.3873746635503366E-2</v>
      </c>
      <c r="J22" s="87" t="str">
        <f t="shared" si="1"/>
        <v>PSE</v>
      </c>
      <c r="K22" s="76">
        <f t="shared" si="0"/>
        <v>14620.362000000001</v>
      </c>
      <c r="L22" s="87" t="str">
        <f t="shared" si="2"/>
        <v>PSE</v>
      </c>
      <c r="M22" s="85">
        <f>K22/'6.1, 6.2'!E5</f>
        <v>1.6560729344122945E-2</v>
      </c>
      <c r="N22" s="78"/>
      <c r="O22" s="68"/>
    </row>
    <row r="23" spans="1:15">
      <c r="A23" s="587"/>
      <c r="B23" s="318">
        <f>SUM(B24:B27)</f>
        <v>105867.04471128764</v>
      </c>
      <c r="C23" s="363">
        <v>2.5482709490401767E-2</v>
      </c>
      <c r="D23" s="318">
        <f>SUM(D24:D27)</f>
        <v>104726.90797351085</v>
      </c>
      <c r="E23" s="363">
        <v>2.520543281231321E-2</v>
      </c>
      <c r="F23" s="318">
        <f>SUM(F24:F27)</f>
        <v>96549.368442955587</v>
      </c>
      <c r="G23" s="363">
        <v>2.385793516301116E-2</v>
      </c>
      <c r="H23" s="68"/>
      <c r="I23" s="68"/>
      <c r="J23" s="87" t="str">
        <f t="shared" si="1"/>
        <v>VE</v>
      </c>
      <c r="K23" s="76">
        <f t="shared" si="0"/>
        <v>2880.0587862107614</v>
      </c>
      <c r="L23" s="87" t="str">
        <f t="shared" si="2"/>
        <v>VE</v>
      </c>
      <c r="M23" s="85">
        <f>K23/'6.1, 6.2'!F5</f>
        <v>7.8891589372907574E-3</v>
      </c>
      <c r="N23" s="78"/>
      <c r="O23" s="68"/>
    </row>
    <row r="24" spans="1:15">
      <c r="A24" s="18" t="s">
        <v>8</v>
      </c>
      <c r="B24" s="23">
        <v>17693.752</v>
      </c>
      <c r="C24" s="352">
        <v>2.8260504180849931E-2</v>
      </c>
      <c r="D24" s="23">
        <v>18364.401999999998</v>
      </c>
      <c r="E24" s="352">
        <v>2.9179316109511542E-2</v>
      </c>
      <c r="F24" s="23">
        <v>16313.544</v>
      </c>
      <c r="G24" s="352">
        <v>2.4293055163871913E-2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39235.747000000003</v>
      </c>
      <c r="C25" s="352">
        <v>2.1659024447334901E-2</v>
      </c>
      <c r="D25" s="23">
        <v>39384.624000000003</v>
      </c>
      <c r="E25" s="352">
        <v>2.239886820853584E-2</v>
      </c>
      <c r="F25" s="23">
        <v>39440.610999999997</v>
      </c>
      <c r="G25" s="352">
        <v>2.1750032256165779E-2</v>
      </c>
      <c r="H25" s="68"/>
      <c r="I25" s="68"/>
      <c r="J25" s="87" t="str">
        <f t="shared" si="1"/>
        <v>VTE</v>
      </c>
      <c r="K25" s="76">
        <f t="shared" si="0"/>
        <v>26919.507000000001</v>
      </c>
      <c r="L25" s="87" t="str">
        <f t="shared" si="2"/>
        <v>VTE</v>
      </c>
      <c r="M25" s="85">
        <f>K25/'6.1, 6.2'!H5</f>
        <v>0.17358617574786744</v>
      </c>
      <c r="N25" s="78"/>
      <c r="O25" s="86"/>
    </row>
    <row r="26" spans="1:15">
      <c r="A26" s="18" t="s">
        <v>132</v>
      </c>
      <c r="B26" s="23">
        <v>18234.904293340936</v>
      </c>
      <c r="C26" s="352">
        <v>3.1879784713039136E-2</v>
      </c>
      <c r="D26" s="23">
        <v>17767.634561031653</v>
      </c>
      <c r="E26" s="352">
        <v>3.1547705812858116E-2</v>
      </c>
      <c r="F26" s="23">
        <v>16645.211089033208</v>
      </c>
      <c r="G26" s="352">
        <v>3.1129971187795154E-2</v>
      </c>
      <c r="H26" s="68"/>
      <c r="I26" s="68"/>
      <c r="J26" s="87" t="str">
        <f t="shared" si="1"/>
        <v>FVE</v>
      </c>
      <c r="K26" s="76">
        <f t="shared" si="0"/>
        <v>20561.878431543315</v>
      </c>
      <c r="L26" s="87" t="str">
        <f t="shared" si="2"/>
        <v>FVE</v>
      </c>
      <c r="M26" s="85">
        <f>K26/'6.1, 6.2'!I5</f>
        <v>1.2849385478396719E-2</v>
      </c>
      <c r="N26" s="78"/>
      <c r="O26" s="86"/>
    </row>
    <row r="27" spans="1:15">
      <c r="A27" s="427" t="s">
        <v>130</v>
      </c>
      <c r="B27" s="242">
        <v>30702.641417946714</v>
      </c>
      <c r="C27" s="353">
        <v>2.6817767867457817E-2</v>
      </c>
      <c r="D27" s="242">
        <v>29210.247412479202</v>
      </c>
      <c r="E27" s="353">
        <v>2.4260190547463936E-2</v>
      </c>
      <c r="F27" s="242">
        <v>24150.002353922377</v>
      </c>
      <c r="G27" s="353">
        <v>2.3509264305210848E-2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5.8585598243692062E-2</v>
      </c>
      <c r="J32" s="87" t="str">
        <f t="shared" si="5"/>
        <v>PE</v>
      </c>
      <c r="K32" s="70">
        <f t="shared" si="6"/>
        <v>79323.956999999995</v>
      </c>
      <c r="L32" s="70">
        <f t="shared" si="7"/>
        <v>76850.330000000016</v>
      </c>
      <c r="M32" s="70">
        <f t="shared" si="8"/>
        <v>25888.35</v>
      </c>
    </row>
    <row r="33" spans="8:13" ht="12.75" customHeight="1">
      <c r="H33" s="87" t="str">
        <f t="shared" si="3"/>
        <v>PPE</v>
      </c>
      <c r="I33" s="88">
        <f t="shared" si="4"/>
        <v>0.29338418659234267</v>
      </c>
      <c r="J33" s="87" t="str">
        <f t="shared" si="5"/>
        <v>PPE</v>
      </c>
      <c r="K33" s="70">
        <f t="shared" si="6"/>
        <v>2857.89</v>
      </c>
      <c r="L33" s="70">
        <f t="shared" si="7"/>
        <v>2751.21</v>
      </c>
      <c r="M33" s="70">
        <f t="shared" si="8"/>
        <v>9168.2000000000007</v>
      </c>
    </row>
    <row r="34" spans="8:13">
      <c r="H34" s="87" t="str">
        <f t="shared" si="3"/>
        <v>PSE</v>
      </c>
      <c r="I34" s="88">
        <f t="shared" si="4"/>
        <v>1.8589792148656064E-2</v>
      </c>
      <c r="J34" s="87" t="str">
        <f t="shared" si="5"/>
        <v>PSE</v>
      </c>
      <c r="K34" s="70">
        <f t="shared" si="6"/>
        <v>5608.7699999999995</v>
      </c>
      <c r="L34" s="70">
        <f t="shared" si="7"/>
        <v>4846.6450000000004</v>
      </c>
      <c r="M34" s="70">
        <f t="shared" si="8"/>
        <v>4164.9470000000001</v>
      </c>
    </row>
    <row r="35" spans="8:13" ht="13.5" customHeight="1">
      <c r="H35" s="87" t="str">
        <f t="shared" si="3"/>
        <v>VE</v>
      </c>
      <c r="I35" s="88">
        <f t="shared" si="4"/>
        <v>6.9149421023006856E-3</v>
      </c>
      <c r="J35" s="87" t="str">
        <f t="shared" si="5"/>
        <v>VE</v>
      </c>
      <c r="K35" s="70">
        <f t="shared" si="6"/>
        <v>1292.1602879434847</v>
      </c>
      <c r="L35" s="70">
        <f t="shared" si="7"/>
        <v>750.10483250608286</v>
      </c>
      <c r="M35" s="70">
        <f t="shared" si="8"/>
        <v>837.79366576119389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0.18730313534388476</v>
      </c>
      <c r="J37" s="87" t="str">
        <f t="shared" si="5"/>
        <v>VTE</v>
      </c>
      <c r="K37" s="70">
        <f t="shared" si="6"/>
        <v>8234.2792500000014</v>
      </c>
      <c r="L37" s="70">
        <f t="shared" si="7"/>
        <v>8821.8359999999993</v>
      </c>
      <c r="M37" s="70">
        <f t="shared" si="8"/>
        <v>9863.3917499999989</v>
      </c>
    </row>
    <row r="38" spans="8:13" ht="12.75" customHeight="1">
      <c r="H38" s="87" t="str">
        <f t="shared" si="3"/>
        <v>FVE</v>
      </c>
      <c r="I38" s="88">
        <f t="shared" si="4"/>
        <v>1.3412515309255704E-2</v>
      </c>
      <c r="J38" s="87" t="str">
        <f t="shared" si="5"/>
        <v>FVE</v>
      </c>
      <c r="K38" s="70">
        <f t="shared" si="6"/>
        <v>6028.0657433441611</v>
      </c>
      <c r="L38" s="70">
        <f t="shared" si="7"/>
        <v>7025.65001100477</v>
      </c>
      <c r="M38" s="70">
        <f t="shared" si="8"/>
        <v>7508.1626771943829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392</v>
      </c>
      <c r="M1" s="348" t="str">
        <f>'3.1'!N1</f>
        <v>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24"/>
    </row>
    <row r="4" spans="1:24" ht="13.5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3" t="s">
        <v>53</v>
      </c>
      <c r="B7" s="598">
        <f>F8</f>
        <v>2927.5786969999999</v>
      </c>
      <c r="C7" s="588"/>
      <c r="D7" s="588"/>
      <c r="E7" s="588"/>
      <c r="F7" s="588"/>
      <c r="G7" s="600"/>
      <c r="H7" s="598">
        <f>SUM(H8,J8,L8)</f>
        <v>3902541.9924268061</v>
      </c>
      <c r="I7" s="588"/>
      <c r="J7" s="588"/>
      <c r="K7" s="588"/>
      <c r="L7" s="588"/>
      <c r="M7" s="588"/>
      <c r="N7" s="73"/>
    </row>
    <row r="8" spans="1:24">
      <c r="A8" s="594"/>
      <c r="B8" s="358">
        <f>SUM(B9:B16)</f>
        <v>2923.3834021000002</v>
      </c>
      <c r="C8" s="353">
        <v>0.12675021262631747</v>
      </c>
      <c r="D8" s="318">
        <f>SUM(D9:D16)</f>
        <v>2927.0679820999999</v>
      </c>
      <c r="E8" s="353">
        <v>0.12651607787161515</v>
      </c>
      <c r="F8" s="318">
        <f>SUM(F9:F16)</f>
        <v>2927.5786969999999</v>
      </c>
      <c r="G8" s="359">
        <v>0.12648313440013312</v>
      </c>
      <c r="H8" s="318">
        <f>SUM(H9:H16)</f>
        <v>1201097.9990918159</v>
      </c>
      <c r="I8" s="353">
        <v>0.19358087424528037</v>
      </c>
      <c r="J8" s="318">
        <f>SUM(J9:J16)</f>
        <v>1257716.0895131014</v>
      </c>
      <c r="K8" s="353">
        <v>0.21842737901126591</v>
      </c>
      <c r="L8" s="318">
        <f>SUM(L9:L16)</f>
        <v>1443727.9038218891</v>
      </c>
      <c r="M8" s="353">
        <v>0.30860770500148299</v>
      </c>
      <c r="N8" s="10"/>
    </row>
    <row r="9" spans="1:24">
      <c r="A9" s="56" t="s">
        <v>7</v>
      </c>
      <c r="B9" s="247">
        <v>2082</v>
      </c>
      <c r="C9" s="352">
        <v>0.4806094182825485</v>
      </c>
      <c r="D9" s="23">
        <v>2082</v>
      </c>
      <c r="E9" s="352">
        <v>0.4806094182825485</v>
      </c>
      <c r="F9" s="23">
        <v>2082</v>
      </c>
      <c r="G9" s="360">
        <v>0.4806094182825485</v>
      </c>
      <c r="H9" s="23">
        <v>1086636.03</v>
      </c>
      <c r="I9" s="352">
        <v>0.43139320190923552</v>
      </c>
      <c r="J9" s="23">
        <v>1131067.94</v>
      </c>
      <c r="K9" s="352">
        <v>0.41243682470010817</v>
      </c>
      <c r="L9" s="23">
        <v>1317929.81</v>
      </c>
      <c r="M9" s="352">
        <v>0.58659747183677013</v>
      </c>
      <c r="N9" s="76"/>
      <c r="O9" s="85"/>
      <c r="X9" s="70"/>
    </row>
    <row r="10" spans="1:24">
      <c r="A10" s="56" t="s">
        <v>20</v>
      </c>
      <c r="B10" s="247">
        <v>14.759</v>
      </c>
      <c r="C10" s="352">
        <v>1.6003562486912191E-3</v>
      </c>
      <c r="D10" s="23">
        <v>14.759</v>
      </c>
      <c r="E10" s="352">
        <v>1.6003562486912191E-3</v>
      </c>
      <c r="F10" s="23">
        <v>14.759</v>
      </c>
      <c r="G10" s="360">
        <v>1.6031549794543289E-3</v>
      </c>
      <c r="H10" s="23">
        <v>4144.57</v>
      </c>
      <c r="I10" s="352">
        <v>1.7535696303580463E-3</v>
      </c>
      <c r="J10" s="23">
        <v>4434.74</v>
      </c>
      <c r="K10" s="352">
        <v>2.5245204912774698E-3</v>
      </c>
      <c r="L10" s="23">
        <v>3911.529</v>
      </c>
      <c r="M10" s="352">
        <v>3.2201462499810707E-3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105.34440000000004</v>
      </c>
      <c r="C12" s="352">
        <v>7.9324475858723847E-2</v>
      </c>
      <c r="D12" s="23">
        <v>105.28440010000003</v>
      </c>
      <c r="E12" s="352">
        <v>7.7343493733077501E-2</v>
      </c>
      <c r="F12" s="23">
        <v>105.34440000000004</v>
      </c>
      <c r="G12" s="360">
        <v>7.7057153538399495E-2</v>
      </c>
      <c r="H12" s="23">
        <v>41490.391000000011</v>
      </c>
      <c r="I12" s="352">
        <v>0.13358960196827593</v>
      </c>
      <c r="J12" s="23">
        <v>40721.844000000005</v>
      </c>
      <c r="K12" s="352">
        <v>0.1353752101283332</v>
      </c>
      <c r="L12" s="23">
        <v>37789.259000000005</v>
      </c>
      <c r="M12" s="352">
        <v>0.1392151683274987</v>
      </c>
      <c r="N12" s="76"/>
      <c r="O12" s="85"/>
      <c r="X12" s="70"/>
    </row>
    <row r="13" spans="1:24">
      <c r="A13" s="56" t="s">
        <v>43</v>
      </c>
      <c r="B13" s="247">
        <v>17.036799999999989</v>
      </c>
      <c r="C13" s="352">
        <v>1.5252763014456194E-2</v>
      </c>
      <c r="D13" s="23">
        <v>17.036799999999992</v>
      </c>
      <c r="E13" s="352">
        <v>1.5262628694666462E-2</v>
      </c>
      <c r="F13" s="23">
        <v>17.03179999999999</v>
      </c>
      <c r="G13" s="360">
        <v>1.528340395769073E-2</v>
      </c>
      <c r="H13" s="23">
        <v>4202.6318232387712</v>
      </c>
      <c r="I13" s="352">
        <v>2.8965251335615051E-2</v>
      </c>
      <c r="J13" s="23">
        <v>3286.427635358812</v>
      </c>
      <c r="K13" s="352">
        <v>2.95549240773961E-2</v>
      </c>
      <c r="L13" s="23">
        <v>3387.5774398631315</v>
      </c>
      <c r="M13" s="352">
        <v>3.1142723478997957E-2</v>
      </c>
      <c r="N13" s="76"/>
      <c r="O13" s="85"/>
      <c r="X13" s="70"/>
    </row>
    <row r="14" spans="1:24">
      <c r="A14" s="56" t="s">
        <v>44</v>
      </c>
      <c r="B14" s="247">
        <v>475</v>
      </c>
      <c r="C14" s="352">
        <v>0.40546308151941957</v>
      </c>
      <c r="D14" s="23">
        <v>475</v>
      </c>
      <c r="E14" s="352">
        <v>0.40546308151941957</v>
      </c>
      <c r="F14" s="23">
        <v>475</v>
      </c>
      <c r="G14" s="360">
        <v>0.40546308151941957</v>
      </c>
      <c r="H14" s="23">
        <v>37585.97</v>
      </c>
      <c r="I14" s="352">
        <v>0.41428162818342995</v>
      </c>
      <c r="J14" s="23">
        <v>49840.97</v>
      </c>
      <c r="K14" s="352">
        <v>0.56115742546344127</v>
      </c>
      <c r="L14" s="23">
        <v>48531.75</v>
      </c>
      <c r="M14" s="352">
        <v>0.6880954423296004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11.899999999999999</v>
      </c>
      <c r="C15" s="352">
        <v>3.2635161641475674E-2</v>
      </c>
      <c r="D15" s="23">
        <v>11.899999999999999</v>
      </c>
      <c r="E15" s="74">
        <v>3.2636540004574867E-2</v>
      </c>
      <c r="F15" s="23">
        <v>11.904999999999999</v>
      </c>
      <c r="G15" s="361">
        <v>3.2272144529545521E-2</v>
      </c>
      <c r="H15" s="23">
        <v>2151.6034052998693</v>
      </c>
      <c r="I15" s="352">
        <v>3.731052854224888E-2</v>
      </c>
      <c r="J15" s="23">
        <v>1334.3366463494133</v>
      </c>
      <c r="K15" s="74">
        <v>2.7916289776429098E-2</v>
      </c>
      <c r="L15" s="23">
        <v>1382.4028755296608</v>
      </c>
      <c r="M15" s="74">
        <v>2.7863500775180763E-2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217.34320210000024</v>
      </c>
      <c r="C16" s="353">
        <v>5.2179640250441195E-2</v>
      </c>
      <c r="D16" s="242">
        <v>221.08778199999989</v>
      </c>
      <c r="E16" s="354">
        <v>5.2582445221404192E-2</v>
      </c>
      <c r="F16" s="242">
        <v>221.53849699999978</v>
      </c>
      <c r="G16" s="362">
        <v>5.2466288550343625E-2</v>
      </c>
      <c r="H16" s="242">
        <v>24886.802863277364</v>
      </c>
      <c r="I16" s="353">
        <v>5.094469500170213E-2</v>
      </c>
      <c r="J16" s="242">
        <v>27029.831231393197</v>
      </c>
      <c r="K16" s="354">
        <v>5.1504406543530945E-2</v>
      </c>
      <c r="L16" s="242">
        <v>30795.575506496032</v>
      </c>
      <c r="M16" s="354">
        <v>5.2470672274915794E-2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3.7638759469114554E-2</v>
      </c>
      <c r="J19" s="87" t="str">
        <f>A9</f>
        <v>JE</v>
      </c>
      <c r="K19" s="76">
        <f t="shared" ref="K19:K26" si="0">H9+J9+L9</f>
        <v>3535633.78</v>
      </c>
      <c r="L19" s="87" t="str">
        <f>A9</f>
        <v>JE</v>
      </c>
      <c r="M19" s="85">
        <f>K19/'6.1, 6.2'!B5</f>
        <v>0.4709131164224567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5.1363959904076592E-2</v>
      </c>
      <c r="J20" s="87" t="str">
        <f t="shared" ref="J20:J26" si="1">A10</f>
        <v>PE</v>
      </c>
      <c r="K20" s="76">
        <f t="shared" si="0"/>
        <v>12490.839</v>
      </c>
      <c r="L20" s="87" t="str">
        <f t="shared" ref="L20:L26" si="2">A10</f>
        <v>PE</v>
      </c>
      <c r="M20" s="85">
        <f>K20/'6.1, 6.2'!C5</f>
        <v>2.3413549333482163E-3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6.2873114525671334E-2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6" t="s">
        <v>53</v>
      </c>
      <c r="B22" s="588">
        <f>SUM(B23,D23,F23)</f>
        <v>629173.37564450223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4.9262879206580568E-2</v>
      </c>
      <c r="J22" s="87" t="str">
        <f t="shared" si="1"/>
        <v>PSE</v>
      </c>
      <c r="K22" s="76">
        <f t="shared" si="0"/>
        <v>120001.49400000002</v>
      </c>
      <c r="L22" s="87" t="str">
        <f t="shared" si="2"/>
        <v>PSE</v>
      </c>
      <c r="M22" s="85">
        <f>K22/'6.1, 6.2'!E5</f>
        <v>0.13592770569048795</v>
      </c>
      <c r="N22" s="78"/>
      <c r="O22" s="68"/>
    </row>
    <row r="23" spans="1:15">
      <c r="A23" s="587"/>
      <c r="B23" s="318">
        <f>SUM(B24:B27)</f>
        <v>213226.28131618298</v>
      </c>
      <c r="C23" s="363">
        <v>5.1324596783796306E-2</v>
      </c>
      <c r="D23" s="318">
        <f>SUM(D24:D27)</f>
        <v>211687.2399885894</v>
      </c>
      <c r="E23" s="363">
        <v>5.0948401017492012E-2</v>
      </c>
      <c r="F23" s="318">
        <f>SUM(F24:F27)</f>
        <v>204259.85433972985</v>
      </c>
      <c r="G23" s="363">
        <v>5.0473850216043926E-2</v>
      </c>
      <c r="H23" s="68"/>
      <c r="I23" s="68"/>
      <c r="J23" s="87" t="str">
        <f t="shared" si="1"/>
        <v>VE</v>
      </c>
      <c r="K23" s="76">
        <f t="shared" si="0"/>
        <v>10876.636898460714</v>
      </c>
      <c r="L23" s="87" t="str">
        <f t="shared" si="2"/>
        <v>VE</v>
      </c>
      <c r="M23" s="85">
        <f>K23/'6.1, 6.2'!F5</f>
        <v>2.9793668659122436E-2</v>
      </c>
      <c r="N23" s="78"/>
      <c r="O23" s="68"/>
    </row>
    <row r="24" spans="1:15">
      <c r="A24" s="18" t="s">
        <v>8</v>
      </c>
      <c r="B24" s="23">
        <v>24754.705000000002</v>
      </c>
      <c r="C24" s="352">
        <v>3.9538275666359896E-2</v>
      </c>
      <c r="D24" s="23">
        <v>24135.75</v>
      </c>
      <c r="E24" s="352">
        <v>3.8349447958618159E-2</v>
      </c>
      <c r="F24" s="23">
        <v>23639.041999999998</v>
      </c>
      <c r="G24" s="352">
        <v>3.520170426040381E-2</v>
      </c>
      <c r="H24" s="68"/>
      <c r="I24" s="68"/>
      <c r="J24" s="87" t="str">
        <f t="shared" si="1"/>
        <v>PVE</v>
      </c>
      <c r="K24" s="76">
        <f t="shared" si="0"/>
        <v>135958.69</v>
      </c>
      <c r="L24" s="87" t="str">
        <f t="shared" si="2"/>
        <v>PVE</v>
      </c>
      <c r="M24" s="85">
        <f>K24/'6.1, 6.2'!G5</f>
        <v>0.54367304988804133</v>
      </c>
      <c r="N24" s="78"/>
      <c r="O24" s="86"/>
    </row>
    <row r="25" spans="1:15">
      <c r="A25" s="18" t="s">
        <v>9</v>
      </c>
      <c r="B25" s="23">
        <v>92798.725999999995</v>
      </c>
      <c r="C25" s="352">
        <v>5.1227006717000513E-2</v>
      </c>
      <c r="D25" s="23">
        <v>91365.540000000008</v>
      </c>
      <c r="E25" s="352">
        <v>5.1961513946704417E-2</v>
      </c>
      <c r="F25" s="23">
        <v>92338.680999999997</v>
      </c>
      <c r="G25" s="352">
        <v>5.0921353379687805E-2</v>
      </c>
      <c r="H25" s="68"/>
      <c r="I25" s="68"/>
      <c r="J25" s="87" t="str">
        <f t="shared" si="1"/>
        <v>VTE</v>
      </c>
      <c r="K25" s="76">
        <f t="shared" si="0"/>
        <v>4868.3429271789428</v>
      </c>
      <c r="L25" s="87" t="str">
        <f t="shared" si="2"/>
        <v>VTE</v>
      </c>
      <c r="M25" s="85">
        <f>K25/'6.1, 6.2'!H5</f>
        <v>3.1392738022957528E-2</v>
      </c>
      <c r="N25" s="78"/>
      <c r="O25" s="86"/>
    </row>
    <row r="26" spans="1:15">
      <c r="A26" s="18" t="s">
        <v>132</v>
      </c>
      <c r="B26" s="23">
        <v>40768.807671529983</v>
      </c>
      <c r="C26" s="352">
        <v>7.1275439161493259E-2</v>
      </c>
      <c r="D26" s="23">
        <v>31069.480108887346</v>
      </c>
      <c r="E26" s="352">
        <v>5.5166083862584391E-2</v>
      </c>
      <c r="F26" s="23">
        <v>34840.969942656811</v>
      </c>
      <c r="G26" s="352">
        <v>6.515978587885482E-2</v>
      </c>
      <c r="H26" s="68"/>
      <c r="I26" s="68"/>
      <c r="J26" s="87" t="str">
        <f t="shared" si="1"/>
        <v>FVE</v>
      </c>
      <c r="K26" s="76">
        <f t="shared" si="0"/>
        <v>82712.2096011666</v>
      </c>
      <c r="L26" s="87" t="str">
        <f t="shared" si="2"/>
        <v>FVE</v>
      </c>
      <c r="M26" s="85">
        <f>K26/'6.1, 6.2'!I5</f>
        <v>5.1687936414648139E-2</v>
      </c>
      <c r="N26" s="78"/>
      <c r="O26" s="86"/>
    </row>
    <row r="27" spans="1:15">
      <c r="A27" s="427" t="s">
        <v>130</v>
      </c>
      <c r="B27" s="242">
        <v>54904.042644653004</v>
      </c>
      <c r="C27" s="353">
        <v>4.7956911934249412E-2</v>
      </c>
      <c r="D27" s="242">
        <v>65116.469879702061</v>
      </c>
      <c r="E27" s="353">
        <v>5.4081635966728325E-2</v>
      </c>
      <c r="F27" s="242">
        <v>53441.16139707304</v>
      </c>
      <c r="G27" s="353">
        <v>5.2023282219563274E-2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0.4806094182825485</v>
      </c>
      <c r="J31" s="87" t="str">
        <f t="shared" ref="J31:J38" si="5">A9</f>
        <v>JE</v>
      </c>
      <c r="K31" s="70">
        <f t="shared" ref="K31:K38" si="6">H9</f>
        <v>1086636.03</v>
      </c>
      <c r="L31" s="70">
        <f t="shared" ref="L31:L38" si="7">J9</f>
        <v>1131067.94</v>
      </c>
      <c r="M31" s="70">
        <f t="shared" ref="M31:M38" si="8">L9</f>
        <v>1317929.81</v>
      </c>
    </row>
    <row r="32" spans="1:15">
      <c r="H32" s="87" t="str">
        <f t="shared" si="3"/>
        <v>PE</v>
      </c>
      <c r="I32" s="88">
        <f t="shared" si="4"/>
        <v>1.6031549794543289E-3</v>
      </c>
      <c r="J32" s="87" t="str">
        <f t="shared" si="5"/>
        <v>PE</v>
      </c>
      <c r="K32" s="70">
        <f t="shared" si="6"/>
        <v>4144.57</v>
      </c>
      <c r="L32" s="70">
        <f t="shared" si="7"/>
        <v>4434.74</v>
      </c>
      <c r="M32" s="70">
        <f t="shared" si="8"/>
        <v>3911.529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7.7057153538399495E-2</v>
      </c>
      <c r="J34" s="87" t="str">
        <f t="shared" si="5"/>
        <v>PSE</v>
      </c>
      <c r="K34" s="70">
        <f t="shared" si="6"/>
        <v>41490.391000000011</v>
      </c>
      <c r="L34" s="70">
        <f t="shared" si="7"/>
        <v>40721.844000000005</v>
      </c>
      <c r="M34" s="70">
        <f t="shared" si="8"/>
        <v>37789.259000000005</v>
      </c>
    </row>
    <row r="35" spans="8:13" ht="13.5" customHeight="1">
      <c r="H35" s="87" t="str">
        <f t="shared" si="3"/>
        <v>VE</v>
      </c>
      <c r="I35" s="88">
        <f t="shared" si="4"/>
        <v>1.528340395769073E-2</v>
      </c>
      <c r="J35" s="87" t="str">
        <f t="shared" si="5"/>
        <v>VE</v>
      </c>
      <c r="K35" s="70">
        <f t="shared" si="6"/>
        <v>4202.6318232387712</v>
      </c>
      <c r="L35" s="70">
        <f t="shared" si="7"/>
        <v>3286.427635358812</v>
      </c>
      <c r="M35" s="70">
        <f t="shared" si="8"/>
        <v>3387.5774398631315</v>
      </c>
    </row>
    <row r="36" spans="8:13" ht="12.75" customHeight="1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37585.97</v>
      </c>
      <c r="L36" s="70">
        <f t="shared" si="7"/>
        <v>49840.97</v>
      </c>
      <c r="M36" s="70">
        <f t="shared" si="8"/>
        <v>48531.75</v>
      </c>
    </row>
    <row r="37" spans="8:13" ht="12.75" customHeight="1">
      <c r="H37" s="87" t="str">
        <f t="shared" si="3"/>
        <v>VTE</v>
      </c>
      <c r="I37" s="88">
        <f t="shared" si="4"/>
        <v>3.2272144529545521E-2</v>
      </c>
      <c r="J37" s="87" t="str">
        <f t="shared" si="5"/>
        <v>VTE</v>
      </c>
      <c r="K37" s="70">
        <f t="shared" si="6"/>
        <v>2151.6034052998693</v>
      </c>
      <c r="L37" s="70">
        <f t="shared" si="7"/>
        <v>1334.3366463494133</v>
      </c>
      <c r="M37" s="70">
        <f t="shared" si="8"/>
        <v>1382.4028755296608</v>
      </c>
    </row>
    <row r="38" spans="8:13" ht="12.75" customHeight="1">
      <c r="H38" s="87" t="str">
        <f t="shared" si="3"/>
        <v>FVE</v>
      </c>
      <c r="I38" s="88">
        <f t="shared" si="4"/>
        <v>5.2466288550343625E-2</v>
      </c>
      <c r="J38" s="87" t="str">
        <f t="shared" si="5"/>
        <v>FVE</v>
      </c>
      <c r="K38" s="70">
        <f t="shared" si="6"/>
        <v>24886.802863277364</v>
      </c>
      <c r="L38" s="70">
        <f t="shared" si="7"/>
        <v>27029.831231393197</v>
      </c>
      <c r="M38" s="70">
        <f t="shared" si="8"/>
        <v>30795.575506496032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394</v>
      </c>
      <c r="M1" s="348" t="str">
        <f>'3.1'!N1</f>
        <v>II.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24"/>
    </row>
    <row r="4" spans="1:21" ht="13.5" customHeight="1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72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3" t="s">
        <v>53</v>
      </c>
      <c r="B7" s="598">
        <f>F8</f>
        <v>542.06074199999546</v>
      </c>
      <c r="C7" s="588"/>
      <c r="D7" s="588"/>
      <c r="E7" s="588"/>
      <c r="F7" s="588"/>
      <c r="G7" s="600"/>
      <c r="H7" s="598">
        <f>SUM(H8,J8,L8)</f>
        <v>286903.87740701973</v>
      </c>
      <c r="I7" s="588"/>
      <c r="J7" s="588"/>
      <c r="K7" s="588"/>
      <c r="L7" s="588"/>
      <c r="M7" s="588"/>
      <c r="N7" s="73"/>
    </row>
    <row r="8" spans="1:21">
      <c r="A8" s="594"/>
      <c r="B8" s="358">
        <f>SUM(B9:B16)</f>
        <v>524.07647699999325</v>
      </c>
      <c r="C8" s="353">
        <v>2.2722577149642122E-2</v>
      </c>
      <c r="D8" s="318">
        <f>SUM(D9:D16)</f>
        <v>537.26262099999371</v>
      </c>
      <c r="E8" s="353">
        <v>2.3221995529867083E-2</v>
      </c>
      <c r="F8" s="318">
        <f>SUM(F9:F16)</f>
        <v>542.06074199999546</v>
      </c>
      <c r="G8" s="359">
        <v>2.3419196810551636E-2</v>
      </c>
      <c r="H8" s="318">
        <f>SUM(H9:H16)</f>
        <v>95587.296112572483</v>
      </c>
      <c r="I8" s="353">
        <v>1.5405797330613797E-2</v>
      </c>
      <c r="J8" s="318">
        <f>SUM(J9:J16)</f>
        <v>95753.519459251402</v>
      </c>
      <c r="K8" s="353">
        <v>1.6629500457997173E-2</v>
      </c>
      <c r="L8" s="318">
        <f>SUM(L9:L16)</f>
        <v>95563.061835195869</v>
      </c>
      <c r="M8" s="353">
        <v>2.0427323679069749E-2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182.64700000000002</v>
      </c>
      <c r="C10" s="352">
        <v>1.9804882970032193E-2</v>
      </c>
      <c r="D10" s="23">
        <v>182.64700000000002</v>
      </c>
      <c r="E10" s="352">
        <v>1.9804882970032193E-2</v>
      </c>
      <c r="F10" s="23">
        <v>182.64700000000002</v>
      </c>
      <c r="G10" s="360">
        <v>1.983951809285147E-2</v>
      </c>
      <c r="H10" s="23">
        <v>29483.545999999995</v>
      </c>
      <c r="I10" s="352">
        <v>1.2474502990868643E-2</v>
      </c>
      <c r="J10" s="23">
        <v>32033.468000000001</v>
      </c>
      <c r="K10" s="352">
        <v>1.8235374874892577E-2</v>
      </c>
      <c r="L10" s="23">
        <v>32350.942999999999</v>
      </c>
      <c r="M10" s="352">
        <v>2.6632748417511763E-2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71.721400000000017</v>
      </c>
      <c r="C12" s="352">
        <v>5.4006311326030391E-2</v>
      </c>
      <c r="D12" s="23">
        <v>82.676400000000015</v>
      </c>
      <c r="E12" s="352">
        <v>6.0735318995025621E-2</v>
      </c>
      <c r="F12" s="23">
        <v>85.775400000000019</v>
      </c>
      <c r="G12" s="360">
        <v>6.2742852658685525E-2</v>
      </c>
      <c r="H12" s="23">
        <v>27609.822000000004</v>
      </c>
      <c r="I12" s="352">
        <v>8.8897333635514497E-2</v>
      </c>
      <c r="J12" s="23">
        <v>26870.033000000007</v>
      </c>
      <c r="K12" s="352">
        <v>8.932641565863883E-2</v>
      </c>
      <c r="L12" s="23">
        <v>24626.281999999999</v>
      </c>
      <c r="M12" s="352">
        <v>9.0722921926319075E-2</v>
      </c>
      <c r="N12" s="76"/>
      <c r="O12" s="85"/>
    </row>
    <row r="13" spans="1:21">
      <c r="A13" s="56" t="s">
        <v>43</v>
      </c>
      <c r="B13" s="247">
        <v>30.632399999999969</v>
      </c>
      <c r="C13" s="352">
        <v>2.7424677038177813E-2</v>
      </c>
      <c r="D13" s="23">
        <v>30.542399999999965</v>
      </c>
      <c r="E13" s="352">
        <v>2.7361788049632595E-2</v>
      </c>
      <c r="F13" s="23">
        <v>30.100399999999969</v>
      </c>
      <c r="G13" s="360">
        <v>2.7010449423318372E-2</v>
      </c>
      <c r="H13" s="23">
        <v>9129.8151349068812</v>
      </c>
      <c r="I13" s="352">
        <v>6.2924234420916478E-2</v>
      </c>
      <c r="J13" s="23">
        <v>6458.3225243835586</v>
      </c>
      <c r="K13" s="352">
        <v>5.8079852366703169E-2</v>
      </c>
      <c r="L13" s="23">
        <v>5706.4136149014148</v>
      </c>
      <c r="M13" s="352">
        <v>5.2460280073433257E-2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10.223500000000001</v>
      </c>
      <c r="C15" s="352">
        <v>2.8037443280808962E-2</v>
      </c>
      <c r="D15" s="23">
        <v>10.223500000000001</v>
      </c>
      <c r="E15" s="74">
        <v>2.8038627456871534E-2</v>
      </c>
      <c r="F15" s="23">
        <v>10.223500000000001</v>
      </c>
      <c r="G15" s="361">
        <v>2.7713924367728578E-2</v>
      </c>
      <c r="H15" s="23">
        <v>2092.8558011799219</v>
      </c>
      <c r="I15" s="352">
        <v>3.6291797973731048E-2</v>
      </c>
      <c r="J15" s="23">
        <v>1403.8640278096482</v>
      </c>
      <c r="K15" s="74">
        <v>2.9370905096746083E-2</v>
      </c>
      <c r="L15" s="23">
        <v>1385.0986028283896</v>
      </c>
      <c r="M15" s="74">
        <v>2.7917835442018767E-2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228.85217699999322</v>
      </c>
      <c r="C16" s="353">
        <v>5.4942708817254167E-2</v>
      </c>
      <c r="D16" s="242">
        <v>231.17332099999373</v>
      </c>
      <c r="E16" s="354">
        <v>5.4981140876126135E-2</v>
      </c>
      <c r="F16" s="242">
        <v>233.31444199999544</v>
      </c>
      <c r="G16" s="362">
        <v>5.5255149794277897E-2</v>
      </c>
      <c r="H16" s="242">
        <v>27271.257176485684</v>
      </c>
      <c r="I16" s="353">
        <v>5.5825808031738561E-2</v>
      </c>
      <c r="J16" s="242">
        <v>28987.831907058193</v>
      </c>
      <c r="K16" s="354">
        <v>5.5235308965697505E-2</v>
      </c>
      <c r="L16" s="242">
        <v>31494.32461746606</v>
      </c>
      <c r="M16" s="354">
        <v>5.3661227573886035E-2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7.3940675170399942E-2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5.4424036720814799E-2</v>
      </c>
      <c r="J20" s="87" t="str">
        <f t="shared" ref="J20:J26" si="1">A10</f>
        <v>PE</v>
      </c>
      <c r="K20" s="76">
        <f t="shared" si="0"/>
        <v>93867.956999999995</v>
      </c>
      <c r="L20" s="87" t="str">
        <f t="shared" ref="L20:L26" si="2">A10</f>
        <v>PE</v>
      </c>
      <c r="M20" s="85">
        <f>K20/'6.1, 6.2'!C5</f>
        <v>1.7595151471031547E-2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6.1362969570784791E-2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86" t="s">
        <v>53</v>
      </c>
      <c r="B22" s="588">
        <f>SUM(B23,D23,F23)</f>
        <v>744638.51822702005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5.8237525073670311E-2</v>
      </c>
      <c r="J22" s="87" t="str">
        <f t="shared" si="1"/>
        <v>PSE</v>
      </c>
      <c r="K22" s="76">
        <f t="shared" si="0"/>
        <v>79106.137000000017</v>
      </c>
      <c r="L22" s="87" t="str">
        <f t="shared" si="2"/>
        <v>PSE</v>
      </c>
      <c r="M22" s="85">
        <f>K22/'6.1, 6.2'!E5</f>
        <v>8.9604848656696059E-2</v>
      </c>
      <c r="N22" s="78"/>
      <c r="O22" s="68"/>
      <c r="P22" s="89"/>
      <c r="Q22" s="71"/>
      <c r="R22" s="23"/>
      <c r="S22" s="23"/>
      <c r="T22" s="23"/>
    </row>
    <row r="23" spans="1:20">
      <c r="A23" s="587"/>
      <c r="B23" s="318">
        <f>SUM(B24:B27)</f>
        <v>254497.27040257264</v>
      </c>
      <c r="C23" s="363">
        <v>6.1258723387009932E-2</v>
      </c>
      <c r="D23" s="318">
        <f>SUM(D24:D27)</f>
        <v>251514.31630925153</v>
      </c>
      <c r="E23" s="363">
        <v>6.0533890704299445E-2</v>
      </c>
      <c r="F23" s="318">
        <f>SUM(F24:F27)</f>
        <v>238626.93151519587</v>
      </c>
      <c r="G23" s="363">
        <v>5.8966163653380477E-2</v>
      </c>
      <c r="H23" s="68"/>
      <c r="I23" s="68"/>
      <c r="J23" s="87" t="str">
        <f t="shared" si="1"/>
        <v>VE</v>
      </c>
      <c r="K23" s="76">
        <f t="shared" si="0"/>
        <v>21294.551274191854</v>
      </c>
      <c r="L23" s="87" t="str">
        <f t="shared" si="2"/>
        <v>VE</v>
      </c>
      <c r="M23" s="85">
        <f>K23/'6.1, 6.2'!F5</f>
        <v>5.8330788352211456E-2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46183.531000000003</v>
      </c>
      <c r="C24" s="352">
        <v>7.3764449219810041E-2</v>
      </c>
      <c r="D24" s="23">
        <v>47909.169000000002</v>
      </c>
      <c r="E24" s="352">
        <v>7.6123185867691803E-2</v>
      </c>
      <c r="F24" s="23">
        <v>48390.21</v>
      </c>
      <c r="G24" s="352">
        <v>7.2059513305100728E-2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97643.61</v>
      </c>
      <c r="C25" s="352">
        <v>5.3901492843147207E-2</v>
      </c>
      <c r="D25" s="23">
        <v>97464.811000000002</v>
      </c>
      <c r="E25" s="352">
        <v>5.5430298295061901E-2</v>
      </c>
      <c r="F25" s="23">
        <v>97867.56</v>
      </c>
      <c r="G25" s="352">
        <v>5.3970324821596694E-2</v>
      </c>
      <c r="H25" s="68"/>
      <c r="I25" s="68"/>
      <c r="J25" s="87" t="str">
        <f t="shared" si="1"/>
        <v>VTE</v>
      </c>
      <c r="K25" s="76">
        <f t="shared" si="0"/>
        <v>4881.8184318179592</v>
      </c>
      <c r="L25" s="87" t="str">
        <f t="shared" si="2"/>
        <v>VTE</v>
      </c>
      <c r="M25" s="85">
        <f>K25/'6.1, 6.2'!H5</f>
        <v>3.1479632679555787E-2</v>
      </c>
      <c r="N25" s="78"/>
      <c r="O25" s="86"/>
    </row>
    <row r="26" spans="1:20">
      <c r="A26" s="18" t="s">
        <v>132</v>
      </c>
      <c r="B26" s="23">
        <v>36012.30749359318</v>
      </c>
      <c r="C26" s="352">
        <v>6.2959727753261058E-2</v>
      </c>
      <c r="D26" s="23">
        <v>35074.34824508446</v>
      </c>
      <c r="E26" s="352">
        <v>6.2277013645952242E-2</v>
      </c>
      <c r="F26" s="23">
        <v>33030.280329792236</v>
      </c>
      <c r="G26" s="352">
        <v>6.1773423568577374E-2</v>
      </c>
      <c r="H26" s="68"/>
      <c r="I26" s="68"/>
      <c r="J26" s="87" t="str">
        <f t="shared" si="1"/>
        <v>FVE</v>
      </c>
      <c r="K26" s="76">
        <f t="shared" si="0"/>
        <v>87753.413701009937</v>
      </c>
      <c r="L26" s="87" t="str">
        <f t="shared" si="2"/>
        <v>FVE</v>
      </c>
      <c r="M26" s="85">
        <f>K26/'6.1, 6.2'!I5</f>
        <v>5.4838250476168394E-2</v>
      </c>
      <c r="N26" s="78"/>
      <c r="O26" s="86"/>
    </row>
    <row r="27" spans="1:20">
      <c r="A27" s="427" t="s">
        <v>130</v>
      </c>
      <c r="B27" s="242">
        <v>74657.821908979444</v>
      </c>
      <c r="C27" s="353">
        <v>6.5211201544199723E-2</v>
      </c>
      <c r="D27" s="242">
        <v>71065.988064167046</v>
      </c>
      <c r="E27" s="353">
        <v>5.9022930806944526E-2</v>
      </c>
      <c r="F27" s="242">
        <v>59338.881185403661</v>
      </c>
      <c r="G27" s="353">
        <v>5.7764526103103411E-2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1.983951809285147E-2</v>
      </c>
      <c r="J32" s="87" t="str">
        <f t="shared" si="5"/>
        <v>PE</v>
      </c>
      <c r="K32" s="70">
        <f t="shared" si="6"/>
        <v>29483.545999999995</v>
      </c>
      <c r="L32" s="70">
        <f t="shared" si="7"/>
        <v>32033.468000000001</v>
      </c>
      <c r="M32" s="70">
        <f t="shared" si="8"/>
        <v>32350.942999999999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6.2742852658685525E-2</v>
      </c>
      <c r="J34" s="87" t="str">
        <f t="shared" si="5"/>
        <v>PSE</v>
      </c>
      <c r="K34" s="70">
        <f t="shared" si="6"/>
        <v>27609.822000000004</v>
      </c>
      <c r="L34" s="70">
        <f t="shared" si="7"/>
        <v>26870.033000000007</v>
      </c>
      <c r="M34" s="70">
        <f t="shared" si="8"/>
        <v>24626.281999999999</v>
      </c>
    </row>
    <row r="35" spans="8:13" ht="12.75" customHeight="1">
      <c r="H35" s="87" t="str">
        <f t="shared" si="3"/>
        <v>VE</v>
      </c>
      <c r="I35" s="88">
        <f t="shared" si="4"/>
        <v>2.7010449423318372E-2</v>
      </c>
      <c r="J35" s="87" t="str">
        <f t="shared" si="5"/>
        <v>VE</v>
      </c>
      <c r="K35" s="70">
        <f t="shared" si="6"/>
        <v>9129.8151349068812</v>
      </c>
      <c r="L35" s="70">
        <f t="shared" si="7"/>
        <v>6458.3225243835586</v>
      </c>
      <c r="M35" s="70">
        <f t="shared" si="8"/>
        <v>5706.4136149014148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2.7713924367728578E-2</v>
      </c>
      <c r="J37" s="87" t="str">
        <f t="shared" si="5"/>
        <v>VTE</v>
      </c>
      <c r="K37" s="70">
        <f t="shared" si="6"/>
        <v>2092.8558011799219</v>
      </c>
      <c r="L37" s="70">
        <f t="shared" si="7"/>
        <v>1403.8640278096482</v>
      </c>
      <c r="M37" s="70">
        <f t="shared" si="8"/>
        <v>1385.0986028283896</v>
      </c>
    </row>
    <row r="38" spans="8:13" ht="12.75" customHeight="1">
      <c r="H38" s="87" t="str">
        <f t="shared" si="3"/>
        <v>FVE</v>
      </c>
      <c r="I38" s="88">
        <f t="shared" si="4"/>
        <v>5.5255149794277897E-2</v>
      </c>
      <c r="J38" s="87" t="str">
        <f t="shared" si="5"/>
        <v>FVE</v>
      </c>
      <c r="K38" s="70">
        <f t="shared" si="6"/>
        <v>27271.257176485684</v>
      </c>
      <c r="L38" s="70">
        <f t="shared" si="7"/>
        <v>28987.831907058193</v>
      </c>
      <c r="M38" s="70">
        <f t="shared" si="8"/>
        <v>31494.32461746606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395</v>
      </c>
      <c r="M1" s="348" t="str">
        <f>'3.1'!N1</f>
        <v>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24"/>
    </row>
    <row r="4" spans="1:24" ht="13.5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3" t="s">
        <v>53</v>
      </c>
      <c r="B7" s="598">
        <f>F8</f>
        <v>315.9460609999976</v>
      </c>
      <c r="C7" s="588"/>
      <c r="D7" s="588"/>
      <c r="E7" s="588"/>
      <c r="F7" s="588"/>
      <c r="G7" s="600"/>
      <c r="H7" s="598">
        <f>SUM(H8,J8,L8)</f>
        <v>131478.70146458375</v>
      </c>
      <c r="I7" s="588"/>
      <c r="J7" s="588"/>
      <c r="K7" s="588"/>
      <c r="L7" s="588"/>
      <c r="M7" s="588"/>
      <c r="N7" s="73"/>
    </row>
    <row r="8" spans="1:24">
      <c r="A8" s="594"/>
      <c r="B8" s="358">
        <f>SUM(B9:B16)</f>
        <v>314.8389159999976</v>
      </c>
      <c r="C8" s="353">
        <v>1.3650587027816043E-2</v>
      </c>
      <c r="D8" s="318">
        <f>SUM(D9:D16)</f>
        <v>313.8723709999976</v>
      </c>
      <c r="E8" s="353">
        <v>1.3566443134912995E-2</v>
      </c>
      <c r="F8" s="318">
        <f>SUM(F9:F16)</f>
        <v>315.9460609999976</v>
      </c>
      <c r="G8" s="359">
        <v>1.3650136250002696E-2</v>
      </c>
      <c r="H8" s="318">
        <f>SUM(H9:H16)</f>
        <v>45571.788593989899</v>
      </c>
      <c r="I8" s="353">
        <v>7.3448017427521261E-3</v>
      </c>
      <c r="J8" s="318">
        <f>SUM(J9:J16)</f>
        <v>42166.048185964588</v>
      </c>
      <c r="K8" s="353">
        <v>7.3229717464205557E-3</v>
      </c>
      <c r="L8" s="318">
        <f>SUM(L9:L16)</f>
        <v>43740.864684629239</v>
      </c>
      <c r="M8" s="353">
        <v>9.3499390220064434E-3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4.835</v>
      </c>
      <c r="C10" s="352">
        <v>5.2427145893502571E-4</v>
      </c>
      <c r="D10" s="23">
        <v>4.835</v>
      </c>
      <c r="E10" s="352">
        <v>5.2427145893502571E-4</v>
      </c>
      <c r="F10" s="23">
        <v>4.835</v>
      </c>
      <c r="G10" s="360">
        <v>5.2518831395498885E-4</v>
      </c>
      <c r="H10" s="23">
        <v>2260.4700000000003</v>
      </c>
      <c r="I10" s="352">
        <v>9.5640598236619329E-4</v>
      </c>
      <c r="J10" s="23">
        <v>1287.9169999999999</v>
      </c>
      <c r="K10" s="352">
        <v>7.3315974726017869E-4</v>
      </c>
      <c r="L10" s="23">
        <v>1809.037</v>
      </c>
      <c r="M10" s="352">
        <v>1.4892804608190317E-3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51.495000000000026</v>
      </c>
      <c r="C12" s="352">
        <v>3.8775804735182745E-2</v>
      </c>
      <c r="D12" s="23">
        <v>51.495000000000026</v>
      </c>
      <c r="E12" s="352">
        <v>3.7828996565511384E-2</v>
      </c>
      <c r="F12" s="23">
        <v>52.494000000000028</v>
      </c>
      <c r="G12" s="360">
        <v>3.8398227317681284E-2</v>
      </c>
      <c r="H12" s="23">
        <v>8332.5319999999992</v>
      </c>
      <c r="I12" s="352">
        <v>2.6828853776478555E-2</v>
      </c>
      <c r="J12" s="23">
        <v>7687.5559999999996</v>
      </c>
      <c r="K12" s="352">
        <v>2.5556419028404716E-2</v>
      </c>
      <c r="L12" s="23">
        <v>5356.3080000000009</v>
      </c>
      <c r="M12" s="352">
        <v>1.9732573211714149E-2</v>
      </c>
      <c r="N12" s="76"/>
      <c r="O12" s="85"/>
      <c r="X12" s="70"/>
    </row>
    <row r="13" spans="1:24">
      <c r="A13" s="56" t="s">
        <v>43</v>
      </c>
      <c r="B13" s="247">
        <v>25.634749999999983</v>
      </c>
      <c r="C13" s="352">
        <v>2.2950364310482654E-2</v>
      </c>
      <c r="D13" s="23">
        <v>25.634749999999979</v>
      </c>
      <c r="E13" s="352">
        <v>2.296520889665905E-2</v>
      </c>
      <c r="F13" s="23">
        <v>25.671749999999982</v>
      </c>
      <c r="G13" s="360">
        <v>2.3036421608452831E-2</v>
      </c>
      <c r="H13" s="23">
        <v>7144.4843068377631</v>
      </c>
      <c r="I13" s="352">
        <v>4.9240997621207983E-2</v>
      </c>
      <c r="J13" s="23">
        <v>4866.5222987365514</v>
      </c>
      <c r="K13" s="352">
        <v>4.3764754018206335E-2</v>
      </c>
      <c r="L13" s="23">
        <v>4579.4464580439862</v>
      </c>
      <c r="M13" s="352">
        <v>4.2099830117980304E-2</v>
      </c>
      <c r="N13" s="76"/>
      <c r="O13" s="85"/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48.845979999999997</v>
      </c>
      <c r="C15" s="352">
        <v>0.13395768511229311</v>
      </c>
      <c r="D15" s="23">
        <v>48.845979999999997</v>
      </c>
      <c r="E15" s="74">
        <v>0.13396334288509781</v>
      </c>
      <c r="F15" s="23">
        <v>48.852979999999995</v>
      </c>
      <c r="G15" s="361">
        <v>0.1324309476068036</v>
      </c>
      <c r="H15" s="23">
        <v>6747.9681308873887</v>
      </c>
      <c r="I15" s="352">
        <v>0.11701517897280446</v>
      </c>
      <c r="J15" s="23">
        <v>5266.46272714309</v>
      </c>
      <c r="K15" s="74">
        <v>0.11018216429108733</v>
      </c>
      <c r="L15" s="23">
        <v>7033.7088468792363</v>
      </c>
      <c r="M15" s="74">
        <v>0.14177035897174706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184.02818599999759</v>
      </c>
      <c r="C16" s="353">
        <v>4.4181388921485584E-2</v>
      </c>
      <c r="D16" s="242">
        <v>183.06164099999759</v>
      </c>
      <c r="E16" s="354">
        <v>4.3538492371427102E-2</v>
      </c>
      <c r="F16" s="242">
        <v>184.09233099999759</v>
      </c>
      <c r="G16" s="362">
        <v>4.3598026929609672E-2</v>
      </c>
      <c r="H16" s="242">
        <v>21086.334156264744</v>
      </c>
      <c r="I16" s="353">
        <v>4.3164920307220786E-2</v>
      </c>
      <c r="J16" s="242">
        <v>23057.590160084947</v>
      </c>
      <c r="K16" s="354">
        <v>4.3935438862076945E-2</v>
      </c>
      <c r="L16" s="242">
        <v>24962.364379706014</v>
      </c>
      <c r="M16" s="354">
        <v>4.2531825401291745E-2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5.0686086432023512E-3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5.6145227273066152E-2</v>
      </c>
      <c r="J20" s="87" t="str">
        <f t="shared" ref="J20:J26" si="1">A10</f>
        <v>PE</v>
      </c>
      <c r="K20" s="76">
        <f t="shared" si="0"/>
        <v>5357.424</v>
      </c>
      <c r="L20" s="87" t="str">
        <f t="shared" ref="L20:L26" si="2">A10</f>
        <v>PE</v>
      </c>
      <c r="M20" s="85">
        <f>K20/'6.1, 6.2'!C5</f>
        <v>1.0042264664878104E-3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4.2603777955446398E-2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6" t="s">
        <v>53</v>
      </c>
      <c r="B22" s="588">
        <f>SUM(B23,D23,F23)</f>
        <v>541976.44494458381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4.4780988395900466E-2</v>
      </c>
      <c r="J22" s="87" t="str">
        <f t="shared" si="1"/>
        <v>PSE</v>
      </c>
      <c r="K22" s="76">
        <f t="shared" si="0"/>
        <v>21376.396000000001</v>
      </c>
      <c r="L22" s="87" t="str">
        <f t="shared" si="2"/>
        <v>PSE</v>
      </c>
      <c r="M22" s="85">
        <f>K22/'6.1, 6.2'!E5</f>
        <v>2.4213402411567671E-2</v>
      </c>
      <c r="N22" s="78"/>
      <c r="O22" s="68"/>
    </row>
    <row r="23" spans="1:15">
      <c r="A23" s="587"/>
      <c r="B23" s="318">
        <f>SUM(B24:B27)</f>
        <v>184591.98852398994</v>
      </c>
      <c r="C23" s="363">
        <v>4.4432184072395083E-2</v>
      </c>
      <c r="D23" s="318">
        <f>SUM(D24:D27)</f>
        <v>183446.70514596463</v>
      </c>
      <c r="E23" s="363">
        <v>4.4151533647554836E-2</v>
      </c>
      <c r="F23" s="318">
        <f>SUM(F24:F27)</f>
        <v>173937.7512746292</v>
      </c>
      <c r="G23" s="363">
        <v>4.2981074441329939E-2</v>
      </c>
      <c r="H23" s="68"/>
      <c r="I23" s="68"/>
      <c r="J23" s="87" t="str">
        <f t="shared" si="1"/>
        <v>VE</v>
      </c>
      <c r="K23" s="76">
        <f t="shared" si="0"/>
        <v>16590.453063618301</v>
      </c>
      <c r="L23" s="87" t="str">
        <f t="shared" si="2"/>
        <v>VE</v>
      </c>
      <c r="M23" s="85">
        <f>K23/'6.1, 6.2'!F5</f>
        <v>4.5445156080563785E-2</v>
      </c>
      <c r="N23" s="78"/>
      <c r="O23" s="68"/>
    </row>
    <row r="24" spans="1:15">
      <c r="A24" s="18" t="s">
        <v>8</v>
      </c>
      <c r="B24" s="23">
        <v>2418.6880000000001</v>
      </c>
      <c r="C24" s="352">
        <v>3.8631344180799841E-3</v>
      </c>
      <c r="D24" s="23">
        <v>3592.2449999999999</v>
      </c>
      <c r="E24" s="352">
        <v>5.7077411177239691E-3</v>
      </c>
      <c r="F24" s="23">
        <v>3756.223</v>
      </c>
      <c r="G24" s="352">
        <v>5.5935198720035604E-3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99681.72</v>
      </c>
      <c r="C25" s="352">
        <v>5.5026575903662348E-2</v>
      </c>
      <c r="D25" s="23">
        <v>100716.999</v>
      </c>
      <c r="E25" s="352">
        <v>5.727988635768709E-2</v>
      </c>
      <c r="F25" s="23">
        <v>101842.791</v>
      </c>
      <c r="G25" s="352">
        <v>5.6162517089503247E-2</v>
      </c>
      <c r="H25" s="68"/>
      <c r="I25" s="68"/>
      <c r="J25" s="87" t="str">
        <f t="shared" si="1"/>
        <v>VTE</v>
      </c>
      <c r="K25" s="76">
        <f t="shared" si="0"/>
        <v>19048.139704909714</v>
      </c>
      <c r="L25" s="87" t="str">
        <f t="shared" si="2"/>
        <v>VTE</v>
      </c>
      <c r="M25" s="85">
        <f>K25/'6.1, 6.2'!H5</f>
        <v>0.1228289108892815</v>
      </c>
      <c r="N25" s="78"/>
      <c r="O25" s="86"/>
    </row>
    <row r="26" spans="1:15">
      <c r="A26" s="18" t="s">
        <v>132</v>
      </c>
      <c r="B26" s="23">
        <v>25007.542948657032</v>
      </c>
      <c r="C26" s="352">
        <v>4.3720278021771808E-2</v>
      </c>
      <c r="D26" s="23">
        <v>24365.49493334362</v>
      </c>
      <c r="E26" s="352">
        <v>4.3262678748902487E-2</v>
      </c>
      <c r="F26" s="23">
        <v>22914.448474826397</v>
      </c>
      <c r="G26" s="352">
        <v>4.2854735634776139E-2</v>
      </c>
      <c r="H26" s="68"/>
      <c r="I26" s="68"/>
      <c r="J26" s="87" t="str">
        <f t="shared" si="1"/>
        <v>FVE</v>
      </c>
      <c r="K26" s="76">
        <f t="shared" si="0"/>
        <v>69106.288696055708</v>
      </c>
      <c r="L26" s="87" t="str">
        <f t="shared" si="2"/>
        <v>FVE</v>
      </c>
      <c r="M26" s="85">
        <f>K26/'6.1, 6.2'!I5</f>
        <v>4.3185419337699142E-2</v>
      </c>
      <c r="N26" s="78"/>
      <c r="O26" s="86"/>
    </row>
    <row r="27" spans="1:15">
      <c r="A27" s="427" t="s">
        <v>130</v>
      </c>
      <c r="B27" s="242">
        <v>57484.037575332914</v>
      </c>
      <c r="C27" s="353">
        <v>5.0210454364307169E-2</v>
      </c>
      <c r="D27" s="242">
        <v>54771.96621262101</v>
      </c>
      <c r="E27" s="353">
        <v>4.5490143175225616E-2</v>
      </c>
      <c r="F27" s="242">
        <v>45424.288799802824</v>
      </c>
      <c r="G27" s="353">
        <v>4.4219110028258422E-2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5.2518831395498885E-4</v>
      </c>
      <c r="J32" s="87" t="str">
        <f t="shared" si="5"/>
        <v>PE</v>
      </c>
      <c r="K32" s="70">
        <f t="shared" si="6"/>
        <v>2260.4700000000003</v>
      </c>
      <c r="L32" s="70">
        <f t="shared" si="7"/>
        <v>1287.9169999999999</v>
      </c>
      <c r="M32" s="70">
        <f t="shared" si="8"/>
        <v>1809.037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3.8398227317681284E-2</v>
      </c>
      <c r="J34" s="87" t="str">
        <f t="shared" si="5"/>
        <v>PSE</v>
      </c>
      <c r="K34" s="70">
        <f t="shared" si="6"/>
        <v>8332.5319999999992</v>
      </c>
      <c r="L34" s="70">
        <f t="shared" si="7"/>
        <v>7687.5559999999996</v>
      </c>
      <c r="M34" s="70">
        <f t="shared" si="8"/>
        <v>5356.3080000000009</v>
      </c>
    </row>
    <row r="35" spans="8:13" ht="13.5" customHeight="1">
      <c r="H35" s="87" t="str">
        <f t="shared" si="3"/>
        <v>VE</v>
      </c>
      <c r="I35" s="88">
        <f t="shared" si="4"/>
        <v>2.3036421608452831E-2</v>
      </c>
      <c r="J35" s="87" t="str">
        <f t="shared" si="5"/>
        <v>VE</v>
      </c>
      <c r="K35" s="70">
        <f t="shared" si="6"/>
        <v>7144.4843068377631</v>
      </c>
      <c r="L35" s="70">
        <f t="shared" si="7"/>
        <v>4866.5222987365514</v>
      </c>
      <c r="M35" s="70">
        <f t="shared" si="8"/>
        <v>4579.4464580439862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0.1324309476068036</v>
      </c>
      <c r="J37" s="87" t="str">
        <f t="shared" si="5"/>
        <v>VTE</v>
      </c>
      <c r="K37" s="70">
        <f t="shared" si="6"/>
        <v>6747.9681308873887</v>
      </c>
      <c r="L37" s="70">
        <f t="shared" si="7"/>
        <v>5266.46272714309</v>
      </c>
      <c r="M37" s="70">
        <f t="shared" si="8"/>
        <v>7033.7088468792363</v>
      </c>
    </row>
    <row r="38" spans="8:13" ht="12.75" customHeight="1">
      <c r="H38" s="87" t="str">
        <f t="shared" si="3"/>
        <v>FVE</v>
      </c>
      <c r="I38" s="88">
        <f t="shared" si="4"/>
        <v>4.3598026929609672E-2</v>
      </c>
      <c r="J38" s="87" t="str">
        <f t="shared" si="5"/>
        <v>FVE</v>
      </c>
      <c r="K38" s="70">
        <f t="shared" si="6"/>
        <v>21086.334156264744</v>
      </c>
      <c r="L38" s="70">
        <f t="shared" si="7"/>
        <v>23057.590160084947</v>
      </c>
      <c r="M38" s="70">
        <f t="shared" si="8"/>
        <v>24962.364379706014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396</v>
      </c>
      <c r="M1" s="348" t="str">
        <f>'3.1'!N1</f>
        <v>II.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24"/>
    </row>
    <row r="4" spans="1:21" ht="13.5" customHeight="1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72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3" t="s">
        <v>53</v>
      </c>
      <c r="B7" s="598">
        <f>F8</f>
        <v>1529.691077000032</v>
      </c>
      <c r="C7" s="588"/>
      <c r="D7" s="588"/>
      <c r="E7" s="588"/>
      <c r="F7" s="588"/>
      <c r="G7" s="600"/>
      <c r="H7" s="598">
        <f>SUM(H8,J8,L8)</f>
        <v>567439.34470660822</v>
      </c>
      <c r="I7" s="588"/>
      <c r="J7" s="588"/>
      <c r="K7" s="588"/>
      <c r="L7" s="588"/>
      <c r="M7" s="588"/>
      <c r="N7" s="73"/>
    </row>
    <row r="8" spans="1:21">
      <c r="A8" s="594"/>
      <c r="B8" s="358">
        <f>SUM(B9:B16)</f>
        <v>1512.2389010000218</v>
      </c>
      <c r="C8" s="353">
        <v>6.5566699908691864E-2</v>
      </c>
      <c r="D8" s="318">
        <f>SUM(D9:D16)</f>
        <v>1528.2477920000269</v>
      </c>
      <c r="E8" s="353">
        <v>6.6055150697621828E-2</v>
      </c>
      <c r="F8" s="318">
        <f>SUM(F9:F16)</f>
        <v>1529.691077000032</v>
      </c>
      <c r="G8" s="359">
        <v>6.6088786026878052E-2</v>
      </c>
      <c r="H8" s="318">
        <f>SUM(H9:H16)</f>
        <v>198172.27764032045</v>
      </c>
      <c r="I8" s="353">
        <v>3.1939411093681383E-2</v>
      </c>
      <c r="J8" s="318">
        <f>SUM(J9:J16)</f>
        <v>186986.20382591829</v>
      </c>
      <c r="K8" s="353">
        <v>3.2473868111819383E-2</v>
      </c>
      <c r="L8" s="318">
        <f>SUM(L9:L16)</f>
        <v>182280.86324036948</v>
      </c>
      <c r="M8" s="353">
        <v>3.8963906371404115E-2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1067.1720000000003</v>
      </c>
      <c r="C10" s="352">
        <v>0.11571619883652727</v>
      </c>
      <c r="D10" s="23">
        <v>1067.1720000000003</v>
      </c>
      <c r="E10" s="352">
        <v>0.11571619883652727</v>
      </c>
      <c r="F10" s="23">
        <v>1063.0720000000001</v>
      </c>
      <c r="G10" s="360">
        <v>0.11547321433149078</v>
      </c>
      <c r="H10" s="23">
        <v>116922.92200000001</v>
      </c>
      <c r="I10" s="352">
        <v>4.9470146507821729E-2</v>
      </c>
      <c r="J10" s="23">
        <v>109967.55</v>
      </c>
      <c r="K10" s="352">
        <v>6.2600137403901857E-2</v>
      </c>
      <c r="L10" s="23">
        <v>100980.769</v>
      </c>
      <c r="M10" s="352">
        <v>8.3131901774358502E-2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130.51989999999998</v>
      </c>
      <c r="C12" s="352">
        <v>9.8281661451705513E-2</v>
      </c>
      <c r="D12" s="23">
        <v>141.68789999999998</v>
      </c>
      <c r="E12" s="352">
        <v>0.10408604879064991</v>
      </c>
      <c r="F12" s="23">
        <v>141.63189999999997</v>
      </c>
      <c r="G12" s="360">
        <v>0.10360067610841429</v>
      </c>
      <c r="H12" s="23">
        <v>38418.522000000004</v>
      </c>
      <c r="I12" s="352">
        <v>0.12369888397025354</v>
      </c>
      <c r="J12" s="23">
        <v>39747.498000000007</v>
      </c>
      <c r="K12" s="352">
        <v>0.13213610596380418</v>
      </c>
      <c r="L12" s="23">
        <v>36639.974999999984</v>
      </c>
      <c r="M12" s="352">
        <v>0.13498122011707986</v>
      </c>
      <c r="N12" s="76"/>
      <c r="O12" s="85"/>
    </row>
    <row r="13" spans="1:21">
      <c r="A13" s="56" t="s">
        <v>43</v>
      </c>
      <c r="B13" s="247">
        <v>17.986999999999988</v>
      </c>
      <c r="C13" s="352">
        <v>1.6103461233390282E-2</v>
      </c>
      <c r="D13" s="23">
        <v>17.986999999999991</v>
      </c>
      <c r="E13" s="352">
        <v>1.6113877155977979E-2</v>
      </c>
      <c r="F13" s="23">
        <v>17.860999999999994</v>
      </c>
      <c r="G13" s="360">
        <v>1.6027482596573127E-2</v>
      </c>
      <c r="H13" s="23">
        <v>4645.8210233962254</v>
      </c>
      <c r="I13" s="352">
        <v>3.2019786472575473E-2</v>
      </c>
      <c r="J13" s="23">
        <v>2677.3933947770711</v>
      </c>
      <c r="K13" s="352">
        <v>2.4077864261057649E-2</v>
      </c>
      <c r="L13" s="23">
        <v>3149.4935664331215</v>
      </c>
      <c r="M13" s="352">
        <v>2.8953967541557563E-2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37.484199999999987</v>
      </c>
      <c r="C15" s="352">
        <v>0.10279856521020186</v>
      </c>
      <c r="D15" s="23">
        <v>37.484199999999987</v>
      </c>
      <c r="E15" s="74">
        <v>0.10280290696130126</v>
      </c>
      <c r="F15" s="23">
        <v>41.744199999999985</v>
      </c>
      <c r="G15" s="361">
        <v>0.11316042466780796</v>
      </c>
      <c r="H15" s="23">
        <v>8984.4262376499355</v>
      </c>
      <c r="I15" s="352">
        <v>0.15579715608827494</v>
      </c>
      <c r="J15" s="23">
        <v>5548.0024057333776</v>
      </c>
      <c r="K15" s="74">
        <v>0.11607238942474604</v>
      </c>
      <c r="L15" s="23">
        <v>6002.8243641525423</v>
      </c>
      <c r="M15" s="74">
        <v>0.12099200912017316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259.0758010000215</v>
      </c>
      <c r="C16" s="353">
        <v>6.2198780376651122E-2</v>
      </c>
      <c r="D16" s="242">
        <v>263.91669200002667</v>
      </c>
      <c r="E16" s="354">
        <v>6.276866534445405E-2</v>
      </c>
      <c r="F16" s="242">
        <v>265.3819770000319</v>
      </c>
      <c r="G16" s="362">
        <v>6.2849606591599938E-2</v>
      </c>
      <c r="H16" s="242">
        <v>29200.586379274293</v>
      </c>
      <c r="I16" s="353">
        <v>5.9775254183336311E-2</v>
      </c>
      <c r="J16" s="242">
        <v>29045.760025407821</v>
      </c>
      <c r="K16" s="354">
        <v>5.5345688987394268E-2</v>
      </c>
      <c r="L16" s="242">
        <v>35507.80130978387</v>
      </c>
      <c r="M16" s="354">
        <v>6.0499541738893249E-2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0.21496429405690631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0.10792632588974679</v>
      </c>
      <c r="J20" s="87" t="str">
        <f t="shared" ref="J20:J26" si="1">A10</f>
        <v>PE</v>
      </c>
      <c r="K20" s="76">
        <f t="shared" si="0"/>
        <v>327871.24100000004</v>
      </c>
      <c r="L20" s="87" t="str">
        <f t="shared" ref="L20:L26" si="2">A10</f>
        <v>PE</v>
      </c>
      <c r="M20" s="85">
        <f>K20/'6.1, 6.2'!C5</f>
        <v>6.1458077205090236E-2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8.4706994910170613E-2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86" t="s">
        <v>53</v>
      </c>
      <c r="B22" s="588">
        <f>SUM(B23,D23,F23)</f>
        <v>1446930.1915266062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8.7466066825596073E-2</v>
      </c>
      <c r="J22" s="87" t="str">
        <f t="shared" si="1"/>
        <v>PSE</v>
      </c>
      <c r="K22" s="76">
        <f t="shared" si="0"/>
        <v>114805.995</v>
      </c>
      <c r="L22" s="87" t="str">
        <f t="shared" si="2"/>
        <v>PSE</v>
      </c>
      <c r="M22" s="85">
        <f>K22/'6.1, 6.2'!E5</f>
        <v>0.13004267680087073</v>
      </c>
      <c r="N22" s="78"/>
      <c r="O22" s="68"/>
      <c r="P22" s="89"/>
      <c r="Q22" s="71"/>
      <c r="R22" s="23"/>
      <c r="S22" s="23"/>
      <c r="T22" s="23"/>
    </row>
    <row r="23" spans="1:20">
      <c r="A23" s="587"/>
      <c r="B23" s="318">
        <f>SUM(B24:B27)</f>
        <v>488108.97604032018</v>
      </c>
      <c r="C23" s="363">
        <v>0.1174901903610687</v>
      </c>
      <c r="D23" s="318">
        <f>SUM(D24:D27)</f>
        <v>485816.17956591758</v>
      </c>
      <c r="E23" s="363">
        <v>0.11692512755442634</v>
      </c>
      <c r="F23" s="318">
        <f>SUM(F24:F27)</f>
        <v>473005.03592036839</v>
      </c>
      <c r="G23" s="363">
        <v>0.11688241633018452</v>
      </c>
      <c r="H23" s="68"/>
      <c r="I23" s="68"/>
      <c r="J23" s="87" t="str">
        <f t="shared" si="1"/>
        <v>VE</v>
      </c>
      <c r="K23" s="76">
        <f t="shared" si="0"/>
        <v>10472.707984606419</v>
      </c>
      <c r="L23" s="87" t="str">
        <f t="shared" si="2"/>
        <v>VE</v>
      </c>
      <c r="M23" s="85">
        <f>K23/'6.1, 6.2'!F5</f>
        <v>2.8687212285377232E-2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136374.18299999999</v>
      </c>
      <c r="C24" s="352">
        <v>0.21781718025840383</v>
      </c>
      <c r="D24" s="23">
        <v>137957.39600000001</v>
      </c>
      <c r="E24" s="352">
        <v>0.21920139123120175</v>
      </c>
      <c r="F24" s="23">
        <v>139902.37400000001</v>
      </c>
      <c r="G24" s="352">
        <v>0.2083334000961802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190694.14</v>
      </c>
      <c r="C25" s="352">
        <v>0.10526750109341627</v>
      </c>
      <c r="D25" s="23">
        <v>193724.27</v>
      </c>
      <c r="E25" s="352">
        <v>0.11017508742814994</v>
      </c>
      <c r="F25" s="23">
        <v>196571.592</v>
      </c>
      <c r="G25" s="352">
        <v>0.10840193288704018</v>
      </c>
      <c r="H25" s="68"/>
      <c r="I25" s="68"/>
      <c r="J25" s="87" t="str">
        <f t="shared" si="1"/>
        <v>VTE</v>
      </c>
      <c r="K25" s="76">
        <f t="shared" si="0"/>
        <v>20535.253007535855</v>
      </c>
      <c r="L25" s="87" t="str">
        <f t="shared" si="2"/>
        <v>VTE</v>
      </c>
      <c r="M25" s="85">
        <f>K25/'6.1, 6.2'!H5</f>
        <v>0.13241832540220896</v>
      </c>
      <c r="N25" s="78"/>
      <c r="O25" s="86"/>
    </row>
    <row r="26" spans="1:20">
      <c r="A26" s="18" t="s">
        <v>132</v>
      </c>
      <c r="B26" s="23">
        <v>49733.528746644763</v>
      </c>
      <c r="C26" s="352">
        <v>8.6948314285464734E-2</v>
      </c>
      <c r="D26" s="23">
        <v>48336.258466787265</v>
      </c>
      <c r="E26" s="352">
        <v>8.5824483668125146E-2</v>
      </c>
      <c r="F26" s="23">
        <v>45655.864190071974</v>
      </c>
      <c r="G26" s="352">
        <v>8.5385864389982899E-2</v>
      </c>
      <c r="H26" s="68"/>
      <c r="I26" s="68"/>
      <c r="J26" s="87" t="str">
        <f t="shared" si="1"/>
        <v>FVE</v>
      </c>
      <c r="K26" s="76">
        <f t="shared" si="0"/>
        <v>93754.147714465988</v>
      </c>
      <c r="L26" s="87" t="str">
        <f t="shared" si="2"/>
        <v>FVE</v>
      </c>
      <c r="M26" s="85">
        <f>K26/'6.1, 6.2'!I5</f>
        <v>5.8588187270558638E-2</v>
      </c>
      <c r="N26" s="78"/>
      <c r="O26" s="86"/>
    </row>
    <row r="27" spans="1:20">
      <c r="A27" s="427" t="s">
        <v>130</v>
      </c>
      <c r="B27" s="242">
        <v>111307.12429367547</v>
      </c>
      <c r="C27" s="353">
        <v>9.7223186131380424E-2</v>
      </c>
      <c r="D27" s="242">
        <v>105798.25509913036</v>
      </c>
      <c r="E27" s="353">
        <v>8.7869362831810904E-2</v>
      </c>
      <c r="F27" s="242">
        <v>90875.20573029638</v>
      </c>
      <c r="G27" s="353">
        <v>8.8464141700464863E-2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0.11547321433149078</v>
      </c>
      <c r="J32" s="87" t="str">
        <f t="shared" si="5"/>
        <v>PE</v>
      </c>
      <c r="K32" s="70">
        <f t="shared" si="6"/>
        <v>116922.92200000001</v>
      </c>
      <c r="L32" s="70">
        <f t="shared" si="7"/>
        <v>109967.55</v>
      </c>
      <c r="M32" s="70">
        <f t="shared" si="8"/>
        <v>100980.769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0.10360067610841429</v>
      </c>
      <c r="J34" s="87" t="str">
        <f t="shared" si="5"/>
        <v>PSE</v>
      </c>
      <c r="K34" s="70">
        <f t="shared" si="6"/>
        <v>38418.522000000004</v>
      </c>
      <c r="L34" s="70">
        <f t="shared" si="7"/>
        <v>39747.498000000007</v>
      </c>
      <c r="M34" s="70">
        <f t="shared" si="8"/>
        <v>36639.974999999984</v>
      </c>
    </row>
    <row r="35" spans="8:13" ht="12.75" customHeight="1">
      <c r="H35" s="87" t="str">
        <f t="shared" si="3"/>
        <v>VE</v>
      </c>
      <c r="I35" s="88">
        <f t="shared" si="4"/>
        <v>1.6027482596573127E-2</v>
      </c>
      <c r="J35" s="87" t="str">
        <f t="shared" si="5"/>
        <v>VE</v>
      </c>
      <c r="K35" s="70">
        <f t="shared" si="6"/>
        <v>4645.8210233962254</v>
      </c>
      <c r="L35" s="70">
        <f t="shared" si="7"/>
        <v>2677.3933947770711</v>
      </c>
      <c r="M35" s="70">
        <f t="shared" si="8"/>
        <v>3149.4935664331215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0.11316042466780796</v>
      </c>
      <c r="J37" s="87" t="str">
        <f t="shared" si="5"/>
        <v>VTE</v>
      </c>
      <c r="K37" s="70">
        <f t="shared" si="6"/>
        <v>8984.4262376499355</v>
      </c>
      <c r="L37" s="70">
        <f t="shared" si="7"/>
        <v>5548.0024057333776</v>
      </c>
      <c r="M37" s="70">
        <f t="shared" si="8"/>
        <v>6002.8243641525423</v>
      </c>
    </row>
    <row r="38" spans="8:13" ht="12.75" customHeight="1">
      <c r="H38" s="87" t="str">
        <f t="shared" si="3"/>
        <v>FVE</v>
      </c>
      <c r="I38" s="88">
        <f t="shared" si="4"/>
        <v>6.2849606591599938E-2</v>
      </c>
      <c r="J38" s="87" t="str">
        <f t="shared" si="5"/>
        <v>FVE</v>
      </c>
      <c r="K38" s="70">
        <f t="shared" si="6"/>
        <v>29200.586379274293</v>
      </c>
      <c r="L38" s="70">
        <f t="shared" si="7"/>
        <v>29045.760025407821</v>
      </c>
      <c r="M38" s="70">
        <f t="shared" si="8"/>
        <v>35507.80130978387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397</v>
      </c>
      <c r="M1" s="348" t="str">
        <f>'3.1'!N1</f>
        <v>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24"/>
    </row>
    <row r="4" spans="1:24" ht="13.5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3" t="s">
        <v>53</v>
      </c>
      <c r="B7" s="598">
        <f>F8</f>
        <v>1219.084213999995</v>
      </c>
      <c r="C7" s="588"/>
      <c r="D7" s="588"/>
      <c r="E7" s="588"/>
      <c r="F7" s="588"/>
      <c r="G7" s="600"/>
      <c r="H7" s="598">
        <f>SUM(H8,J8,L8)</f>
        <v>330802.73724808055</v>
      </c>
      <c r="I7" s="588"/>
      <c r="J7" s="588"/>
      <c r="K7" s="588"/>
      <c r="L7" s="588"/>
      <c r="M7" s="588"/>
      <c r="N7" s="73"/>
    </row>
    <row r="8" spans="1:24">
      <c r="A8" s="594"/>
      <c r="B8" s="358">
        <f>SUM(B9:B16)</f>
        <v>1211.184993999995</v>
      </c>
      <c r="C8" s="353">
        <v>5.251379460149682E-2</v>
      </c>
      <c r="D8" s="318">
        <f>SUM(D9:D16)</f>
        <v>1218.3617739999954</v>
      </c>
      <c r="E8" s="353">
        <v>5.2661008906460208E-2</v>
      </c>
      <c r="F8" s="318">
        <f>SUM(F9:F16)</f>
        <v>1219.084213999995</v>
      </c>
      <c r="G8" s="359">
        <v>5.2669324531719679E-2</v>
      </c>
      <c r="H8" s="318">
        <f>SUM(H9:H16)</f>
        <v>129898.25910841401</v>
      </c>
      <c r="I8" s="353">
        <v>2.0935692658018083E-2</v>
      </c>
      <c r="J8" s="318">
        <f>SUM(J9:J16)</f>
        <v>112341.89398851799</v>
      </c>
      <c r="K8" s="353">
        <v>1.9510401164203172E-2</v>
      </c>
      <c r="L8" s="318">
        <f>SUM(L9:L16)</f>
        <v>88562.584151148534</v>
      </c>
      <c r="M8" s="353">
        <v>1.8930918888202402E-2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70.628200000000007</v>
      </c>
      <c r="C10" s="352">
        <v>7.658396991924464E-3</v>
      </c>
      <c r="D10" s="23">
        <v>70.628200000000007</v>
      </c>
      <c r="E10" s="352">
        <v>7.658396991924464E-3</v>
      </c>
      <c r="F10" s="23">
        <v>70.628200000000007</v>
      </c>
      <c r="G10" s="360">
        <v>7.6717901294055318E-3</v>
      </c>
      <c r="H10" s="23">
        <v>14297.067999999999</v>
      </c>
      <c r="I10" s="352">
        <v>6.0490965885396679E-3</v>
      </c>
      <c r="J10" s="23">
        <v>12934.864</v>
      </c>
      <c r="K10" s="352">
        <v>7.363301844051119E-3</v>
      </c>
      <c r="L10" s="23">
        <v>9232.4179999999997</v>
      </c>
      <c r="M10" s="352">
        <v>7.600540914040963E-3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181.23299999999983</v>
      </c>
      <c r="C12" s="352">
        <v>0.13646869442802922</v>
      </c>
      <c r="D12" s="23">
        <v>182.23199999999983</v>
      </c>
      <c r="E12" s="352">
        <v>0.13387035056075852</v>
      </c>
      <c r="F12" s="23">
        <v>183.23199999999983</v>
      </c>
      <c r="G12" s="360">
        <v>0.13403025084530359</v>
      </c>
      <c r="H12" s="23">
        <v>24676.74425</v>
      </c>
      <c r="I12" s="352">
        <v>7.9453491827311082E-2</v>
      </c>
      <c r="J12" s="23">
        <v>23110.772000000008</v>
      </c>
      <c r="K12" s="352">
        <v>7.6829173446271243E-2</v>
      </c>
      <c r="L12" s="23">
        <v>20917.054000000004</v>
      </c>
      <c r="M12" s="352">
        <v>7.7058171305380188E-2</v>
      </c>
      <c r="N12" s="76"/>
      <c r="O12" s="85"/>
      <c r="X12" s="70"/>
    </row>
    <row r="13" spans="1:24">
      <c r="A13" s="56" t="s">
        <v>43</v>
      </c>
      <c r="B13" s="247">
        <v>12.902239999999987</v>
      </c>
      <c r="C13" s="352">
        <v>1.1551160374931748E-2</v>
      </c>
      <c r="D13" s="23">
        <v>12.792239999999987</v>
      </c>
      <c r="E13" s="352">
        <v>1.1460086946671909E-2</v>
      </c>
      <c r="F13" s="23">
        <v>12.441539999999994</v>
      </c>
      <c r="G13" s="360">
        <v>1.116435618523982E-2</v>
      </c>
      <c r="H13" s="23">
        <v>3229.4612535616106</v>
      </c>
      <c r="I13" s="352">
        <v>2.2257994709599365E-2</v>
      </c>
      <c r="J13" s="23">
        <v>2256.3600105280439</v>
      </c>
      <c r="K13" s="352">
        <v>2.029150074230926E-2</v>
      </c>
      <c r="L13" s="23">
        <v>1573.8536269003423</v>
      </c>
      <c r="M13" s="352">
        <v>1.4468772793856987E-2</v>
      </c>
      <c r="N13" s="76"/>
      <c r="O13" s="85"/>
      <c r="X13" s="70"/>
    </row>
    <row r="14" spans="1:24">
      <c r="A14" s="56" t="s">
        <v>44</v>
      </c>
      <c r="B14" s="247">
        <v>650</v>
      </c>
      <c r="C14" s="352">
        <v>0.55484421681604779</v>
      </c>
      <c r="D14" s="23">
        <v>650</v>
      </c>
      <c r="E14" s="352">
        <v>0.55484421681604779</v>
      </c>
      <c r="F14" s="23">
        <v>650</v>
      </c>
      <c r="G14" s="360">
        <v>0.55484421681604779</v>
      </c>
      <c r="H14" s="23">
        <v>46637.23</v>
      </c>
      <c r="I14" s="352">
        <v>0.5140467993340363</v>
      </c>
      <c r="J14" s="23">
        <v>36360.6</v>
      </c>
      <c r="K14" s="352">
        <v>0.40938249565179008</v>
      </c>
      <c r="L14" s="23">
        <v>16402.39</v>
      </c>
      <c r="M14" s="352">
        <v>0.23255723938066553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57.189999999999984</v>
      </c>
      <c r="C15" s="352">
        <v>0.15684074741815071</v>
      </c>
      <c r="D15" s="23">
        <v>57.191999999999986</v>
      </c>
      <c r="E15" s="74">
        <v>0.15685285680181896</v>
      </c>
      <c r="F15" s="23">
        <v>57.191999999999986</v>
      </c>
      <c r="G15" s="361">
        <v>0.15503641242618793</v>
      </c>
      <c r="H15" s="23">
        <v>12463.535049999997</v>
      </c>
      <c r="I15" s="352">
        <v>0.216127692991606</v>
      </c>
      <c r="J15" s="23">
        <v>7534.8288199999988</v>
      </c>
      <c r="K15" s="74">
        <v>0.15763972707366375</v>
      </c>
      <c r="L15" s="23">
        <v>6743.9117300000016</v>
      </c>
      <c r="M15" s="74">
        <v>0.13592925263889463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239.23155399999513</v>
      </c>
      <c r="C16" s="353">
        <v>5.7434584121615492E-2</v>
      </c>
      <c r="D16" s="242">
        <v>245.51733399999546</v>
      </c>
      <c r="E16" s="354">
        <v>5.8392651322360115E-2</v>
      </c>
      <c r="F16" s="242">
        <v>245.59047399999497</v>
      </c>
      <c r="G16" s="362">
        <v>5.816244512166846E-2</v>
      </c>
      <c r="H16" s="242">
        <v>28594.220554852407</v>
      </c>
      <c r="I16" s="353">
        <v>5.8533988997352494E-2</v>
      </c>
      <c r="J16" s="242">
        <v>30144.469157989955</v>
      </c>
      <c r="K16" s="354">
        <v>5.7439241157704428E-2</v>
      </c>
      <c r="L16" s="242">
        <v>33692.956794248188</v>
      </c>
      <c r="M16" s="354">
        <v>5.7407340660055997E-2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4.808360063092236E-2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6.6085858028481076E-2</v>
      </c>
      <c r="J20" s="87" t="str">
        <f t="shared" ref="J20:J26" si="1">A10</f>
        <v>PE</v>
      </c>
      <c r="K20" s="76">
        <f t="shared" si="0"/>
        <v>36464.35</v>
      </c>
      <c r="L20" s="87" t="str">
        <f t="shared" ref="L20:L26" si="2">A10</f>
        <v>PE</v>
      </c>
      <c r="M20" s="85">
        <f>K20/'6.1, 6.2'!C5</f>
        <v>6.8350881605179631E-3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5.282403979034276E-2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6" t="s">
        <v>53</v>
      </c>
      <c r="B22" s="588">
        <f>SUM(B23,D23,F23)</f>
        <v>719902.56210255367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5.164894580625963E-2</v>
      </c>
      <c r="J22" s="87" t="str">
        <f t="shared" si="1"/>
        <v>PSE</v>
      </c>
      <c r="K22" s="76">
        <f t="shared" si="0"/>
        <v>68704.570250000019</v>
      </c>
      <c r="L22" s="87" t="str">
        <f t="shared" si="2"/>
        <v>PSE</v>
      </c>
      <c r="M22" s="85">
        <f>K22/'6.1, 6.2'!E5</f>
        <v>7.7822819477009642E-2</v>
      </c>
      <c r="N22" s="78"/>
      <c r="O22" s="68"/>
    </row>
    <row r="23" spans="1:15">
      <c r="A23" s="587"/>
      <c r="B23" s="318">
        <f>SUM(B24:B27)</f>
        <v>245934.35542203003</v>
      </c>
      <c r="C23" s="363">
        <v>5.9197588352634958E-2</v>
      </c>
      <c r="D23" s="318">
        <f>SUM(D24:D27)</f>
        <v>243105.30287385502</v>
      </c>
      <c r="E23" s="363">
        <v>5.8510028573114055E-2</v>
      </c>
      <c r="F23" s="318">
        <f>SUM(F24:F27)</f>
        <v>230862.90380666853</v>
      </c>
      <c r="G23" s="363">
        <v>5.7047625265599006E-2</v>
      </c>
      <c r="H23" s="68"/>
      <c r="I23" s="68"/>
      <c r="J23" s="87" t="str">
        <f t="shared" si="1"/>
        <v>VE</v>
      </c>
      <c r="K23" s="76">
        <f t="shared" si="0"/>
        <v>7059.674890989997</v>
      </c>
      <c r="L23" s="87" t="str">
        <f t="shared" si="2"/>
        <v>VE</v>
      </c>
      <c r="M23" s="85">
        <f>K23/'6.1, 6.2'!F5</f>
        <v>1.9338111266088982E-2</v>
      </c>
      <c r="N23" s="78"/>
      <c r="O23" s="68"/>
    </row>
    <row r="24" spans="1:15">
      <c r="A24" s="18" t="s">
        <v>8</v>
      </c>
      <c r="B24" s="23">
        <v>31171.945</v>
      </c>
      <c r="C24" s="352">
        <v>4.9787907166197652E-2</v>
      </c>
      <c r="D24" s="23">
        <v>32158.34</v>
      </c>
      <c r="E24" s="352">
        <v>5.109659265883798E-2</v>
      </c>
      <c r="F24" s="23">
        <v>29326.312000000002</v>
      </c>
      <c r="G24" s="352">
        <v>4.3670812128187408E-2</v>
      </c>
      <c r="H24" s="68"/>
      <c r="I24" s="68"/>
      <c r="J24" s="87" t="str">
        <f t="shared" si="1"/>
        <v>PVE</v>
      </c>
      <c r="K24" s="76">
        <f t="shared" si="0"/>
        <v>99400.22</v>
      </c>
      <c r="L24" s="87" t="str">
        <f t="shared" si="2"/>
        <v>PVE</v>
      </c>
      <c r="M24" s="85">
        <f>K24/'6.1, 6.2'!G5</f>
        <v>0.39748265275976313</v>
      </c>
      <c r="N24" s="78"/>
      <c r="O24" s="86"/>
    </row>
    <row r="25" spans="1:15">
      <c r="A25" s="18" t="s">
        <v>9</v>
      </c>
      <c r="B25" s="23">
        <v>118650.618</v>
      </c>
      <c r="C25" s="352">
        <v>6.5497838895571286E-2</v>
      </c>
      <c r="D25" s="23">
        <v>117862.78700000001</v>
      </c>
      <c r="E25" s="352">
        <v>6.7031058432949139E-2</v>
      </c>
      <c r="F25" s="23">
        <v>119240.601</v>
      </c>
      <c r="G25" s="352">
        <v>6.5756763200108467E-2</v>
      </c>
      <c r="H25" s="68"/>
      <c r="I25" s="68"/>
      <c r="J25" s="87" t="str">
        <f t="shared" si="1"/>
        <v>VTE</v>
      </c>
      <c r="K25" s="76">
        <f t="shared" si="0"/>
        <v>26742.275599999994</v>
      </c>
      <c r="L25" s="87" t="str">
        <f t="shared" si="2"/>
        <v>VTE</v>
      </c>
      <c r="M25" s="85">
        <f>K25/'6.1, 6.2'!H5</f>
        <v>0.17244332714560878</v>
      </c>
      <c r="N25" s="78"/>
      <c r="O25" s="86"/>
    </row>
    <row r="26" spans="1:15">
      <c r="A26" s="18" t="s">
        <v>132</v>
      </c>
      <c r="B26" s="23">
        <v>31931.794057289761</v>
      </c>
      <c r="C26" s="352">
        <v>5.5825832901094399E-2</v>
      </c>
      <c r="D26" s="23">
        <v>29046.734190584517</v>
      </c>
      <c r="E26" s="352">
        <v>5.1574553828263828E-2</v>
      </c>
      <c r="F26" s="23">
        <v>28650.073695600509</v>
      </c>
      <c r="G26" s="352">
        <v>5.3581535487998065E-2</v>
      </c>
      <c r="H26" s="68"/>
      <c r="I26" s="68"/>
      <c r="J26" s="87" t="str">
        <f t="shared" si="1"/>
        <v>FVE</v>
      </c>
      <c r="K26" s="76">
        <f t="shared" si="0"/>
        <v>92431.64650709054</v>
      </c>
      <c r="L26" s="87" t="str">
        <f t="shared" si="2"/>
        <v>FVE</v>
      </c>
      <c r="M26" s="85">
        <f>K26/'6.1, 6.2'!I5</f>
        <v>5.776173905155043E-2</v>
      </c>
      <c r="N26" s="78"/>
      <c r="O26" s="86"/>
    </row>
    <row r="27" spans="1:15">
      <c r="A27" s="427" t="s">
        <v>130</v>
      </c>
      <c r="B27" s="242">
        <v>64179.998364740277</v>
      </c>
      <c r="C27" s="353">
        <v>5.6059160332483614E-2</v>
      </c>
      <c r="D27" s="242">
        <v>64037.441683270503</v>
      </c>
      <c r="E27" s="353">
        <v>5.3185463151693133E-2</v>
      </c>
      <c r="F27" s="242">
        <v>53645.917111068033</v>
      </c>
      <c r="G27" s="353">
        <v>5.2222605438160333E-2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7.6717901294055318E-3</v>
      </c>
      <c r="J32" s="87" t="str">
        <f t="shared" si="5"/>
        <v>PE</v>
      </c>
      <c r="K32" s="70">
        <f t="shared" si="6"/>
        <v>14297.067999999999</v>
      </c>
      <c r="L32" s="70">
        <f t="shared" si="7"/>
        <v>12934.864</v>
      </c>
      <c r="M32" s="70">
        <f t="shared" si="8"/>
        <v>9232.4179999999997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0.13403025084530359</v>
      </c>
      <c r="J34" s="87" t="str">
        <f t="shared" si="5"/>
        <v>PSE</v>
      </c>
      <c r="K34" s="70">
        <f t="shared" si="6"/>
        <v>24676.74425</v>
      </c>
      <c r="L34" s="70">
        <f t="shared" si="7"/>
        <v>23110.772000000008</v>
      </c>
      <c r="M34" s="70">
        <f t="shared" si="8"/>
        <v>20917.054000000004</v>
      </c>
    </row>
    <row r="35" spans="8:13" ht="13.5" customHeight="1">
      <c r="H35" s="87" t="str">
        <f t="shared" si="3"/>
        <v>VE</v>
      </c>
      <c r="I35" s="88">
        <f t="shared" si="4"/>
        <v>1.116435618523982E-2</v>
      </c>
      <c r="J35" s="87" t="str">
        <f t="shared" si="5"/>
        <v>VE</v>
      </c>
      <c r="K35" s="70">
        <f t="shared" si="6"/>
        <v>3229.4612535616106</v>
      </c>
      <c r="L35" s="70">
        <f t="shared" si="7"/>
        <v>2256.3600105280439</v>
      </c>
      <c r="M35" s="70">
        <f t="shared" si="8"/>
        <v>1573.8536269003423</v>
      </c>
    </row>
    <row r="36" spans="8:13" ht="12.75" customHeight="1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46637.23</v>
      </c>
      <c r="L36" s="70">
        <f t="shared" si="7"/>
        <v>36360.6</v>
      </c>
      <c r="M36" s="70">
        <f t="shared" si="8"/>
        <v>16402.39</v>
      </c>
    </row>
    <row r="37" spans="8:13" ht="12.75" customHeight="1">
      <c r="H37" s="87" t="str">
        <f t="shared" si="3"/>
        <v>VTE</v>
      </c>
      <c r="I37" s="88">
        <f t="shared" si="4"/>
        <v>0.15503641242618793</v>
      </c>
      <c r="J37" s="87" t="str">
        <f t="shared" si="5"/>
        <v>VTE</v>
      </c>
      <c r="K37" s="70">
        <f t="shared" si="6"/>
        <v>12463.535049999997</v>
      </c>
      <c r="L37" s="70">
        <f t="shared" si="7"/>
        <v>7534.8288199999988</v>
      </c>
      <c r="M37" s="70">
        <f t="shared" si="8"/>
        <v>6743.9117300000016</v>
      </c>
    </row>
    <row r="38" spans="8:13" ht="12.75" customHeight="1">
      <c r="H38" s="87" t="str">
        <f t="shared" si="3"/>
        <v>FVE</v>
      </c>
      <c r="I38" s="88">
        <f t="shared" si="4"/>
        <v>5.816244512166846E-2</v>
      </c>
      <c r="J38" s="87" t="str">
        <f t="shared" si="5"/>
        <v>FVE</v>
      </c>
      <c r="K38" s="70">
        <f t="shared" si="6"/>
        <v>28594.220554852407</v>
      </c>
      <c r="L38" s="70">
        <f t="shared" si="7"/>
        <v>30144.469157989955</v>
      </c>
      <c r="M38" s="70">
        <f t="shared" si="8"/>
        <v>33692.956794248188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398</v>
      </c>
      <c r="M1" s="348" t="str">
        <f>'3.1'!N1</f>
        <v>II.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24"/>
    </row>
    <row r="4" spans="1:21" ht="13.5" customHeight="1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72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3" t="s">
        <v>53</v>
      </c>
      <c r="B7" s="598">
        <f>F8</f>
        <v>1651.3735569999924</v>
      </c>
      <c r="C7" s="588"/>
      <c r="D7" s="588"/>
      <c r="E7" s="588"/>
      <c r="F7" s="588"/>
      <c r="G7" s="600"/>
      <c r="H7" s="598">
        <f>SUM(H8,J8,L8)</f>
        <v>458581.47774880554</v>
      </c>
      <c r="I7" s="588"/>
      <c r="J7" s="588"/>
      <c r="K7" s="588"/>
      <c r="L7" s="588"/>
      <c r="M7" s="588"/>
      <c r="N7" s="73"/>
    </row>
    <row r="8" spans="1:21">
      <c r="A8" s="594"/>
      <c r="B8" s="358">
        <f>SUM(B9:B16)</f>
        <v>1645.2009119999921</v>
      </c>
      <c r="C8" s="353">
        <v>7.1331582870455532E-2</v>
      </c>
      <c r="D8" s="318">
        <f>SUM(D9:D16)</f>
        <v>1647.5876619999922</v>
      </c>
      <c r="E8" s="353">
        <v>7.121335418945593E-2</v>
      </c>
      <c r="F8" s="318">
        <f>SUM(F9:F16)</f>
        <v>1651.3735569999924</v>
      </c>
      <c r="G8" s="359">
        <v>7.1345956905921548E-2</v>
      </c>
      <c r="H8" s="318">
        <f>SUM(H9:H16)</f>
        <v>203026.3322084946</v>
      </c>
      <c r="I8" s="353">
        <v>3.2721738703628239E-2</v>
      </c>
      <c r="J8" s="318">
        <f>SUM(J9:J16)</f>
        <v>104174.71580951165</v>
      </c>
      <c r="K8" s="353">
        <v>1.8092008461404106E-2</v>
      </c>
      <c r="L8" s="318">
        <f>SUM(L9:L16)</f>
        <v>151380.42973079928</v>
      </c>
      <c r="M8" s="353">
        <v>3.2358706150714997E-2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1293.7099999999998</v>
      </c>
      <c r="C10" s="352">
        <v>0.14028029558197144</v>
      </c>
      <c r="D10" s="23">
        <v>1293.7099999999998</v>
      </c>
      <c r="E10" s="352">
        <v>0.14028029558197144</v>
      </c>
      <c r="F10" s="23">
        <v>1293.7099999999998</v>
      </c>
      <c r="G10" s="360">
        <v>0.1405256201958032</v>
      </c>
      <c r="H10" s="23">
        <v>146017.06100000002</v>
      </c>
      <c r="I10" s="352">
        <v>6.1779891203125617E-2</v>
      </c>
      <c r="J10" s="23">
        <v>46582.046000000002</v>
      </c>
      <c r="K10" s="352">
        <v>2.6517299695727303E-2</v>
      </c>
      <c r="L10" s="23">
        <v>92908.5</v>
      </c>
      <c r="M10" s="352">
        <v>7.6486447592838069E-2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80.989500000000035</v>
      </c>
      <c r="C12" s="352">
        <v>6.098520317700909E-2</v>
      </c>
      <c r="D12" s="23">
        <v>80.989500000000035</v>
      </c>
      <c r="E12" s="352">
        <v>5.9496097045198253E-2</v>
      </c>
      <c r="F12" s="23">
        <v>80.989500000000035</v>
      </c>
      <c r="G12" s="360">
        <v>5.9242070166978092E-2</v>
      </c>
      <c r="H12" s="23">
        <v>27543.452999999994</v>
      </c>
      <c r="I12" s="352">
        <v>8.8683640583235621E-2</v>
      </c>
      <c r="J12" s="23">
        <v>27736.947999999986</v>
      </c>
      <c r="K12" s="352">
        <v>9.2208377494365154E-2</v>
      </c>
      <c r="L12" s="23">
        <v>25930.451999999994</v>
      </c>
      <c r="M12" s="352">
        <v>9.5527468267851551E-2</v>
      </c>
      <c r="N12" s="76"/>
      <c r="O12" s="85"/>
    </row>
    <row r="13" spans="1:21">
      <c r="A13" s="56" t="s">
        <v>43</v>
      </c>
      <c r="B13" s="247">
        <v>29.850800000000017</v>
      </c>
      <c r="C13" s="352">
        <v>2.6724923588463182E-2</v>
      </c>
      <c r="D13" s="23">
        <v>29.828800000000019</v>
      </c>
      <c r="E13" s="352">
        <v>2.6722500634360175E-2</v>
      </c>
      <c r="F13" s="23">
        <v>29.766500000000018</v>
      </c>
      <c r="G13" s="360">
        <v>2.6710825861424023E-2</v>
      </c>
      <c r="H13" s="23">
        <v>2752.7189395608234</v>
      </c>
      <c r="I13" s="352">
        <v>1.8972205821075318E-2</v>
      </c>
      <c r="J13" s="23">
        <v>2336.0780373309603</v>
      </c>
      <c r="K13" s="352">
        <v>2.100840690644051E-2</v>
      </c>
      <c r="L13" s="23">
        <v>2101.5349514177528</v>
      </c>
      <c r="M13" s="352">
        <v>1.9319859998860059E-2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22.9864</v>
      </c>
      <c r="C15" s="352">
        <v>6.3039065508875336E-2</v>
      </c>
      <c r="D15" s="23">
        <v>22.965399999999999</v>
      </c>
      <c r="E15" s="74">
        <v>6.298413410261039E-2</v>
      </c>
      <c r="F15" s="23">
        <v>22.965399999999999</v>
      </c>
      <c r="G15" s="361">
        <v>6.2254742375373769E-2</v>
      </c>
      <c r="H15" s="23">
        <v>2215.8155758898306</v>
      </c>
      <c r="I15" s="352">
        <v>3.8424019075706459E-2</v>
      </c>
      <c r="J15" s="23">
        <v>1470.9949615873531</v>
      </c>
      <c r="K15" s="74">
        <v>3.0775383198601302E-2</v>
      </c>
      <c r="L15" s="23">
        <v>1129.5024451059321</v>
      </c>
      <c r="M15" s="74">
        <v>2.2766078407294547E-2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217.66421199999229</v>
      </c>
      <c r="C16" s="353">
        <v>5.2256708136331216E-2</v>
      </c>
      <c r="D16" s="242">
        <v>220.09396199999213</v>
      </c>
      <c r="E16" s="354">
        <v>5.2346079895208356E-2</v>
      </c>
      <c r="F16" s="242">
        <v>223.94215699999245</v>
      </c>
      <c r="G16" s="362">
        <v>5.3035540038659602E-2</v>
      </c>
      <c r="H16" s="242">
        <v>24497.283693043919</v>
      </c>
      <c r="I16" s="353">
        <v>5.0147327198618821E-2</v>
      </c>
      <c r="J16" s="242">
        <v>26048.648810593353</v>
      </c>
      <c r="K16" s="354">
        <v>4.963479744898551E-2</v>
      </c>
      <c r="L16" s="242">
        <v>29310.44033427562</v>
      </c>
      <c r="M16" s="354">
        <v>4.9940242509474646E-2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3.5731286251091343E-2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4.2949434772925114E-2</v>
      </c>
      <c r="J20" s="87" t="str">
        <f t="shared" ref="J20:J26" si="1">A10</f>
        <v>PE</v>
      </c>
      <c r="K20" s="76">
        <f t="shared" si="0"/>
        <v>285507.60700000002</v>
      </c>
      <c r="L20" s="87" t="str">
        <f t="shared" ref="L20:L26" si="2">A10</f>
        <v>PE</v>
      </c>
      <c r="M20" s="85">
        <f>K20/'6.1, 6.2'!C5</f>
        <v>5.3517193213193592E-2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4.7838283302570256E-2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86" t="s">
        <v>53</v>
      </c>
      <c r="B22" s="588">
        <f>SUM(B23,D23,F23)</f>
        <v>545254.53307880601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4.658311664039716E-2</v>
      </c>
      <c r="J22" s="87" t="str">
        <f t="shared" si="1"/>
        <v>PSE</v>
      </c>
      <c r="K22" s="76">
        <f t="shared" si="0"/>
        <v>81210.852999999974</v>
      </c>
      <c r="L22" s="87" t="str">
        <f t="shared" si="2"/>
        <v>PSE</v>
      </c>
      <c r="M22" s="85">
        <f>K22/'6.1, 6.2'!E5</f>
        <v>9.198889578372646E-2</v>
      </c>
      <c r="N22" s="78"/>
      <c r="O22" s="68"/>
      <c r="P22" s="89"/>
      <c r="Q22" s="71"/>
      <c r="R22" s="23"/>
      <c r="S22" s="23"/>
      <c r="T22" s="23"/>
    </row>
    <row r="23" spans="1:20">
      <c r="A23" s="587"/>
      <c r="B23" s="318">
        <f>SUM(B24:B27)</f>
        <v>184627.94445849457</v>
      </c>
      <c r="C23" s="363">
        <v>4.4440838839664119E-2</v>
      </c>
      <c r="D23" s="318">
        <f>SUM(D24:D27)</f>
        <v>179773.9235395118</v>
      </c>
      <c r="E23" s="363">
        <v>4.3267576966248431E-2</v>
      </c>
      <c r="F23" s="318">
        <f>SUM(F24:F27)</f>
        <v>180852.66508079955</v>
      </c>
      <c r="G23" s="363">
        <v>4.4689791628256911E-2</v>
      </c>
      <c r="H23" s="68"/>
      <c r="I23" s="68"/>
      <c r="J23" s="87" t="str">
        <f t="shared" si="1"/>
        <v>VE</v>
      </c>
      <c r="K23" s="76">
        <f t="shared" si="0"/>
        <v>7190.331928309537</v>
      </c>
      <c r="L23" s="87" t="str">
        <f t="shared" si="2"/>
        <v>VE</v>
      </c>
      <c r="M23" s="85">
        <f>K23/'6.1, 6.2'!F5</f>
        <v>1.9696011645978641E-2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20270.781999999999</v>
      </c>
      <c r="C24" s="352">
        <v>3.2376542830491663E-2</v>
      </c>
      <c r="D24" s="23">
        <v>18881.539000000001</v>
      </c>
      <c r="E24" s="352">
        <v>3.0000998405233698E-2</v>
      </c>
      <c r="F24" s="23">
        <v>29701.494999999999</v>
      </c>
      <c r="G24" s="352">
        <v>4.4229509938764122E-2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76825.207999999999</v>
      </c>
      <c r="C25" s="352">
        <v>4.2409261591058497E-2</v>
      </c>
      <c r="D25" s="23">
        <v>76769.494999999995</v>
      </c>
      <c r="E25" s="352">
        <v>4.3660434613793715E-2</v>
      </c>
      <c r="F25" s="23">
        <v>77611.093999999997</v>
      </c>
      <c r="G25" s="352">
        <v>4.2799636089215609E-2</v>
      </c>
      <c r="H25" s="68"/>
      <c r="I25" s="68"/>
      <c r="J25" s="87" t="str">
        <f t="shared" si="1"/>
        <v>VTE</v>
      </c>
      <c r="K25" s="76">
        <f t="shared" si="0"/>
        <v>4816.3129825831165</v>
      </c>
      <c r="L25" s="87" t="str">
        <f t="shared" si="2"/>
        <v>VTE</v>
      </c>
      <c r="M25" s="85">
        <f>K25/'6.1, 6.2'!H5</f>
        <v>3.1057231168884647E-2</v>
      </c>
      <c r="N25" s="78"/>
      <c r="O25" s="86"/>
    </row>
    <row r="26" spans="1:20">
      <c r="A26" s="18" t="s">
        <v>132</v>
      </c>
      <c r="B26" s="23">
        <v>28099.188489647324</v>
      </c>
      <c r="C26" s="352">
        <v>4.9125351318032022E-2</v>
      </c>
      <c r="D26" s="23">
        <v>27351.225660990927</v>
      </c>
      <c r="E26" s="352">
        <v>4.8564057179929773E-2</v>
      </c>
      <c r="F26" s="23">
        <v>25718.660929626905</v>
      </c>
      <c r="G26" s="352">
        <v>4.8099190178216025E-2</v>
      </c>
      <c r="H26" s="68"/>
      <c r="I26" s="68"/>
      <c r="J26" s="87" t="str">
        <f t="shared" si="1"/>
        <v>FVE</v>
      </c>
      <c r="K26" s="76">
        <f t="shared" si="0"/>
        <v>79856.372837912902</v>
      </c>
      <c r="L26" s="87" t="str">
        <f t="shared" si="2"/>
        <v>FVE</v>
      </c>
      <c r="M26" s="85">
        <f>K26/'6.1, 6.2'!I5</f>
        <v>4.9903286847897958E-2</v>
      </c>
      <c r="N26" s="78"/>
      <c r="O26" s="86"/>
    </row>
    <row r="27" spans="1:20">
      <c r="A27" s="427" t="s">
        <v>130</v>
      </c>
      <c r="B27" s="242">
        <v>59432.76596884727</v>
      </c>
      <c r="C27" s="353">
        <v>5.1912605817095336E-2</v>
      </c>
      <c r="D27" s="242">
        <v>56771.663878520878</v>
      </c>
      <c r="E27" s="353">
        <v>4.7150966027117103E-2</v>
      </c>
      <c r="F27" s="242">
        <v>47821.415151172652</v>
      </c>
      <c r="G27" s="353">
        <v>4.6552636797384639E-2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0.1405256201958032</v>
      </c>
      <c r="J32" s="87" t="str">
        <f t="shared" si="5"/>
        <v>PE</v>
      </c>
      <c r="K32" s="70">
        <f t="shared" si="6"/>
        <v>146017.06100000002</v>
      </c>
      <c r="L32" s="70">
        <f t="shared" si="7"/>
        <v>46582.046000000002</v>
      </c>
      <c r="M32" s="70">
        <f t="shared" si="8"/>
        <v>92908.5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5.9242070166978092E-2</v>
      </c>
      <c r="J34" s="87" t="str">
        <f t="shared" si="5"/>
        <v>PSE</v>
      </c>
      <c r="K34" s="70">
        <f t="shared" si="6"/>
        <v>27543.452999999994</v>
      </c>
      <c r="L34" s="70">
        <f t="shared" si="7"/>
        <v>27736.947999999986</v>
      </c>
      <c r="M34" s="70">
        <f t="shared" si="8"/>
        <v>25930.451999999994</v>
      </c>
    </row>
    <row r="35" spans="8:13" ht="12.75" customHeight="1">
      <c r="H35" s="87" t="str">
        <f t="shared" si="3"/>
        <v>VE</v>
      </c>
      <c r="I35" s="88">
        <f t="shared" si="4"/>
        <v>2.6710825861424023E-2</v>
      </c>
      <c r="J35" s="87" t="str">
        <f t="shared" si="5"/>
        <v>VE</v>
      </c>
      <c r="K35" s="70">
        <f t="shared" si="6"/>
        <v>2752.7189395608234</v>
      </c>
      <c r="L35" s="70">
        <f t="shared" si="7"/>
        <v>2336.0780373309603</v>
      </c>
      <c r="M35" s="70">
        <f t="shared" si="8"/>
        <v>2101.5349514177528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6.2254742375373769E-2</v>
      </c>
      <c r="J37" s="87" t="str">
        <f t="shared" si="5"/>
        <v>VTE</v>
      </c>
      <c r="K37" s="70">
        <f t="shared" si="6"/>
        <v>2215.8155758898306</v>
      </c>
      <c r="L37" s="70">
        <f t="shared" si="7"/>
        <v>1470.9949615873531</v>
      </c>
      <c r="M37" s="70">
        <f t="shared" si="8"/>
        <v>1129.5024451059321</v>
      </c>
    </row>
    <row r="38" spans="8:13" ht="12.75" customHeight="1">
      <c r="H38" s="87" t="str">
        <f t="shared" si="3"/>
        <v>FVE</v>
      </c>
      <c r="I38" s="88">
        <f t="shared" si="4"/>
        <v>5.3035540038659602E-2</v>
      </c>
      <c r="J38" s="87" t="str">
        <f t="shared" si="5"/>
        <v>FVE</v>
      </c>
      <c r="K38" s="70">
        <f t="shared" si="6"/>
        <v>24497.283693043919</v>
      </c>
      <c r="L38" s="70">
        <f t="shared" si="7"/>
        <v>26048.648810593353</v>
      </c>
      <c r="M38" s="70">
        <f t="shared" si="8"/>
        <v>29310.44033427562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399</v>
      </c>
      <c r="M1" s="348" t="str">
        <f>'3.1'!N1</f>
        <v>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24"/>
    </row>
    <row r="4" spans="1:24" ht="13.5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3" t="s">
        <v>53</v>
      </c>
      <c r="B7" s="598">
        <f>F8</f>
        <v>712.99947999999313</v>
      </c>
      <c r="C7" s="588"/>
      <c r="D7" s="588"/>
      <c r="E7" s="588"/>
      <c r="F7" s="588"/>
      <c r="G7" s="600"/>
      <c r="H7" s="598">
        <f>SUM(H8,J8,L8)</f>
        <v>328290.86940659903</v>
      </c>
      <c r="I7" s="588"/>
      <c r="J7" s="588"/>
      <c r="K7" s="588"/>
      <c r="L7" s="588"/>
      <c r="M7" s="588"/>
      <c r="N7" s="73"/>
    </row>
    <row r="8" spans="1:24">
      <c r="A8" s="594"/>
      <c r="B8" s="358">
        <f>SUM(B9:B16)</f>
        <v>710.81801499999233</v>
      </c>
      <c r="C8" s="353">
        <v>3.081919890327954E-2</v>
      </c>
      <c r="D8" s="318">
        <f>SUM(D9:D16)</f>
        <v>715.33981999999241</v>
      </c>
      <c r="E8" s="353">
        <v>3.0918990923762671E-2</v>
      </c>
      <c r="F8" s="318">
        <f>SUM(F9:F16)</f>
        <v>712.99947999999313</v>
      </c>
      <c r="G8" s="359">
        <v>3.0804435470335081E-2</v>
      </c>
      <c r="H8" s="318">
        <f>SUM(H9:H16)</f>
        <v>119697.73149251333</v>
      </c>
      <c r="I8" s="353">
        <v>1.9291674388782556E-2</v>
      </c>
      <c r="J8" s="318">
        <f>SUM(J9:J16)</f>
        <v>104983.94940592605</v>
      </c>
      <c r="K8" s="353">
        <v>1.8232547947975426E-2</v>
      </c>
      <c r="L8" s="318">
        <f>SUM(L9:L16)</f>
        <v>103609.18850815967</v>
      </c>
      <c r="M8" s="353">
        <v>2.2147243810918159E-2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262.08500000000004</v>
      </c>
      <c r="C10" s="352">
        <v>2.8418549186139862E-2</v>
      </c>
      <c r="D10" s="23">
        <v>262.08500000000004</v>
      </c>
      <c r="E10" s="352">
        <v>2.8418549186139862E-2</v>
      </c>
      <c r="F10" s="23">
        <v>262.08500000000004</v>
      </c>
      <c r="G10" s="360">
        <v>2.8468248037826941E-2</v>
      </c>
      <c r="H10" s="23">
        <v>48691.79</v>
      </c>
      <c r="I10" s="352">
        <v>2.0601520590018175E-2</v>
      </c>
      <c r="J10" s="23">
        <v>32718.618999999999</v>
      </c>
      <c r="K10" s="352">
        <v>1.8625403994777676E-2</v>
      </c>
      <c r="L10" s="23">
        <v>31181.008000000002</v>
      </c>
      <c r="M10" s="352">
        <v>2.5669605410526104E-2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72.336500000000015</v>
      </c>
      <c r="C12" s="352">
        <v>5.4469482459006624E-2</v>
      </c>
      <c r="D12" s="23">
        <v>74.003000000000014</v>
      </c>
      <c r="E12" s="352">
        <v>5.4363709735654686E-2</v>
      </c>
      <c r="F12" s="23">
        <v>74.003000000000014</v>
      </c>
      <c r="G12" s="360">
        <v>5.4131596300346078E-2</v>
      </c>
      <c r="H12" s="23">
        <v>21949.169000000013</v>
      </c>
      <c r="I12" s="352">
        <v>7.0671321228195277E-2</v>
      </c>
      <c r="J12" s="23">
        <v>21116.086999999992</v>
      </c>
      <c r="K12" s="352">
        <v>7.0198066539255033E-2</v>
      </c>
      <c r="L12" s="23">
        <v>19010.941000000003</v>
      </c>
      <c r="M12" s="352">
        <v>7.0036074308288135E-2</v>
      </c>
      <c r="N12" s="76"/>
      <c r="O12" s="85"/>
      <c r="X12" s="70"/>
    </row>
    <row r="13" spans="1:24">
      <c r="A13" s="56" t="s">
        <v>43</v>
      </c>
      <c r="B13" s="247">
        <v>21.767799999999987</v>
      </c>
      <c r="C13" s="352">
        <v>1.9488348442552567E-2</v>
      </c>
      <c r="D13" s="23">
        <v>21.585799999999992</v>
      </c>
      <c r="E13" s="352">
        <v>1.933790679454659E-2</v>
      </c>
      <c r="F13" s="23">
        <v>21.585799999999988</v>
      </c>
      <c r="G13" s="360">
        <v>1.936991399323152E-2</v>
      </c>
      <c r="H13" s="23">
        <v>6935.1355406041666</v>
      </c>
      <c r="I13" s="352">
        <v>4.7798130416608575E-2</v>
      </c>
      <c r="J13" s="23">
        <v>4616.4417585813253</v>
      </c>
      <c r="K13" s="352">
        <v>4.1515773606162376E-2</v>
      </c>
      <c r="L13" s="23">
        <v>4118.4573960810239</v>
      </c>
      <c r="M13" s="352">
        <v>3.7861859137710924E-2</v>
      </c>
      <c r="N13" s="76"/>
      <c r="O13" s="85"/>
      <c r="X13" s="70"/>
    </row>
    <row r="14" spans="1:24">
      <c r="A14" s="56" t="s">
        <v>44</v>
      </c>
      <c r="B14" s="247">
        <v>1.5</v>
      </c>
      <c r="C14" s="352">
        <v>1.2804097311139564E-3</v>
      </c>
      <c r="D14" s="23">
        <v>1.5</v>
      </c>
      <c r="E14" s="352">
        <v>1.2804097311139564E-3</v>
      </c>
      <c r="F14" s="23">
        <v>1.5</v>
      </c>
      <c r="G14" s="360">
        <v>1.2804097311139564E-3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5.3249999999999993</v>
      </c>
      <c r="C15" s="352">
        <v>1.4603549221920836E-2</v>
      </c>
      <c r="D15" s="23">
        <v>5.3249999999999993</v>
      </c>
      <c r="E15" s="74">
        <v>1.4604166010450517E-2</v>
      </c>
      <c r="F15" s="23">
        <v>5.3249999999999993</v>
      </c>
      <c r="G15" s="361">
        <v>1.4435041547234767E-2</v>
      </c>
      <c r="H15" s="23">
        <v>655.01285882496734</v>
      </c>
      <c r="I15" s="352">
        <v>1.1358448264457421E-2</v>
      </c>
      <c r="J15" s="23">
        <v>703.78991158735334</v>
      </c>
      <c r="K15" s="74">
        <v>1.4724322506881894E-2</v>
      </c>
      <c r="L15" s="23">
        <v>763.07672510593227</v>
      </c>
      <c r="M15" s="74">
        <v>1.5380457678348733E-2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347.80371499999228</v>
      </c>
      <c r="C16" s="353">
        <v>8.3500530732571521E-2</v>
      </c>
      <c r="D16" s="242">
        <v>350.84101999999234</v>
      </c>
      <c r="E16" s="354">
        <v>8.3442325707402412E-2</v>
      </c>
      <c r="F16" s="242">
        <v>348.50067999999311</v>
      </c>
      <c r="G16" s="362">
        <v>8.2534356260756905E-2</v>
      </c>
      <c r="H16" s="242">
        <v>41466.624093084167</v>
      </c>
      <c r="I16" s="353">
        <v>8.4884528108252491E-2</v>
      </c>
      <c r="J16" s="242">
        <v>45829.011735757376</v>
      </c>
      <c r="K16" s="354">
        <v>8.7325593405306545E-2</v>
      </c>
      <c r="L16" s="242">
        <v>48535.70538697271</v>
      </c>
      <c r="M16" s="354">
        <v>8.2696979975402887E-2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1.8761944810358321E-2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6.5335028779701126E-2</v>
      </c>
      <c r="J20" s="87" t="str">
        <f t="shared" ref="J20:J26" si="1">A10</f>
        <v>PE</v>
      </c>
      <c r="K20" s="76">
        <f t="shared" si="0"/>
        <v>112591.417</v>
      </c>
      <c r="L20" s="87" t="str">
        <f t="shared" ref="L20:L26" si="2">A10</f>
        <v>PE</v>
      </c>
      <c r="M20" s="85">
        <f>K20/'6.1, 6.2'!C5</f>
        <v>2.1104784846367505E-2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6.0271800706961094E-2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6" t="s">
        <v>53</v>
      </c>
      <c r="B22" s="588">
        <f>SUM(B23,D23,F23)</f>
        <v>691454.99245659891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5.717553683410382E-2</v>
      </c>
      <c r="J22" s="87" t="str">
        <f t="shared" si="1"/>
        <v>PSE</v>
      </c>
      <c r="K22" s="76">
        <f t="shared" si="0"/>
        <v>62076.197000000015</v>
      </c>
      <c r="L22" s="87" t="str">
        <f t="shared" si="2"/>
        <v>PSE</v>
      </c>
      <c r="M22" s="85">
        <f>K22/'6.1, 6.2'!E5</f>
        <v>7.0314749883036889E-2</v>
      </c>
      <c r="N22" s="78"/>
      <c r="O22" s="68"/>
    </row>
    <row r="23" spans="1:15">
      <c r="A23" s="587"/>
      <c r="B23" s="318">
        <f>SUM(B24:B27)</f>
        <v>238003.30443251313</v>
      </c>
      <c r="C23" s="363">
        <v>5.72885460357309E-2</v>
      </c>
      <c r="D23" s="318">
        <f>SUM(D24:D27)</f>
        <v>232420.20478592609</v>
      </c>
      <c r="E23" s="363">
        <v>5.593836359073541E-2</v>
      </c>
      <c r="F23" s="318">
        <f>SUM(F24:F27)</f>
        <v>221031.48323815968</v>
      </c>
      <c r="G23" s="363">
        <v>5.461822154948498E-2</v>
      </c>
      <c r="H23" s="68"/>
      <c r="I23" s="68"/>
      <c r="J23" s="87" t="str">
        <f t="shared" si="1"/>
        <v>VE</v>
      </c>
      <c r="K23" s="76">
        <f t="shared" si="0"/>
        <v>15670.034695266517</v>
      </c>
      <c r="L23" s="87" t="str">
        <f t="shared" si="2"/>
        <v>VE</v>
      </c>
      <c r="M23" s="85">
        <f>K23/'6.1, 6.2'!F5</f>
        <v>4.292391351721922E-2</v>
      </c>
      <c r="N23" s="78"/>
      <c r="O23" s="68"/>
    </row>
    <row r="24" spans="1:15">
      <c r="A24" s="18" t="s">
        <v>8</v>
      </c>
      <c r="B24" s="23">
        <v>12214.755999999999</v>
      </c>
      <c r="C24" s="352">
        <v>1.9509438303761787E-2</v>
      </c>
      <c r="D24" s="23">
        <v>11311.467000000001</v>
      </c>
      <c r="E24" s="352">
        <v>1.7972862457231564E-2</v>
      </c>
      <c r="F24" s="23">
        <v>12627.849</v>
      </c>
      <c r="G24" s="352">
        <v>1.8804560943841801E-2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117293.41499999999</v>
      </c>
      <c r="C25" s="352">
        <v>6.4748631980841298E-2</v>
      </c>
      <c r="D25" s="23">
        <v>116931.946</v>
      </c>
      <c r="E25" s="352">
        <v>6.6501669479480857E-2</v>
      </c>
      <c r="F25" s="23">
        <v>117486.774</v>
      </c>
      <c r="G25" s="352">
        <v>6.4789592741675811E-2</v>
      </c>
      <c r="H25" s="68"/>
      <c r="I25" s="68"/>
      <c r="J25" s="87" t="str">
        <f t="shared" si="1"/>
        <v>VTE</v>
      </c>
      <c r="K25" s="76">
        <f t="shared" si="0"/>
        <v>2121.879495518253</v>
      </c>
      <c r="L25" s="87" t="str">
        <f t="shared" si="2"/>
        <v>VTE</v>
      </c>
      <c r="M25" s="85">
        <f>K25/'6.1, 6.2'!H5</f>
        <v>1.3682603735084292E-2</v>
      </c>
      <c r="N25" s="78"/>
      <c r="O25" s="86"/>
    </row>
    <row r="26" spans="1:15">
      <c r="A26" s="18" t="s">
        <v>132</v>
      </c>
      <c r="B26" s="23">
        <v>35345.513178515481</v>
      </c>
      <c r="C26" s="352">
        <v>6.1793982166084151E-2</v>
      </c>
      <c r="D26" s="23">
        <v>34458.767752624859</v>
      </c>
      <c r="E26" s="352">
        <v>6.1184006458442741E-2</v>
      </c>
      <c r="F26" s="23">
        <v>32461.226504893748</v>
      </c>
      <c r="G26" s="352">
        <v>6.070917577510445E-2</v>
      </c>
      <c r="H26" s="68"/>
      <c r="I26" s="68"/>
      <c r="J26" s="87" t="str">
        <f t="shared" si="1"/>
        <v>FVE</v>
      </c>
      <c r="K26" s="76">
        <f t="shared" si="0"/>
        <v>135831.34121581423</v>
      </c>
      <c r="L26" s="87" t="str">
        <f t="shared" si="2"/>
        <v>FVE</v>
      </c>
      <c r="M26" s="85">
        <f>K26/'6.1, 6.2'!I5</f>
        <v>8.4882773193141206E-2</v>
      </c>
      <c r="N26" s="78"/>
      <c r="O26" s="86"/>
    </row>
    <row r="27" spans="1:15">
      <c r="A27" s="427" t="s">
        <v>130</v>
      </c>
      <c r="B27" s="242">
        <v>73149.620253997666</v>
      </c>
      <c r="C27" s="353">
        <v>6.3893836001280194E-2</v>
      </c>
      <c r="D27" s="242">
        <v>69718.024033301204</v>
      </c>
      <c r="E27" s="353">
        <v>5.7903396837302008E-2</v>
      </c>
      <c r="F27" s="242">
        <v>58455.633733265902</v>
      </c>
      <c r="G27" s="353">
        <v>5.6904712613443931E-2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2.8468248037826941E-2</v>
      </c>
      <c r="J32" s="87" t="str">
        <f t="shared" si="5"/>
        <v>PE</v>
      </c>
      <c r="K32" s="70">
        <f t="shared" si="6"/>
        <v>48691.79</v>
      </c>
      <c r="L32" s="70">
        <f t="shared" si="7"/>
        <v>32718.618999999999</v>
      </c>
      <c r="M32" s="70">
        <f t="shared" si="8"/>
        <v>31181.008000000002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5.4131596300346078E-2</v>
      </c>
      <c r="J34" s="87" t="str">
        <f t="shared" si="5"/>
        <v>PSE</v>
      </c>
      <c r="K34" s="70">
        <f t="shared" si="6"/>
        <v>21949.169000000013</v>
      </c>
      <c r="L34" s="70">
        <f t="shared" si="7"/>
        <v>21116.086999999992</v>
      </c>
      <c r="M34" s="70">
        <f t="shared" si="8"/>
        <v>19010.941000000003</v>
      </c>
    </row>
    <row r="35" spans="8:13" ht="13.5" customHeight="1">
      <c r="H35" s="87" t="str">
        <f t="shared" si="3"/>
        <v>VE</v>
      </c>
      <c r="I35" s="88">
        <f t="shared" si="4"/>
        <v>1.936991399323152E-2</v>
      </c>
      <c r="J35" s="87" t="str">
        <f t="shared" si="5"/>
        <v>VE</v>
      </c>
      <c r="K35" s="70">
        <f t="shared" si="6"/>
        <v>6935.1355406041666</v>
      </c>
      <c r="L35" s="70">
        <f t="shared" si="7"/>
        <v>4616.4417585813253</v>
      </c>
      <c r="M35" s="70">
        <f t="shared" si="8"/>
        <v>4118.4573960810239</v>
      </c>
    </row>
    <row r="36" spans="8:13" ht="12.75" customHeight="1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1.4435041547234767E-2</v>
      </c>
      <c r="J37" s="87" t="str">
        <f t="shared" si="5"/>
        <v>VTE</v>
      </c>
      <c r="K37" s="70">
        <f t="shared" si="6"/>
        <v>655.01285882496734</v>
      </c>
      <c r="L37" s="70">
        <f t="shared" si="7"/>
        <v>703.78991158735334</v>
      </c>
      <c r="M37" s="70">
        <f t="shared" si="8"/>
        <v>763.07672510593227</v>
      </c>
    </row>
    <row r="38" spans="8:13" ht="12.75" customHeight="1">
      <c r="H38" s="87" t="str">
        <f t="shared" si="3"/>
        <v>FVE</v>
      </c>
      <c r="I38" s="88">
        <f t="shared" si="4"/>
        <v>8.2534356260756905E-2</v>
      </c>
      <c r="J38" s="87" t="str">
        <f t="shared" si="5"/>
        <v>FVE</v>
      </c>
      <c r="K38" s="70">
        <f t="shared" si="6"/>
        <v>41466.624093084167</v>
      </c>
      <c r="L38" s="70">
        <f t="shared" si="7"/>
        <v>45829.011735757376</v>
      </c>
      <c r="M38" s="70">
        <f t="shared" si="8"/>
        <v>48535.70538697271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119" customWidth="1"/>
    <col min="9" max="9" width="11.42578125" style="119" customWidth="1"/>
    <col min="10" max="16384" width="9.140625" style="119"/>
  </cols>
  <sheetData>
    <row r="1" spans="1:9" ht="20.25">
      <c r="A1" s="191" t="s">
        <v>371</v>
      </c>
      <c r="I1" s="120"/>
    </row>
    <row r="2" spans="1:9" s="108" customFormat="1" ht="6" customHeight="1">
      <c r="A2" s="121"/>
    </row>
    <row r="3" spans="1:9" ht="12.75" customHeight="1">
      <c r="A3" s="475" t="s">
        <v>430</v>
      </c>
      <c r="B3" s="475"/>
      <c r="C3" s="475"/>
      <c r="D3" s="475"/>
      <c r="E3" s="475"/>
      <c r="F3" s="475"/>
      <c r="G3" s="475"/>
      <c r="H3" s="475"/>
      <c r="I3" s="475"/>
    </row>
    <row r="4" spans="1:9">
      <c r="A4" s="475"/>
      <c r="B4" s="475"/>
      <c r="C4" s="475"/>
      <c r="D4" s="475"/>
      <c r="E4" s="475"/>
      <c r="F4" s="475"/>
      <c r="G4" s="475"/>
      <c r="H4" s="475"/>
      <c r="I4" s="475"/>
    </row>
    <row r="5" spans="1:9">
      <c r="A5" s="475"/>
      <c r="B5" s="475"/>
      <c r="C5" s="475"/>
      <c r="D5" s="475"/>
      <c r="E5" s="475"/>
      <c r="F5" s="475"/>
      <c r="G5" s="475"/>
      <c r="H5" s="475"/>
      <c r="I5" s="475"/>
    </row>
    <row r="6" spans="1:9">
      <c r="A6" s="475"/>
      <c r="B6" s="475"/>
      <c r="C6" s="475"/>
      <c r="D6" s="475"/>
      <c r="E6" s="475"/>
      <c r="F6" s="475"/>
      <c r="G6" s="475"/>
      <c r="H6" s="475"/>
      <c r="I6" s="475"/>
    </row>
    <row r="7" spans="1:9">
      <c r="A7" s="475"/>
      <c r="B7" s="475"/>
      <c r="C7" s="475"/>
      <c r="D7" s="475"/>
      <c r="E7" s="475"/>
      <c r="F7" s="475"/>
      <c r="G7" s="475"/>
      <c r="H7" s="475"/>
      <c r="I7" s="475"/>
    </row>
    <row r="8" spans="1:9">
      <c r="A8" s="475"/>
      <c r="B8" s="475"/>
      <c r="C8" s="475"/>
      <c r="D8" s="475"/>
      <c r="E8" s="475"/>
      <c r="F8" s="475"/>
      <c r="G8" s="475"/>
      <c r="H8" s="475"/>
      <c r="I8" s="475"/>
    </row>
    <row r="9" spans="1:9">
      <c r="A9" s="475"/>
      <c r="B9" s="475"/>
      <c r="C9" s="475"/>
      <c r="D9" s="475"/>
      <c r="E9" s="475"/>
      <c r="F9" s="475"/>
      <c r="G9" s="475"/>
      <c r="H9" s="475"/>
      <c r="I9" s="475"/>
    </row>
    <row r="10" spans="1:9">
      <c r="A10" s="475"/>
      <c r="B10" s="475"/>
      <c r="C10" s="475"/>
      <c r="D10" s="475"/>
      <c r="E10" s="475"/>
      <c r="F10" s="475"/>
      <c r="G10" s="475"/>
      <c r="H10" s="475"/>
      <c r="I10" s="475"/>
    </row>
    <row r="11" spans="1:9">
      <c r="A11" s="475"/>
      <c r="B11" s="475"/>
      <c r="C11" s="475"/>
      <c r="D11" s="475"/>
      <c r="E11" s="475"/>
      <c r="F11" s="475"/>
      <c r="G11" s="475"/>
      <c r="H11" s="475"/>
      <c r="I11" s="475"/>
    </row>
    <row r="12" spans="1:9">
      <c r="A12" s="475"/>
      <c r="B12" s="475"/>
      <c r="C12" s="475"/>
      <c r="D12" s="475"/>
      <c r="E12" s="475"/>
      <c r="F12" s="475"/>
      <c r="G12" s="475"/>
      <c r="H12" s="475"/>
      <c r="I12" s="475"/>
    </row>
    <row r="13" spans="1:9">
      <c r="A13" s="475"/>
      <c r="B13" s="475"/>
      <c r="C13" s="475"/>
      <c r="D13" s="475"/>
      <c r="E13" s="475"/>
      <c r="F13" s="475"/>
      <c r="G13" s="475"/>
      <c r="H13" s="475"/>
      <c r="I13" s="475"/>
    </row>
    <row r="14" spans="1:9">
      <c r="A14" s="475"/>
      <c r="B14" s="475"/>
      <c r="C14" s="475"/>
      <c r="D14" s="475"/>
      <c r="E14" s="475"/>
      <c r="F14" s="475"/>
      <c r="G14" s="475"/>
      <c r="H14" s="475"/>
      <c r="I14" s="475"/>
    </row>
    <row r="15" spans="1:9">
      <c r="A15" s="475"/>
      <c r="B15" s="475"/>
      <c r="C15" s="475"/>
      <c r="D15" s="475"/>
      <c r="E15" s="475"/>
      <c r="F15" s="475"/>
      <c r="G15" s="475"/>
      <c r="H15" s="475"/>
      <c r="I15" s="475"/>
    </row>
    <row r="16" spans="1:9">
      <c r="A16" s="475"/>
      <c r="B16" s="475"/>
      <c r="C16" s="475"/>
      <c r="D16" s="475"/>
      <c r="E16" s="475"/>
      <c r="F16" s="475"/>
      <c r="G16" s="475"/>
      <c r="H16" s="475"/>
      <c r="I16" s="475"/>
    </row>
    <row r="17" spans="1:9">
      <c r="A17" s="475"/>
      <c r="B17" s="475"/>
      <c r="C17" s="475"/>
      <c r="D17" s="475"/>
      <c r="E17" s="475"/>
      <c r="F17" s="475"/>
      <c r="G17" s="475"/>
      <c r="H17" s="475"/>
      <c r="I17" s="475"/>
    </row>
    <row r="18" spans="1:9">
      <c r="A18" s="475"/>
      <c r="B18" s="475"/>
      <c r="C18" s="475"/>
      <c r="D18" s="475"/>
      <c r="E18" s="475"/>
      <c r="F18" s="475"/>
      <c r="G18" s="475"/>
      <c r="H18" s="475"/>
      <c r="I18" s="475"/>
    </row>
    <row r="19" spans="1:9">
      <c r="A19" s="475"/>
      <c r="B19" s="475"/>
      <c r="C19" s="475"/>
      <c r="D19" s="475"/>
      <c r="E19" s="475"/>
      <c r="F19" s="475"/>
      <c r="G19" s="475"/>
      <c r="H19" s="475"/>
      <c r="I19" s="475"/>
    </row>
    <row r="20" spans="1:9">
      <c r="A20" s="475"/>
      <c r="B20" s="475"/>
      <c r="C20" s="475"/>
      <c r="D20" s="475"/>
      <c r="E20" s="475"/>
      <c r="F20" s="475"/>
      <c r="G20" s="475"/>
      <c r="H20" s="475"/>
      <c r="I20" s="475"/>
    </row>
    <row r="21" spans="1:9">
      <c r="A21" s="475"/>
      <c r="B21" s="475"/>
      <c r="C21" s="475"/>
      <c r="D21" s="475"/>
      <c r="E21" s="475"/>
      <c r="F21" s="475"/>
      <c r="G21" s="475"/>
      <c r="H21" s="475"/>
      <c r="I21" s="475"/>
    </row>
    <row r="22" spans="1:9">
      <c r="A22" s="475"/>
      <c r="B22" s="475"/>
      <c r="C22" s="475"/>
      <c r="D22" s="475"/>
      <c r="E22" s="475"/>
      <c r="F22" s="475"/>
      <c r="G22" s="475"/>
      <c r="H22" s="475"/>
      <c r="I22" s="475"/>
    </row>
    <row r="23" spans="1:9">
      <c r="A23" s="475"/>
      <c r="B23" s="475"/>
      <c r="C23" s="475"/>
      <c r="D23" s="475"/>
      <c r="E23" s="475"/>
      <c r="F23" s="475"/>
      <c r="G23" s="475"/>
      <c r="H23" s="475"/>
      <c r="I23" s="475"/>
    </row>
    <row r="24" spans="1:9">
      <c r="A24" s="475"/>
      <c r="B24" s="475"/>
      <c r="C24" s="475"/>
      <c r="D24" s="475"/>
      <c r="E24" s="475"/>
      <c r="F24" s="475"/>
      <c r="G24" s="475"/>
      <c r="H24" s="475"/>
      <c r="I24" s="475"/>
    </row>
    <row r="25" spans="1:9">
      <c r="A25" s="475"/>
      <c r="B25" s="475"/>
      <c r="C25" s="475"/>
      <c r="D25" s="475"/>
      <c r="E25" s="475"/>
      <c r="F25" s="475"/>
      <c r="G25" s="475"/>
      <c r="H25" s="475"/>
      <c r="I25" s="475"/>
    </row>
    <row r="26" spans="1:9">
      <c r="A26" s="475"/>
      <c r="B26" s="475"/>
      <c r="C26" s="475"/>
      <c r="D26" s="475"/>
      <c r="E26" s="475"/>
      <c r="F26" s="475"/>
      <c r="G26" s="475"/>
      <c r="H26" s="475"/>
      <c r="I26" s="475"/>
    </row>
    <row r="27" spans="1:9">
      <c r="A27" s="475"/>
      <c r="B27" s="475"/>
      <c r="C27" s="475"/>
      <c r="D27" s="475"/>
      <c r="E27" s="475"/>
      <c r="F27" s="475"/>
      <c r="G27" s="475"/>
      <c r="H27" s="475"/>
      <c r="I27" s="475"/>
    </row>
    <row r="28" spans="1:9">
      <c r="A28" s="475"/>
      <c r="B28" s="475"/>
      <c r="C28" s="475"/>
      <c r="D28" s="475"/>
      <c r="E28" s="475"/>
      <c r="F28" s="475"/>
      <c r="G28" s="475"/>
      <c r="H28" s="475"/>
      <c r="I28" s="475"/>
    </row>
    <row r="29" spans="1:9">
      <c r="A29" s="475"/>
      <c r="B29" s="475"/>
      <c r="C29" s="475"/>
      <c r="D29" s="475"/>
      <c r="E29" s="475"/>
      <c r="F29" s="475"/>
      <c r="G29" s="475"/>
      <c r="H29" s="475"/>
      <c r="I29" s="475"/>
    </row>
    <row r="30" spans="1:9">
      <c r="A30" s="475"/>
      <c r="B30" s="475"/>
      <c r="C30" s="475"/>
      <c r="D30" s="475"/>
      <c r="E30" s="475"/>
      <c r="F30" s="475"/>
      <c r="G30" s="475"/>
      <c r="H30" s="475"/>
      <c r="I30" s="475"/>
    </row>
    <row r="31" spans="1:9">
      <c r="A31" s="475"/>
      <c r="B31" s="475"/>
      <c r="C31" s="475"/>
      <c r="D31" s="475"/>
      <c r="E31" s="475"/>
      <c r="F31" s="475"/>
      <c r="G31" s="475"/>
      <c r="H31" s="475"/>
      <c r="I31" s="475"/>
    </row>
    <row r="32" spans="1:9">
      <c r="A32" s="475"/>
      <c r="B32" s="475"/>
      <c r="C32" s="475"/>
      <c r="D32" s="475"/>
      <c r="E32" s="475"/>
      <c r="F32" s="475"/>
      <c r="G32" s="475"/>
      <c r="H32" s="475"/>
      <c r="I32" s="475"/>
    </row>
    <row r="33" spans="1:9">
      <c r="A33" s="475"/>
      <c r="B33" s="475"/>
      <c r="C33" s="475"/>
      <c r="D33" s="475"/>
      <c r="E33" s="475"/>
      <c r="F33" s="475"/>
      <c r="G33" s="475"/>
      <c r="H33" s="475"/>
      <c r="I33" s="475"/>
    </row>
    <row r="34" spans="1:9">
      <c r="A34" s="475"/>
      <c r="B34" s="475"/>
      <c r="C34" s="475"/>
      <c r="D34" s="475"/>
      <c r="E34" s="475"/>
      <c r="F34" s="475"/>
      <c r="G34" s="475"/>
      <c r="H34" s="475"/>
      <c r="I34" s="475"/>
    </row>
    <row r="35" spans="1:9">
      <c r="A35" s="475"/>
      <c r="B35" s="475"/>
      <c r="C35" s="475"/>
      <c r="D35" s="475"/>
      <c r="E35" s="475"/>
      <c r="F35" s="475"/>
      <c r="G35" s="475"/>
      <c r="H35" s="475"/>
      <c r="I35" s="475"/>
    </row>
    <row r="36" spans="1:9">
      <c r="A36" s="475"/>
      <c r="B36" s="475"/>
      <c r="C36" s="475"/>
      <c r="D36" s="475"/>
      <c r="E36" s="475"/>
      <c r="F36" s="475"/>
      <c r="G36" s="475"/>
      <c r="H36" s="475"/>
      <c r="I36" s="475"/>
    </row>
    <row r="37" spans="1:9">
      <c r="A37" s="475"/>
      <c r="B37" s="475"/>
      <c r="C37" s="475"/>
      <c r="D37" s="475"/>
      <c r="E37" s="475"/>
      <c r="F37" s="475"/>
      <c r="G37" s="475"/>
      <c r="H37" s="475"/>
      <c r="I37" s="475"/>
    </row>
    <row r="38" spans="1:9">
      <c r="A38" s="475"/>
      <c r="B38" s="475"/>
      <c r="C38" s="475"/>
      <c r="D38" s="475"/>
      <c r="E38" s="475"/>
      <c r="F38" s="475"/>
      <c r="G38" s="475"/>
      <c r="H38" s="475"/>
      <c r="I38" s="475"/>
    </row>
    <row r="39" spans="1:9">
      <c r="A39" s="475"/>
      <c r="B39" s="475"/>
      <c r="C39" s="475"/>
      <c r="D39" s="475"/>
      <c r="E39" s="475"/>
      <c r="F39" s="475"/>
      <c r="G39" s="475"/>
      <c r="H39" s="475"/>
      <c r="I39" s="475"/>
    </row>
    <row r="40" spans="1:9">
      <c r="A40" s="475"/>
      <c r="B40" s="475"/>
      <c r="C40" s="475"/>
      <c r="D40" s="475"/>
      <c r="E40" s="475"/>
      <c r="F40" s="475"/>
      <c r="G40" s="475"/>
      <c r="H40" s="475"/>
      <c r="I40" s="475"/>
    </row>
    <row r="41" spans="1:9">
      <c r="A41" s="475"/>
      <c r="B41" s="475"/>
      <c r="C41" s="475"/>
      <c r="D41" s="475"/>
      <c r="E41" s="475"/>
      <c r="F41" s="475"/>
      <c r="G41" s="475"/>
      <c r="H41" s="475"/>
      <c r="I41" s="475"/>
    </row>
    <row r="42" spans="1:9">
      <c r="A42" s="475"/>
      <c r="B42" s="475"/>
      <c r="C42" s="475"/>
      <c r="D42" s="475"/>
      <c r="E42" s="475"/>
      <c r="F42" s="475"/>
      <c r="G42" s="475"/>
      <c r="H42" s="475"/>
      <c r="I42" s="475"/>
    </row>
    <row r="43" spans="1:9">
      <c r="A43" s="475"/>
      <c r="B43" s="475"/>
      <c r="C43" s="475"/>
      <c r="D43" s="475"/>
      <c r="E43" s="475"/>
      <c r="F43" s="475"/>
      <c r="G43" s="475"/>
      <c r="H43" s="475"/>
      <c r="I43" s="475"/>
    </row>
    <row r="44" spans="1:9">
      <c r="A44" s="475"/>
      <c r="B44" s="475"/>
      <c r="C44" s="475"/>
      <c r="D44" s="475"/>
      <c r="E44" s="475"/>
      <c r="F44" s="475"/>
      <c r="G44" s="475"/>
      <c r="H44" s="475"/>
      <c r="I44" s="475"/>
    </row>
    <row r="45" spans="1:9">
      <c r="A45" s="475"/>
      <c r="B45" s="475"/>
      <c r="C45" s="475"/>
      <c r="D45" s="475"/>
      <c r="E45" s="475"/>
      <c r="F45" s="475"/>
      <c r="G45" s="475"/>
      <c r="H45" s="475"/>
      <c r="I45" s="475"/>
    </row>
    <row r="46" spans="1:9">
      <c r="A46" s="475"/>
      <c r="B46" s="475"/>
      <c r="C46" s="475"/>
      <c r="D46" s="475"/>
      <c r="E46" s="475"/>
      <c r="F46" s="475"/>
      <c r="G46" s="475"/>
      <c r="H46" s="475"/>
      <c r="I46" s="475"/>
    </row>
    <row r="47" spans="1:9">
      <c r="A47" s="475"/>
      <c r="B47" s="475"/>
      <c r="C47" s="475"/>
      <c r="D47" s="475"/>
      <c r="E47" s="475"/>
      <c r="F47" s="475"/>
      <c r="G47" s="475"/>
      <c r="H47" s="475"/>
      <c r="I47" s="475"/>
    </row>
    <row r="48" spans="1:9">
      <c r="A48" s="475"/>
      <c r="B48" s="475"/>
      <c r="C48" s="475"/>
      <c r="D48" s="475"/>
      <c r="E48" s="475"/>
      <c r="F48" s="475"/>
      <c r="G48" s="475"/>
      <c r="H48" s="475"/>
      <c r="I48" s="475"/>
    </row>
    <row r="49" spans="1:9">
      <c r="A49" s="475"/>
      <c r="B49" s="475"/>
      <c r="C49" s="475"/>
      <c r="D49" s="475"/>
      <c r="E49" s="475"/>
      <c r="F49" s="475"/>
      <c r="G49" s="475"/>
      <c r="H49" s="475"/>
      <c r="I49" s="475"/>
    </row>
    <row r="50" spans="1:9">
      <c r="A50" s="475"/>
      <c r="B50" s="475"/>
      <c r="C50" s="475"/>
      <c r="D50" s="475"/>
      <c r="E50" s="475"/>
      <c r="F50" s="475"/>
      <c r="G50" s="475"/>
      <c r="H50" s="475"/>
      <c r="I50" s="475"/>
    </row>
    <row r="51" spans="1:9">
      <c r="A51" s="475"/>
      <c r="B51" s="475"/>
      <c r="C51" s="475"/>
      <c r="D51" s="475"/>
      <c r="E51" s="475"/>
      <c r="F51" s="475"/>
      <c r="G51" s="475"/>
      <c r="H51" s="475"/>
      <c r="I51" s="475"/>
    </row>
    <row r="52" spans="1:9">
      <c r="A52" s="475"/>
      <c r="B52" s="475"/>
      <c r="C52" s="475"/>
      <c r="D52" s="475"/>
      <c r="E52" s="475"/>
      <c r="F52" s="475"/>
      <c r="G52" s="475"/>
      <c r="H52" s="475"/>
      <c r="I52" s="475"/>
    </row>
    <row r="53" spans="1:9">
      <c r="A53" s="475"/>
      <c r="B53" s="475"/>
      <c r="C53" s="475"/>
      <c r="D53" s="475"/>
      <c r="E53" s="475"/>
      <c r="F53" s="475"/>
      <c r="G53" s="475"/>
      <c r="H53" s="475"/>
      <c r="I53" s="475"/>
    </row>
    <row r="54" spans="1:9">
      <c r="A54" s="475"/>
      <c r="B54" s="475"/>
      <c r="C54" s="475"/>
      <c r="D54" s="475"/>
      <c r="E54" s="475"/>
      <c r="F54" s="475"/>
      <c r="G54" s="475"/>
      <c r="H54" s="475"/>
      <c r="I54" s="475"/>
    </row>
    <row r="55" spans="1:9">
      <c r="A55" s="475"/>
      <c r="B55" s="475"/>
      <c r="C55" s="475"/>
      <c r="D55" s="475"/>
      <c r="E55" s="475"/>
      <c r="F55" s="475"/>
      <c r="G55" s="475"/>
      <c r="H55" s="475"/>
      <c r="I55" s="475"/>
    </row>
    <row r="56" spans="1:9">
      <c r="A56" s="475"/>
      <c r="B56" s="475"/>
      <c r="C56" s="475"/>
      <c r="D56" s="475"/>
      <c r="E56" s="475"/>
      <c r="F56" s="475"/>
      <c r="G56" s="475"/>
      <c r="H56" s="475"/>
      <c r="I56" s="475"/>
    </row>
    <row r="57" spans="1:9">
      <c r="A57" s="475"/>
      <c r="B57" s="475"/>
      <c r="C57" s="475"/>
      <c r="D57" s="475"/>
      <c r="E57" s="475"/>
      <c r="F57" s="475"/>
      <c r="G57" s="475"/>
      <c r="H57" s="475"/>
      <c r="I57" s="475"/>
    </row>
    <row r="58" spans="1:9">
      <c r="A58" s="475"/>
      <c r="B58" s="475"/>
      <c r="C58" s="475"/>
      <c r="D58" s="475"/>
      <c r="E58" s="475"/>
      <c r="F58" s="475"/>
      <c r="G58" s="475"/>
      <c r="H58" s="475"/>
      <c r="I58" s="475"/>
    </row>
    <row r="59" spans="1:9">
      <c r="A59" s="475"/>
      <c r="B59" s="475"/>
      <c r="C59" s="475"/>
      <c r="D59" s="475"/>
      <c r="E59" s="475"/>
      <c r="F59" s="475"/>
      <c r="G59" s="475"/>
      <c r="H59" s="475"/>
      <c r="I59" s="475"/>
    </row>
    <row r="60" spans="1:9">
      <c r="A60" s="475"/>
      <c r="B60" s="475"/>
      <c r="C60" s="475"/>
      <c r="D60" s="475"/>
      <c r="E60" s="475"/>
      <c r="F60" s="475"/>
      <c r="G60" s="475"/>
      <c r="H60" s="475"/>
      <c r="I60" s="475"/>
    </row>
    <row r="61" spans="1:9">
      <c r="A61" s="475"/>
      <c r="B61" s="475"/>
      <c r="C61" s="475"/>
      <c r="D61" s="475"/>
      <c r="E61" s="475"/>
      <c r="F61" s="475"/>
      <c r="G61" s="475"/>
      <c r="H61" s="475"/>
      <c r="I61" s="475"/>
    </row>
    <row r="62" spans="1:9">
      <c r="A62" s="475"/>
      <c r="B62" s="475"/>
      <c r="C62" s="475"/>
      <c r="D62" s="475"/>
      <c r="E62" s="475"/>
      <c r="F62" s="475"/>
      <c r="G62" s="475"/>
      <c r="H62" s="475"/>
      <c r="I62" s="475"/>
    </row>
    <row r="63" spans="1:9">
      <c r="A63" s="475"/>
      <c r="B63" s="475"/>
      <c r="C63" s="475"/>
      <c r="D63" s="475"/>
      <c r="E63" s="475"/>
      <c r="F63" s="475"/>
      <c r="G63" s="475"/>
      <c r="H63" s="475"/>
      <c r="I63" s="475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400</v>
      </c>
      <c r="M1" s="348" t="str">
        <f>'3.1'!N1</f>
        <v>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24"/>
    </row>
    <row r="4" spans="1:24" ht="13.5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3" t="s">
        <v>53</v>
      </c>
      <c r="B7" s="598">
        <f>F8</f>
        <v>2738.0444720000719</v>
      </c>
      <c r="C7" s="588"/>
      <c r="D7" s="588"/>
      <c r="E7" s="588"/>
      <c r="F7" s="588"/>
      <c r="G7" s="600"/>
      <c r="H7" s="598">
        <f>SUM(H8,J8,L8)</f>
        <v>1102836.5406567249</v>
      </c>
      <c r="I7" s="588"/>
      <c r="J7" s="588"/>
      <c r="K7" s="588"/>
      <c r="L7" s="588"/>
      <c r="M7" s="588"/>
      <c r="N7" s="73"/>
    </row>
    <row r="8" spans="1:24">
      <c r="A8" s="594"/>
      <c r="B8" s="358">
        <f>SUM(B9:B16)</f>
        <v>2730.9207570000744</v>
      </c>
      <c r="C8" s="353">
        <v>0.11840553872158253</v>
      </c>
      <c r="D8" s="318">
        <f>SUM(D9:D16)</f>
        <v>2740.2447770000713</v>
      </c>
      <c r="E8" s="353">
        <v>0.11844105559362565</v>
      </c>
      <c r="F8" s="318">
        <f>SUM(F9:F16)</f>
        <v>2738.0444720000719</v>
      </c>
      <c r="G8" s="359">
        <v>0.11829449616517915</v>
      </c>
      <c r="H8" s="318">
        <f>SUM(H9:H16)</f>
        <v>415378.19742999627</v>
      </c>
      <c r="I8" s="353">
        <v>6.6946472862103742E-2</v>
      </c>
      <c r="J8" s="318">
        <f>SUM(J9:J16)</f>
        <v>376719.91488937172</v>
      </c>
      <c r="K8" s="353">
        <v>6.542489542491893E-2</v>
      </c>
      <c r="L8" s="318">
        <f>SUM(L9:L16)</f>
        <v>310738.42833735712</v>
      </c>
      <c r="M8" s="353">
        <v>6.6422677688156795E-2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1151.7282</v>
      </c>
      <c r="C10" s="352">
        <v>0.12488484461439732</v>
      </c>
      <c r="D10" s="23">
        <v>1151.7282</v>
      </c>
      <c r="E10" s="352">
        <v>0.12488484461439732</v>
      </c>
      <c r="F10" s="23">
        <v>1151.7282</v>
      </c>
      <c r="G10" s="360">
        <v>0.12510324539656964</v>
      </c>
      <c r="H10" s="23">
        <v>242268.88</v>
      </c>
      <c r="I10" s="352">
        <v>0.10250408374061915</v>
      </c>
      <c r="J10" s="23">
        <v>216573.30299999999</v>
      </c>
      <c r="K10" s="352">
        <v>0.12328653794521083</v>
      </c>
      <c r="L10" s="23">
        <v>143381.69599999997</v>
      </c>
      <c r="M10" s="352">
        <v>0.11803824813527543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270.60375999999997</v>
      </c>
      <c r="C12" s="352">
        <v>0.20376499773504708</v>
      </c>
      <c r="D12" s="23">
        <v>271.73675999999995</v>
      </c>
      <c r="E12" s="352">
        <v>0.19962188485800922</v>
      </c>
      <c r="F12" s="23">
        <v>266.56575999999995</v>
      </c>
      <c r="G12" s="360">
        <v>0.19498709657466501</v>
      </c>
      <c r="H12" s="23">
        <v>32819.362000000001</v>
      </c>
      <c r="I12" s="352">
        <v>0.10567086500661707</v>
      </c>
      <c r="J12" s="23">
        <v>30796.020000000008</v>
      </c>
      <c r="K12" s="352">
        <v>0.10237791978713813</v>
      </c>
      <c r="L12" s="23">
        <v>27636.604999999989</v>
      </c>
      <c r="M12" s="352">
        <v>0.10181291506868631</v>
      </c>
      <c r="N12" s="76"/>
      <c r="O12" s="85"/>
      <c r="X12" s="70"/>
    </row>
    <row r="13" spans="1:24">
      <c r="A13" s="56" t="s">
        <v>43</v>
      </c>
      <c r="B13" s="247">
        <v>645.29555999999991</v>
      </c>
      <c r="C13" s="352">
        <v>0.57772235695440477</v>
      </c>
      <c r="D13" s="23">
        <v>645.29555999999991</v>
      </c>
      <c r="E13" s="352">
        <v>0.57809603508856511</v>
      </c>
      <c r="F13" s="23">
        <v>644.74105999999995</v>
      </c>
      <c r="G13" s="360">
        <v>0.57855529468932942</v>
      </c>
      <c r="H13" s="23">
        <v>62146.962126702827</v>
      </c>
      <c r="I13" s="352">
        <v>0.42832740374521855</v>
      </c>
      <c r="J13" s="23">
        <v>47800.321199240774</v>
      </c>
      <c r="K13" s="352">
        <v>0.42986945725475134</v>
      </c>
      <c r="L13" s="23">
        <v>47835.799011934279</v>
      </c>
      <c r="M13" s="352">
        <v>0.4397647249315082</v>
      </c>
      <c r="N13" s="76"/>
      <c r="O13" s="85"/>
      <c r="X13" s="70"/>
    </row>
    <row r="14" spans="1:24">
      <c r="A14" s="56" t="s">
        <v>44</v>
      </c>
      <c r="B14" s="247">
        <v>45</v>
      </c>
      <c r="C14" s="352">
        <v>3.8412291933418691E-2</v>
      </c>
      <c r="D14" s="23">
        <v>45</v>
      </c>
      <c r="E14" s="352">
        <v>3.8412291933418691E-2</v>
      </c>
      <c r="F14" s="23">
        <v>45</v>
      </c>
      <c r="G14" s="360">
        <v>3.8412291933418691E-2</v>
      </c>
      <c r="H14" s="23">
        <v>6502.45</v>
      </c>
      <c r="I14" s="352">
        <v>7.1671572482533877E-2</v>
      </c>
      <c r="J14" s="23">
        <v>2616.59</v>
      </c>
      <c r="K14" s="352">
        <v>2.946007888476861E-2</v>
      </c>
      <c r="L14" s="23">
        <v>5596.41</v>
      </c>
      <c r="M14" s="352">
        <v>7.9347318289734015E-2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6.0569999999999995</v>
      </c>
      <c r="C15" s="352">
        <v>1.6611023030455307E-2</v>
      </c>
      <c r="D15" s="23">
        <v>6.0606</v>
      </c>
      <c r="E15" s="74">
        <v>1.6621597844682895E-2</v>
      </c>
      <c r="F15" s="23">
        <v>6.0606</v>
      </c>
      <c r="G15" s="361">
        <v>1.6429110385196437E-2</v>
      </c>
      <c r="H15" s="23">
        <v>525.19932529498044</v>
      </c>
      <c r="I15" s="352">
        <v>9.1073774881190051E-3</v>
      </c>
      <c r="J15" s="23">
        <v>590.6063832953065</v>
      </c>
      <c r="K15" s="74">
        <v>1.2356356235128879E-2</v>
      </c>
      <c r="L15" s="23">
        <v>666.7338271398304</v>
      </c>
      <c r="M15" s="74">
        <v>1.3438584972728741E-2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612.23623700007454</v>
      </c>
      <c r="C16" s="353">
        <v>0.14698534983509248</v>
      </c>
      <c r="D16" s="242">
        <v>620.42365700007167</v>
      </c>
      <c r="E16" s="354">
        <v>0.14755855191613235</v>
      </c>
      <c r="F16" s="242">
        <v>623.94885200007229</v>
      </c>
      <c r="G16" s="362">
        <v>0.14776790920311911</v>
      </c>
      <c r="H16" s="242">
        <v>71115.343977998418</v>
      </c>
      <c r="I16" s="353">
        <v>0.14557713695905231</v>
      </c>
      <c r="J16" s="242">
        <v>78343.07430683561</v>
      </c>
      <c r="K16" s="354">
        <v>0.14928001268032107</v>
      </c>
      <c r="L16" s="242">
        <v>85621.184498283023</v>
      </c>
      <c r="M16" s="354">
        <v>0.14588462912965655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0.11409696149616735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0.12853824373877348</v>
      </c>
      <c r="J20" s="87" t="str">
        <f t="shared" ref="J20:J26" si="1">A10</f>
        <v>PE</v>
      </c>
      <c r="K20" s="76">
        <f t="shared" si="0"/>
        <v>602223.87899999996</v>
      </c>
      <c r="L20" s="87" t="str">
        <f t="shared" ref="L20:L26" si="2">A10</f>
        <v>PE</v>
      </c>
      <c r="M20" s="85">
        <f>K20/'6.1, 6.2'!C5</f>
        <v>0.11288431866560358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0.13102866021828488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86" t="s">
        <v>53</v>
      </c>
      <c r="B22" s="588">
        <f>SUM(B23,D23,F23)</f>
        <v>1763740.5881067237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0.17880759925991388</v>
      </c>
      <c r="J22" s="87" t="str">
        <f t="shared" si="1"/>
        <v>PSE</v>
      </c>
      <c r="K22" s="76">
        <f t="shared" si="0"/>
        <v>91251.986999999994</v>
      </c>
      <c r="L22" s="87" t="str">
        <f t="shared" si="2"/>
        <v>PSE</v>
      </c>
      <c r="M22" s="85">
        <f>K22/'6.1, 6.2'!E5</f>
        <v>0.10336265673999218</v>
      </c>
      <c r="N22" s="78"/>
      <c r="O22" s="68"/>
    </row>
    <row r="23" spans="1:15">
      <c r="A23" s="587"/>
      <c r="B23" s="318">
        <f>SUM(B24:B27)</f>
        <v>606774.40636999544</v>
      </c>
      <c r="C23" s="363">
        <v>0.14605353314532432</v>
      </c>
      <c r="D23" s="318">
        <f>SUM(D24:D27)</f>
        <v>593880.4154393716</v>
      </c>
      <c r="E23" s="363">
        <v>0.14293378081678809</v>
      </c>
      <c r="F23" s="318">
        <f>SUM(F24:F27)</f>
        <v>563085.76629735669</v>
      </c>
      <c r="G23" s="363">
        <v>0.13914191175133434</v>
      </c>
      <c r="H23" s="68"/>
      <c r="I23" s="68"/>
      <c r="J23" s="87" t="str">
        <f t="shared" si="1"/>
        <v>VE</v>
      </c>
      <c r="K23" s="76">
        <f t="shared" si="0"/>
        <v>157783.08233787789</v>
      </c>
      <c r="L23" s="87" t="str">
        <f t="shared" si="2"/>
        <v>VE</v>
      </c>
      <c r="M23" s="85">
        <f>K23/'6.1, 6.2'!F5</f>
        <v>0.43220500225166603</v>
      </c>
      <c r="N23" s="78"/>
      <c r="O23" s="68"/>
    </row>
    <row r="24" spans="1:15">
      <c r="A24" s="18" t="s">
        <v>8</v>
      </c>
      <c r="B24" s="23">
        <v>72988.966</v>
      </c>
      <c r="C24" s="352">
        <v>0.11657815588230881</v>
      </c>
      <c r="D24" s="23">
        <v>69868.759999999995</v>
      </c>
      <c r="E24" s="352">
        <v>0.11101492083540732</v>
      </c>
      <c r="F24" s="23">
        <v>77005.929000000004</v>
      </c>
      <c r="G24" s="352">
        <v>0.11467215714391697</v>
      </c>
      <c r="H24" s="68"/>
      <c r="I24" s="68"/>
      <c r="J24" s="87" t="str">
        <f t="shared" si="1"/>
        <v>PVE</v>
      </c>
      <c r="K24" s="76">
        <f t="shared" si="0"/>
        <v>14715.45</v>
      </c>
      <c r="L24" s="87" t="str">
        <f t="shared" si="2"/>
        <v>PVE</v>
      </c>
      <c r="M24" s="85">
        <f>K24/'6.1, 6.2'!G5</f>
        <v>5.8844297352195561E-2</v>
      </c>
      <c r="N24" s="78"/>
      <c r="O24" s="86"/>
    </row>
    <row r="25" spans="1:15">
      <c r="A25" s="18" t="s">
        <v>9</v>
      </c>
      <c r="B25" s="23">
        <v>228679.215</v>
      </c>
      <c r="C25" s="352">
        <v>0.12623612616021695</v>
      </c>
      <c r="D25" s="23">
        <v>230904.09299999999</v>
      </c>
      <c r="E25" s="352">
        <v>0.13132003870135975</v>
      </c>
      <c r="F25" s="23">
        <v>232364.962</v>
      </c>
      <c r="G25" s="352">
        <v>0.1281406471796985</v>
      </c>
      <c r="H25" s="68"/>
      <c r="I25" s="68"/>
      <c r="J25" s="87" t="str">
        <f t="shared" si="1"/>
        <v>VTE</v>
      </c>
      <c r="K25" s="76">
        <f t="shared" si="0"/>
        <v>1782.5395357301172</v>
      </c>
      <c r="L25" s="87" t="str">
        <f t="shared" si="2"/>
        <v>VTE</v>
      </c>
      <c r="M25" s="85">
        <f>K25/'6.1, 6.2'!H5</f>
        <v>1.1494423769602101E-2</v>
      </c>
      <c r="N25" s="78"/>
      <c r="O25" s="86"/>
    </row>
    <row r="26" spans="1:15">
      <c r="A26" s="18" t="s">
        <v>132</v>
      </c>
      <c r="B26" s="23">
        <v>76915.085730439503</v>
      </c>
      <c r="C26" s="352">
        <v>0.13446938546131004</v>
      </c>
      <c r="D26" s="23">
        <v>74928.290783383738</v>
      </c>
      <c r="E26" s="352">
        <v>0.13304053877148331</v>
      </c>
      <c r="F26" s="23">
        <v>70478.045257452948</v>
      </c>
      <c r="G26" s="352">
        <v>0.13180845268355587</v>
      </c>
      <c r="H26" s="68"/>
      <c r="I26" s="68"/>
      <c r="J26" s="87" t="str">
        <f t="shared" si="1"/>
        <v>FVE</v>
      </c>
      <c r="K26" s="76">
        <f t="shared" si="0"/>
        <v>235079.60278311704</v>
      </c>
      <c r="L26" s="87" t="str">
        <f t="shared" si="2"/>
        <v>FVE</v>
      </c>
      <c r="M26" s="85">
        <f>K26/'6.1, 6.2'!I5</f>
        <v>0.14690430372522795</v>
      </c>
      <c r="N26" s="78"/>
      <c r="O26" s="86"/>
    </row>
    <row r="27" spans="1:15">
      <c r="A27" s="427" t="s">
        <v>130</v>
      </c>
      <c r="B27" s="242">
        <v>228191.13963955594</v>
      </c>
      <c r="C27" s="353">
        <v>0.19931760687818759</v>
      </c>
      <c r="D27" s="242">
        <v>218179.2716559878</v>
      </c>
      <c r="E27" s="353">
        <v>0.18120595245694004</v>
      </c>
      <c r="F27" s="242">
        <v>183236.83003990378</v>
      </c>
      <c r="G27" s="353">
        <v>0.17837526492652461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0.12510324539656964</v>
      </c>
      <c r="J32" s="87" t="str">
        <f t="shared" si="5"/>
        <v>PE</v>
      </c>
      <c r="K32" s="70">
        <f t="shared" si="6"/>
        <v>242268.88</v>
      </c>
      <c r="L32" s="70">
        <f t="shared" si="7"/>
        <v>216573.30299999999</v>
      </c>
      <c r="M32" s="70">
        <f t="shared" si="8"/>
        <v>143381.69599999997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0.19498709657466501</v>
      </c>
      <c r="J34" s="87" t="str">
        <f t="shared" si="5"/>
        <v>PSE</v>
      </c>
      <c r="K34" s="70">
        <f t="shared" si="6"/>
        <v>32819.362000000001</v>
      </c>
      <c r="L34" s="70">
        <f t="shared" si="7"/>
        <v>30796.020000000008</v>
      </c>
      <c r="M34" s="70">
        <f t="shared" si="8"/>
        <v>27636.604999999989</v>
      </c>
    </row>
    <row r="35" spans="8:13" ht="13.5" customHeight="1">
      <c r="H35" s="87" t="str">
        <f t="shared" si="3"/>
        <v>VE</v>
      </c>
      <c r="I35" s="88">
        <f t="shared" si="4"/>
        <v>0.57855529468932942</v>
      </c>
      <c r="J35" s="87" t="str">
        <f t="shared" si="5"/>
        <v>VE</v>
      </c>
      <c r="K35" s="70">
        <f t="shared" si="6"/>
        <v>62146.962126702827</v>
      </c>
      <c r="L35" s="70">
        <f t="shared" si="7"/>
        <v>47800.321199240774</v>
      </c>
      <c r="M35" s="70">
        <f t="shared" si="8"/>
        <v>47835.799011934279</v>
      </c>
    </row>
    <row r="36" spans="8:13" ht="12.75" customHeight="1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6502.45</v>
      </c>
      <c r="L36" s="70">
        <f t="shared" si="7"/>
        <v>2616.59</v>
      </c>
      <c r="M36" s="70">
        <f t="shared" si="8"/>
        <v>5596.41</v>
      </c>
    </row>
    <row r="37" spans="8:13" ht="12.75" customHeight="1">
      <c r="H37" s="87" t="str">
        <f t="shared" si="3"/>
        <v>VTE</v>
      </c>
      <c r="I37" s="88">
        <f t="shared" si="4"/>
        <v>1.6429110385196437E-2</v>
      </c>
      <c r="J37" s="87" t="str">
        <f t="shared" si="5"/>
        <v>VTE</v>
      </c>
      <c r="K37" s="70">
        <f t="shared" si="6"/>
        <v>525.19932529498044</v>
      </c>
      <c r="L37" s="70">
        <f t="shared" si="7"/>
        <v>590.6063832953065</v>
      </c>
      <c r="M37" s="70">
        <f t="shared" si="8"/>
        <v>666.7338271398304</v>
      </c>
    </row>
    <row r="38" spans="8:13" ht="12.75" customHeight="1">
      <c r="H38" s="87" t="str">
        <f t="shared" si="3"/>
        <v>FVE</v>
      </c>
      <c r="I38" s="88">
        <f t="shared" si="4"/>
        <v>0.14776790920311911</v>
      </c>
      <c r="J38" s="87" t="str">
        <f t="shared" si="5"/>
        <v>FVE</v>
      </c>
      <c r="K38" s="70">
        <f t="shared" si="6"/>
        <v>71115.343977998418</v>
      </c>
      <c r="L38" s="70">
        <f t="shared" si="7"/>
        <v>78343.07430683561</v>
      </c>
      <c r="M38" s="70">
        <f t="shared" si="8"/>
        <v>85621.184498283023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401</v>
      </c>
      <c r="M1" s="348" t="str">
        <f>'3.1'!N1</f>
        <v>II.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24"/>
    </row>
    <row r="4" spans="1:21" ht="13.5" customHeight="1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72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3" t="s">
        <v>53</v>
      </c>
      <c r="B7" s="598">
        <f>F8</f>
        <v>5433.3936769999946</v>
      </c>
      <c r="C7" s="588"/>
      <c r="D7" s="588"/>
      <c r="E7" s="588"/>
      <c r="F7" s="588"/>
      <c r="G7" s="600"/>
      <c r="H7" s="598">
        <f>SUM(H8,J8,L8)</f>
        <v>4169369.2680012649</v>
      </c>
      <c r="I7" s="588"/>
      <c r="J7" s="588"/>
      <c r="K7" s="588"/>
      <c r="L7" s="588"/>
      <c r="M7" s="588"/>
      <c r="N7" s="73"/>
    </row>
    <row r="8" spans="1:21">
      <c r="A8" s="594"/>
      <c r="B8" s="358">
        <f>SUM(B9:B16)</f>
        <v>5435.8722079999925</v>
      </c>
      <c r="C8" s="353">
        <v>0.2356851166626143</v>
      </c>
      <c r="D8" s="318">
        <f>SUM(D9:D16)</f>
        <v>5436.0943879999932</v>
      </c>
      <c r="E8" s="353">
        <v>0.23496322774718559</v>
      </c>
      <c r="F8" s="318">
        <f>SUM(F9:F16)</f>
        <v>5433.3936769999946</v>
      </c>
      <c r="G8" s="359">
        <v>0.23474438565940414</v>
      </c>
      <c r="H8" s="318">
        <f>SUM(H9:H16)</f>
        <v>1873002.5206390882</v>
      </c>
      <c r="I8" s="353">
        <v>0.30187167548616645</v>
      </c>
      <c r="J8" s="318">
        <f>SUM(J9:J16)</f>
        <v>1392048.3391879278</v>
      </c>
      <c r="K8" s="353">
        <v>0.24175684220078303</v>
      </c>
      <c r="L8" s="318">
        <f>SUM(L9:L16)</f>
        <v>904318.40817424888</v>
      </c>
      <c r="M8" s="353">
        <v>0.19330486568726665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4043.9124999999995</v>
      </c>
      <c r="C10" s="352">
        <v>0.43849181099908724</v>
      </c>
      <c r="D10" s="23">
        <v>4043.9124999999995</v>
      </c>
      <c r="E10" s="352">
        <v>0.43849181099908724</v>
      </c>
      <c r="F10" s="23">
        <v>4043.9124999999995</v>
      </c>
      <c r="G10" s="360">
        <v>0.43925865308304107</v>
      </c>
      <c r="H10" s="23">
        <v>1579643.9950000003</v>
      </c>
      <c r="I10" s="352">
        <v>0.66834816070411607</v>
      </c>
      <c r="J10" s="23">
        <v>1135071.9919999999</v>
      </c>
      <c r="K10" s="352">
        <v>0.64615118425863427</v>
      </c>
      <c r="L10" s="23">
        <v>701296.86699999997</v>
      </c>
      <c r="M10" s="352">
        <v>0.57733906009479252</v>
      </c>
      <c r="N10" s="76"/>
      <c r="O10" s="85"/>
    </row>
    <row r="11" spans="1:21">
      <c r="A11" s="56" t="s">
        <v>21</v>
      </c>
      <c r="B11" s="247">
        <v>844.9</v>
      </c>
      <c r="C11" s="352">
        <v>0.61970074812967579</v>
      </c>
      <c r="D11" s="23">
        <v>844.9</v>
      </c>
      <c r="E11" s="352">
        <v>0.61970074812967579</v>
      </c>
      <c r="F11" s="23">
        <v>844.9</v>
      </c>
      <c r="G11" s="360">
        <v>0.61970074812967579</v>
      </c>
      <c r="H11" s="23">
        <v>212355.04</v>
      </c>
      <c r="I11" s="352">
        <v>0.92466966649935778</v>
      </c>
      <c r="J11" s="23">
        <v>182798.9</v>
      </c>
      <c r="K11" s="352">
        <v>0.9851433506721583</v>
      </c>
      <c r="L11" s="23">
        <v>120296.94</v>
      </c>
      <c r="M11" s="352">
        <v>0.92906922087756116</v>
      </c>
      <c r="N11" s="76"/>
      <c r="O11" s="85"/>
    </row>
    <row r="12" spans="1:21">
      <c r="A12" s="56" t="s">
        <v>22</v>
      </c>
      <c r="B12" s="247">
        <v>57.258000000000031</v>
      </c>
      <c r="C12" s="352">
        <v>4.3115351539510516E-2</v>
      </c>
      <c r="D12" s="23">
        <v>57.258000000000031</v>
      </c>
      <c r="E12" s="352">
        <v>4.2062582490495215E-2</v>
      </c>
      <c r="F12" s="23">
        <v>57.038000000000032</v>
      </c>
      <c r="G12" s="360">
        <v>4.1722065183562029E-2</v>
      </c>
      <c r="H12" s="23">
        <v>13306.790999999996</v>
      </c>
      <c r="I12" s="352">
        <v>4.2844833956012504E-2</v>
      </c>
      <c r="J12" s="23">
        <v>12050.593999999997</v>
      </c>
      <c r="K12" s="352">
        <v>4.0060850263097879E-2</v>
      </c>
      <c r="L12" s="23">
        <v>9912.6960000000017</v>
      </c>
      <c r="M12" s="352">
        <v>3.6518250919376931E-2</v>
      </c>
      <c r="N12" s="76"/>
      <c r="O12" s="85"/>
    </row>
    <row r="13" spans="1:21">
      <c r="A13" s="56" t="s">
        <v>43</v>
      </c>
      <c r="B13" s="247">
        <v>77.537639999999996</v>
      </c>
      <c r="C13" s="352">
        <v>6.9418156439015541E-2</v>
      </c>
      <c r="D13" s="23">
        <v>77.53764000000001</v>
      </c>
      <c r="E13" s="352">
        <v>6.9463056981400192E-2</v>
      </c>
      <c r="F13" s="23">
        <v>77.442640000000011</v>
      </c>
      <c r="G13" s="360">
        <v>6.949278118989298E-2</v>
      </c>
      <c r="H13" s="23">
        <v>21328.533606666668</v>
      </c>
      <c r="I13" s="352">
        <v>0.14699987115719151</v>
      </c>
      <c r="J13" s="23">
        <v>17109.360747927927</v>
      </c>
      <c r="K13" s="352">
        <v>0.15386489952716767</v>
      </c>
      <c r="L13" s="23">
        <v>17365.055279707205</v>
      </c>
      <c r="M13" s="352">
        <v>0.15964066486264142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86.8</v>
      </c>
      <c r="C15" s="352">
        <v>0.23804470844370493</v>
      </c>
      <c r="D15" s="23">
        <v>86.8</v>
      </c>
      <c r="E15" s="74">
        <v>0.23805476238631082</v>
      </c>
      <c r="F15" s="23">
        <v>86.8</v>
      </c>
      <c r="G15" s="361">
        <v>0.23529795423473762</v>
      </c>
      <c r="H15" s="23">
        <v>11955.537639999997</v>
      </c>
      <c r="I15" s="352">
        <v>0.20731861050990583</v>
      </c>
      <c r="J15" s="23">
        <v>14066.650010000005</v>
      </c>
      <c r="K15" s="74">
        <v>0.29429505585199883</v>
      </c>
      <c r="L15" s="23">
        <v>14087.067499999997</v>
      </c>
      <c r="M15" s="74">
        <v>0.28393677643059262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325.46406799999357</v>
      </c>
      <c r="C16" s="353">
        <v>7.8137240174049938E-2</v>
      </c>
      <c r="D16" s="242">
        <v>325.68624799999412</v>
      </c>
      <c r="E16" s="354">
        <v>7.7459636800844833E-2</v>
      </c>
      <c r="F16" s="242">
        <v>323.30053699999473</v>
      </c>
      <c r="G16" s="362">
        <v>7.6566283027201296E-2</v>
      </c>
      <c r="H16" s="242">
        <v>34412.623392421323</v>
      </c>
      <c r="I16" s="353">
        <v>7.0444589148984479E-2</v>
      </c>
      <c r="J16" s="242">
        <v>30950.842430000044</v>
      </c>
      <c r="K16" s="354">
        <v>5.8975757478206221E-2</v>
      </c>
      <c r="L16" s="242">
        <v>41359.782394541704</v>
      </c>
      <c r="M16" s="354">
        <v>7.0470369580463016E-2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0.23100585310276917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7.0325274090257461E-2</v>
      </c>
      <c r="J20" s="87" t="str">
        <f t="shared" ref="J20:J26" si="1">A10</f>
        <v>PE</v>
      </c>
      <c r="K20" s="76">
        <f t="shared" si="0"/>
        <v>3416012.8540000003</v>
      </c>
      <c r="L20" s="87" t="str">
        <f t="shared" ref="L20:L26" si="2">A10</f>
        <v>PE</v>
      </c>
      <c r="M20" s="85">
        <f>K20/'6.1, 6.2'!C5</f>
        <v>0.6403171594873508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6.7767882614098746E-2</v>
      </c>
      <c r="J21" s="87" t="str">
        <f t="shared" si="1"/>
        <v>PPE</v>
      </c>
      <c r="K21" s="76">
        <f t="shared" si="0"/>
        <v>515450.88</v>
      </c>
      <c r="L21" s="87" t="str">
        <f t="shared" si="2"/>
        <v>PPE</v>
      </c>
      <c r="M21" s="85">
        <f>K21/'6.1, 6.2'!D5</f>
        <v>0.94631657234614208</v>
      </c>
      <c r="N21" s="78"/>
      <c r="O21" s="68"/>
      <c r="P21" s="89"/>
      <c r="Q21" s="71"/>
      <c r="R21" s="23"/>
      <c r="S21" s="23"/>
      <c r="T21" s="23"/>
    </row>
    <row r="22" spans="1:20">
      <c r="A22" s="586" t="s">
        <v>53</v>
      </c>
      <c r="B22" s="588">
        <f>SUM(B23,D23,F23)</f>
        <v>1171894.9174279734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6.6225351784138631E-2</v>
      </c>
      <c r="J22" s="87" t="str">
        <f t="shared" si="1"/>
        <v>PSE</v>
      </c>
      <c r="K22" s="76">
        <f t="shared" si="0"/>
        <v>35270.080999999998</v>
      </c>
      <c r="L22" s="87" t="str">
        <f t="shared" si="2"/>
        <v>PSE</v>
      </c>
      <c r="M22" s="85">
        <f>K22/'6.1, 6.2'!E5</f>
        <v>3.9951012525291311E-2</v>
      </c>
      <c r="N22" s="78"/>
      <c r="O22" s="68"/>
      <c r="P22" s="89"/>
      <c r="Q22" s="71"/>
      <c r="R22" s="23"/>
      <c r="S22" s="23"/>
      <c r="T22" s="23"/>
    </row>
    <row r="23" spans="1:20">
      <c r="A23" s="587"/>
      <c r="B23" s="318">
        <f>SUM(B24:B27)</f>
        <v>395986.63018908794</v>
      </c>
      <c r="C23" s="363">
        <v>9.5315896336868225E-2</v>
      </c>
      <c r="D23" s="318">
        <f>SUM(D24:D27)</f>
        <v>385206.50947463664</v>
      </c>
      <c r="E23" s="363">
        <v>9.2710622143876056E-2</v>
      </c>
      <c r="F23" s="318">
        <f>SUM(F24:F27)</f>
        <v>390701.77776424889</v>
      </c>
      <c r="G23" s="363">
        <v>9.6544781517447067E-2</v>
      </c>
      <c r="H23" s="68"/>
      <c r="I23" s="68"/>
      <c r="J23" s="87" t="str">
        <f t="shared" si="1"/>
        <v>VE</v>
      </c>
      <c r="K23" s="76">
        <f t="shared" si="0"/>
        <v>55802.949634301796</v>
      </c>
      <c r="L23" s="87" t="str">
        <f t="shared" si="2"/>
        <v>VE</v>
      </c>
      <c r="M23" s="85">
        <f>K23/'6.1, 6.2'!F5</f>
        <v>0.15285741421057977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144201.69099999999</v>
      </c>
      <c r="C24" s="352">
        <v>0.23031929527389836</v>
      </c>
      <c r="D24" s="23">
        <v>139389.29399999999</v>
      </c>
      <c r="E24" s="352">
        <v>0.22147654314622608</v>
      </c>
      <c r="F24" s="23">
        <v>161554.88500000001</v>
      </c>
      <c r="G24" s="352">
        <v>0.24057689324269352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127090.149</v>
      </c>
      <c r="C25" s="352">
        <v>7.0156651897221048E-2</v>
      </c>
      <c r="D25" s="23">
        <v>125893.64</v>
      </c>
      <c r="E25" s="352">
        <v>7.1598374295838277E-2</v>
      </c>
      <c r="F25" s="23">
        <v>125591.88099999999</v>
      </c>
      <c r="G25" s="352">
        <v>6.9259258251920433E-2</v>
      </c>
      <c r="H25" s="68"/>
      <c r="I25" s="68"/>
      <c r="J25" s="87" t="str">
        <f t="shared" si="1"/>
        <v>VTE</v>
      </c>
      <c r="K25" s="76">
        <f t="shared" si="0"/>
        <v>40109.255149999997</v>
      </c>
      <c r="L25" s="87" t="str">
        <f t="shared" si="2"/>
        <v>VTE</v>
      </c>
      <c r="M25" s="85">
        <f>K25/'6.1, 6.2'!H5</f>
        <v>0.25863817690212365</v>
      </c>
      <c r="N25" s="78"/>
      <c r="O25" s="86"/>
    </row>
    <row r="26" spans="1:20">
      <c r="A26" s="18" t="s">
        <v>132</v>
      </c>
      <c r="B26" s="23">
        <v>39773.248401269761</v>
      </c>
      <c r="C26" s="352">
        <v>6.9534919184289071E-2</v>
      </c>
      <c r="D26" s="23">
        <v>38842.375137374613</v>
      </c>
      <c r="E26" s="352">
        <v>6.8967414863096904E-2</v>
      </c>
      <c r="F26" s="23">
        <v>36368.777493130081</v>
      </c>
      <c r="G26" s="352">
        <v>6.8017100500599947E-2</v>
      </c>
      <c r="H26" s="68"/>
      <c r="I26" s="68"/>
      <c r="J26" s="87" t="str">
        <f t="shared" si="1"/>
        <v>FVE</v>
      </c>
      <c r="K26" s="76">
        <f t="shared" si="0"/>
        <v>106723.24821696307</v>
      </c>
      <c r="L26" s="87" t="str">
        <f t="shared" si="2"/>
        <v>FVE</v>
      </c>
      <c r="M26" s="85">
        <f>K26/'6.1, 6.2'!I5</f>
        <v>6.6692746988653698E-2</v>
      </c>
      <c r="N26" s="78"/>
      <c r="O26" s="86"/>
    </row>
    <row r="27" spans="1:20">
      <c r="A27" s="427" t="s">
        <v>130</v>
      </c>
      <c r="B27" s="242">
        <v>84921.541787818205</v>
      </c>
      <c r="C27" s="353">
        <v>7.4176230103808194E-2</v>
      </c>
      <c r="D27" s="242">
        <v>81081.200337262024</v>
      </c>
      <c r="E27" s="353">
        <v>6.7340934919938839E-2</v>
      </c>
      <c r="F27" s="242">
        <v>67186.234271118854</v>
      </c>
      <c r="G27" s="353">
        <v>6.5403676405646829E-2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0.43925865308304107</v>
      </c>
      <c r="J32" s="87" t="str">
        <f t="shared" si="5"/>
        <v>PE</v>
      </c>
      <c r="K32" s="70">
        <f t="shared" si="6"/>
        <v>1579643.9950000003</v>
      </c>
      <c r="L32" s="70">
        <f t="shared" si="7"/>
        <v>1135071.9919999999</v>
      </c>
      <c r="M32" s="70">
        <f t="shared" si="8"/>
        <v>701296.86699999997</v>
      </c>
    </row>
    <row r="33" spans="8:13">
      <c r="H33" s="87" t="str">
        <f t="shared" si="3"/>
        <v>PPE</v>
      </c>
      <c r="I33" s="88">
        <f t="shared" si="4"/>
        <v>0.61970074812967579</v>
      </c>
      <c r="J33" s="87" t="str">
        <f t="shared" si="5"/>
        <v>PPE</v>
      </c>
      <c r="K33" s="70">
        <f t="shared" si="6"/>
        <v>212355.04</v>
      </c>
      <c r="L33" s="70">
        <f t="shared" si="7"/>
        <v>182798.9</v>
      </c>
      <c r="M33" s="70">
        <f t="shared" si="8"/>
        <v>120296.94</v>
      </c>
    </row>
    <row r="34" spans="8:13" ht="13.5" customHeight="1">
      <c r="H34" s="87" t="str">
        <f t="shared" si="3"/>
        <v>PSE</v>
      </c>
      <c r="I34" s="88">
        <f t="shared" si="4"/>
        <v>4.1722065183562029E-2</v>
      </c>
      <c r="J34" s="87" t="str">
        <f t="shared" si="5"/>
        <v>PSE</v>
      </c>
      <c r="K34" s="70">
        <f t="shared" si="6"/>
        <v>13306.790999999996</v>
      </c>
      <c r="L34" s="70">
        <f t="shared" si="7"/>
        <v>12050.593999999997</v>
      </c>
      <c r="M34" s="70">
        <f t="shared" si="8"/>
        <v>9912.6960000000017</v>
      </c>
    </row>
    <row r="35" spans="8:13" ht="12.75" customHeight="1">
      <c r="H35" s="87" t="str">
        <f t="shared" si="3"/>
        <v>VE</v>
      </c>
      <c r="I35" s="88">
        <f t="shared" si="4"/>
        <v>6.949278118989298E-2</v>
      </c>
      <c r="J35" s="87" t="str">
        <f t="shared" si="5"/>
        <v>VE</v>
      </c>
      <c r="K35" s="70">
        <f t="shared" si="6"/>
        <v>21328.533606666668</v>
      </c>
      <c r="L35" s="70">
        <f t="shared" si="7"/>
        <v>17109.360747927927</v>
      </c>
      <c r="M35" s="70">
        <f t="shared" si="8"/>
        <v>17365.055279707205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0.23529795423473762</v>
      </c>
      <c r="J37" s="87" t="str">
        <f t="shared" si="5"/>
        <v>VTE</v>
      </c>
      <c r="K37" s="70">
        <f t="shared" si="6"/>
        <v>11955.537639999997</v>
      </c>
      <c r="L37" s="70">
        <f t="shared" si="7"/>
        <v>14066.650010000005</v>
      </c>
      <c r="M37" s="70">
        <f t="shared" si="8"/>
        <v>14087.067499999997</v>
      </c>
    </row>
    <row r="38" spans="8:13" ht="12.75" customHeight="1">
      <c r="H38" s="87" t="str">
        <f t="shared" si="3"/>
        <v>FVE</v>
      </c>
      <c r="I38" s="88">
        <f t="shared" si="4"/>
        <v>7.6566283027201296E-2</v>
      </c>
      <c r="J38" s="87" t="str">
        <f t="shared" si="5"/>
        <v>FVE</v>
      </c>
      <c r="K38" s="70">
        <f t="shared" si="6"/>
        <v>34412.623392421323</v>
      </c>
      <c r="L38" s="70">
        <f t="shared" si="7"/>
        <v>30950.842430000044</v>
      </c>
      <c r="M38" s="70">
        <f t="shared" si="8"/>
        <v>41359.782394541704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402</v>
      </c>
      <c r="M1" s="348" t="str">
        <f>'3.1'!N1</f>
        <v>II. čtvrtletí 2025</v>
      </c>
      <c r="N1" s="91"/>
      <c r="O1" s="91"/>
      <c r="P1" s="92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>
      <c r="A3" s="433" t="str">
        <f>'3.1'!A4</f>
        <v>2025</v>
      </c>
      <c r="B3" s="580" t="s">
        <v>186</v>
      </c>
      <c r="C3" s="580"/>
      <c r="D3" s="580"/>
      <c r="E3" s="580"/>
      <c r="F3" s="580"/>
      <c r="G3" s="581"/>
      <c r="H3" s="595" t="s">
        <v>19</v>
      </c>
      <c r="I3" s="580"/>
      <c r="J3" s="580"/>
      <c r="K3" s="580"/>
      <c r="L3" s="580"/>
      <c r="M3" s="580"/>
      <c r="N3" s="61"/>
      <c r="O3" s="92"/>
      <c r="P3" s="92"/>
    </row>
    <row r="4" spans="1:21" ht="13.5" customHeight="1">
      <c r="A4" s="22"/>
      <c r="B4" s="597" t="s">
        <v>168</v>
      </c>
      <c r="C4" s="597"/>
      <c r="D4" s="597"/>
      <c r="E4" s="597"/>
      <c r="F4" s="597"/>
      <c r="G4" s="599"/>
      <c r="H4" s="596" t="s">
        <v>5</v>
      </c>
      <c r="I4" s="597"/>
      <c r="J4" s="597"/>
      <c r="K4" s="597"/>
      <c r="L4" s="597"/>
      <c r="M4" s="597"/>
      <c r="N4" s="61"/>
      <c r="O4" s="92"/>
      <c r="P4" s="92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4"/>
      <c r="H5" s="585" t="s">
        <v>63</v>
      </c>
      <c r="I5" s="579"/>
      <c r="J5" s="579" t="s">
        <v>64</v>
      </c>
      <c r="K5" s="579"/>
      <c r="L5" s="579" t="s">
        <v>65</v>
      </c>
      <c r="M5" s="579"/>
      <c r="N5" s="61"/>
      <c r="O5" s="92"/>
      <c r="P5" s="92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1"/>
      <c r="O6" s="92"/>
      <c r="P6" s="92"/>
    </row>
    <row r="7" spans="1:21">
      <c r="A7" s="593" t="s">
        <v>53</v>
      </c>
      <c r="B7" s="598">
        <f>F8</f>
        <v>478.69701200000083</v>
      </c>
      <c r="C7" s="588"/>
      <c r="D7" s="588"/>
      <c r="E7" s="588"/>
      <c r="F7" s="588"/>
      <c r="G7" s="600"/>
      <c r="H7" s="598">
        <f>SUM(H8,J8,L8)</f>
        <v>202976.81525643985</v>
      </c>
      <c r="I7" s="588"/>
      <c r="J7" s="588"/>
      <c r="K7" s="588"/>
      <c r="L7" s="588"/>
      <c r="M7" s="588"/>
      <c r="N7" s="61"/>
      <c r="O7" s="92"/>
      <c r="P7" s="92"/>
    </row>
    <row r="8" spans="1:21">
      <c r="A8" s="594"/>
      <c r="B8" s="358">
        <f>SUM(B9:B16)</f>
        <v>473.30557209999995</v>
      </c>
      <c r="C8" s="353">
        <v>2.0521284296066374E-2</v>
      </c>
      <c r="D8" s="318">
        <f>SUM(D9:D16)</f>
        <v>474.80925700000057</v>
      </c>
      <c r="E8" s="353">
        <v>2.0522586185264605E-2</v>
      </c>
      <c r="F8" s="318">
        <f>SUM(F9:F16)</f>
        <v>478.69701200000083</v>
      </c>
      <c r="G8" s="359">
        <v>2.0681629692067077E-2</v>
      </c>
      <c r="H8" s="318">
        <f>SUM(H9:H16)</f>
        <v>67554.93008101538</v>
      </c>
      <c r="I8" s="353">
        <v>1.0887823004076182E-2</v>
      </c>
      <c r="J8" s="318">
        <f>SUM(J9:J16)</f>
        <v>69342.304349070982</v>
      </c>
      <c r="K8" s="353">
        <v>1.2042668389042107E-2</v>
      </c>
      <c r="L8" s="318">
        <f>SUM(L9:L16)</f>
        <v>66079.580826353471</v>
      </c>
      <c r="M8" s="353">
        <v>1.4125007719457893E-2</v>
      </c>
      <c r="N8" s="61"/>
      <c r="O8" s="92"/>
      <c r="P8" s="92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90"/>
      <c r="O9" s="93"/>
      <c r="P9" s="92"/>
    </row>
    <row r="10" spans="1:21">
      <c r="A10" s="56" t="s">
        <v>20</v>
      </c>
      <c r="B10" s="247">
        <v>131.66200000000001</v>
      </c>
      <c r="C10" s="352">
        <v>1.427644856800483E-2</v>
      </c>
      <c r="D10" s="23">
        <v>131.66200000000001</v>
      </c>
      <c r="E10" s="352">
        <v>1.427644856800483E-2</v>
      </c>
      <c r="F10" s="23">
        <v>131.66200000000001</v>
      </c>
      <c r="G10" s="360">
        <v>1.4301415468860754E-2</v>
      </c>
      <c r="H10" s="23">
        <v>18745.423000000003</v>
      </c>
      <c r="I10" s="352">
        <v>7.9311978036358966E-3</v>
      </c>
      <c r="J10" s="23">
        <v>19489.161999999997</v>
      </c>
      <c r="K10" s="352">
        <v>1.1094402113049736E-2</v>
      </c>
      <c r="L10" s="23">
        <v>11958.903</v>
      </c>
      <c r="M10" s="352">
        <v>9.8451057500372301E-3</v>
      </c>
      <c r="N10" s="90"/>
      <c r="O10" s="93"/>
      <c r="P10" s="92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90"/>
      <c r="O11" s="93"/>
      <c r="P11" s="92"/>
    </row>
    <row r="12" spans="1:21">
      <c r="A12" s="56" t="s">
        <v>22</v>
      </c>
      <c r="B12" s="247">
        <v>40.708400000000026</v>
      </c>
      <c r="C12" s="352">
        <v>3.0653480327832092E-2</v>
      </c>
      <c r="D12" s="23">
        <v>40.708400000000026</v>
      </c>
      <c r="E12" s="352">
        <v>2.9904999005485267E-2</v>
      </c>
      <c r="F12" s="23">
        <v>41.617400000000025</v>
      </c>
      <c r="G12" s="360">
        <v>3.0442229313271403E-2</v>
      </c>
      <c r="H12" s="23">
        <v>11007.492000000006</v>
      </c>
      <c r="I12" s="352">
        <v>3.5441615263374644E-2</v>
      </c>
      <c r="J12" s="23">
        <v>10591.701999999999</v>
      </c>
      <c r="K12" s="352">
        <v>3.5210927183618866E-2</v>
      </c>
      <c r="L12" s="23">
        <v>8651.476999999999</v>
      </c>
      <c r="M12" s="352">
        <v>3.1871935536933474E-2</v>
      </c>
      <c r="N12" s="90"/>
      <c r="O12" s="93"/>
      <c r="P12" s="92"/>
    </row>
    <row r="13" spans="1:21">
      <c r="A13" s="56" t="s">
        <v>43</v>
      </c>
      <c r="B13" s="247">
        <v>7.793499999999999</v>
      </c>
      <c r="C13" s="352">
        <v>6.9773906222509166E-3</v>
      </c>
      <c r="D13" s="23">
        <v>7.7934999999999999</v>
      </c>
      <c r="E13" s="352">
        <v>6.9819036868357387E-3</v>
      </c>
      <c r="F13" s="23">
        <v>7.7934999999999999</v>
      </c>
      <c r="G13" s="360">
        <v>6.9934598071996366E-3</v>
      </c>
      <c r="H13" s="23">
        <v>2152.4232940000002</v>
      </c>
      <c r="I13" s="352">
        <v>1.4834866415515723E-2</v>
      </c>
      <c r="J13" s="23">
        <v>1661.8530963215264</v>
      </c>
      <c r="K13" s="352">
        <v>1.4945085527253932E-2</v>
      </c>
      <c r="L13" s="23">
        <v>1494.4000422888282</v>
      </c>
      <c r="M13" s="352">
        <v>1.3738339007796726E-2</v>
      </c>
      <c r="N13" s="90"/>
      <c r="O13" s="93"/>
      <c r="P13" s="92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90"/>
      <c r="O14" s="93"/>
      <c r="P14" s="61"/>
      <c r="Q14" s="71"/>
      <c r="R14" s="48"/>
      <c r="S14" s="48"/>
      <c r="T14" s="48"/>
      <c r="U14" s="48"/>
    </row>
    <row r="15" spans="1:21">
      <c r="A15" s="56" t="s">
        <v>45</v>
      </c>
      <c r="B15" s="247">
        <v>0.27500000000000002</v>
      </c>
      <c r="C15" s="352">
        <v>7.5417390347947994E-4</v>
      </c>
      <c r="D15" s="23">
        <v>0.27500000000000002</v>
      </c>
      <c r="E15" s="74">
        <v>7.5420575640824288E-4</v>
      </c>
      <c r="F15" s="23">
        <v>0.27500000000000002</v>
      </c>
      <c r="G15" s="361">
        <v>7.4547162919991769E-4</v>
      </c>
      <c r="H15" s="23">
        <v>0</v>
      </c>
      <c r="I15" s="352">
        <v>0</v>
      </c>
      <c r="J15" s="23">
        <v>0</v>
      </c>
      <c r="K15" s="74">
        <v>0</v>
      </c>
      <c r="L15" s="23">
        <v>0</v>
      </c>
      <c r="M15" s="74">
        <v>0</v>
      </c>
      <c r="N15" s="90"/>
      <c r="O15" s="93"/>
      <c r="P15" s="61"/>
      <c r="Q15" s="71"/>
      <c r="R15" s="48"/>
      <c r="S15" s="48"/>
      <c r="T15" s="48"/>
      <c r="U15" s="48"/>
    </row>
    <row r="16" spans="1:21">
      <c r="A16" s="276" t="s">
        <v>46</v>
      </c>
      <c r="B16" s="248">
        <v>292.86667209999996</v>
      </c>
      <c r="C16" s="353">
        <v>7.0311274720664035E-2</v>
      </c>
      <c r="D16" s="242">
        <v>294.37035700000058</v>
      </c>
      <c r="E16" s="354">
        <v>7.0011617248743913E-2</v>
      </c>
      <c r="F16" s="242">
        <v>297.34911200000079</v>
      </c>
      <c r="G16" s="362">
        <v>7.0420285962220372E-2</v>
      </c>
      <c r="H16" s="242">
        <v>35649.591787015372</v>
      </c>
      <c r="I16" s="353">
        <v>7.2976733512225528E-2</v>
      </c>
      <c r="J16" s="242">
        <v>37599.587252749465</v>
      </c>
      <c r="K16" s="354">
        <v>7.1644710289031174E-2</v>
      </c>
      <c r="L16" s="242">
        <v>43974.800784064646</v>
      </c>
      <c r="M16" s="354">
        <v>7.4925937325270794E-2</v>
      </c>
      <c r="N16" s="90"/>
      <c r="O16" s="93"/>
      <c r="P16" s="61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94"/>
      <c r="O17" s="92"/>
      <c r="P17" s="92"/>
    </row>
    <row r="18" spans="1:20">
      <c r="A18" s="433" t="str">
        <f>'3.1'!A4</f>
        <v>2025</v>
      </c>
      <c r="B18" s="580" t="s">
        <v>231</v>
      </c>
      <c r="C18" s="580"/>
      <c r="D18" s="580"/>
      <c r="E18" s="580"/>
      <c r="F18" s="580"/>
      <c r="G18" s="580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>
      <c r="A19" s="355"/>
      <c r="B19" s="582" t="s">
        <v>5</v>
      </c>
      <c r="C19" s="582"/>
      <c r="D19" s="582"/>
      <c r="E19" s="582"/>
      <c r="F19" s="582"/>
      <c r="G19" s="582"/>
      <c r="H19" s="78" t="str">
        <f>A24</f>
        <v>VO z vvn</v>
      </c>
      <c r="I19" s="86">
        <f>(B24+D24+F24)/'6.1, 6.2'!B25</f>
        <v>7.628766659459639E-2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4.3673059989380043E-2</v>
      </c>
      <c r="J20" s="87" t="str">
        <f t="shared" ref="J20:J26" si="1">A10</f>
        <v>PE</v>
      </c>
      <c r="K20" s="76">
        <f t="shared" si="0"/>
        <v>50193.487999999998</v>
      </c>
      <c r="L20" s="87" t="str">
        <f t="shared" ref="L20:L26" si="2">A10</f>
        <v>PE</v>
      </c>
      <c r="M20" s="85">
        <f>K20/'6.1, 6.2'!C5</f>
        <v>9.4085570033169506E-3</v>
      </c>
      <c r="N20" s="95"/>
      <c r="O20" s="91"/>
      <c r="P20" s="97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5.4760871476946547E-2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>
      <c r="A22" s="586" t="s">
        <v>53</v>
      </c>
      <c r="B22" s="588">
        <f>SUM(B23,D23,F23)</f>
        <v>652326.56379539263</v>
      </c>
      <c r="C22" s="588"/>
      <c r="D22" s="588"/>
      <c r="E22" s="588"/>
      <c r="F22" s="588"/>
      <c r="G22" s="588"/>
      <c r="H22" s="78" t="str">
        <f>A27</f>
        <v>MOO</v>
      </c>
      <c r="I22" s="86">
        <f>(B27+D27+F27)/'6.1, 6.2'!E25</f>
        <v>5.035435109762889E-2</v>
      </c>
      <c r="J22" s="87" t="str">
        <f t="shared" si="1"/>
        <v>PSE</v>
      </c>
      <c r="K22" s="76">
        <f t="shared" si="0"/>
        <v>30250.671000000002</v>
      </c>
      <c r="L22" s="87" t="str">
        <f t="shared" si="2"/>
        <v>PSE</v>
      </c>
      <c r="M22" s="85">
        <f>K22/'6.1, 6.2'!E5</f>
        <v>3.426544260047111E-2</v>
      </c>
      <c r="N22" s="95"/>
      <c r="O22" s="91"/>
      <c r="P22" s="97"/>
      <c r="Q22" s="71"/>
      <c r="R22" s="23"/>
      <c r="S22" s="23"/>
      <c r="T22" s="23"/>
    </row>
    <row r="23" spans="1:20">
      <c r="A23" s="587"/>
      <c r="B23" s="318">
        <f>SUM(B24:B27)</f>
        <v>214882.71759505229</v>
      </c>
      <c r="C23" s="363">
        <v>5.1723309004383003E-2</v>
      </c>
      <c r="D23" s="318">
        <f>SUM(D24:D27)</f>
        <v>219404.57186663497</v>
      </c>
      <c r="E23" s="363">
        <v>5.2805790812592249E-2</v>
      </c>
      <c r="F23" s="318">
        <f>SUM(F24:F27)</f>
        <v>218039.27433370543</v>
      </c>
      <c r="G23" s="363">
        <v>5.3878828561338896E-2</v>
      </c>
      <c r="H23" s="68"/>
      <c r="I23" s="68"/>
      <c r="J23" s="87" t="str">
        <f t="shared" si="1"/>
        <v>VE</v>
      </c>
      <c r="K23" s="76">
        <f t="shared" si="0"/>
        <v>5308.6764326103548</v>
      </c>
      <c r="L23" s="87" t="str">
        <f t="shared" si="2"/>
        <v>VE</v>
      </c>
      <c r="M23" s="85">
        <f>K23/'6.1, 6.2'!F5</f>
        <v>1.4541714330287966E-2</v>
      </c>
      <c r="N23" s="95"/>
      <c r="O23" s="91"/>
      <c r="P23" s="97"/>
      <c r="Q23" s="71"/>
      <c r="R23" s="74"/>
      <c r="S23" s="75"/>
      <c r="T23" s="75"/>
    </row>
    <row r="24" spans="1:20">
      <c r="A24" s="18" t="s">
        <v>8</v>
      </c>
      <c r="B24" s="23">
        <v>45915.180999999997</v>
      </c>
      <c r="C24" s="352">
        <v>7.3335839940278424E-2</v>
      </c>
      <c r="D24" s="23">
        <v>48451.368000000002</v>
      </c>
      <c r="E24" s="352">
        <v>7.6984689335937662E-2</v>
      </c>
      <c r="F24" s="23">
        <v>52638.989000000001</v>
      </c>
      <c r="G24" s="352">
        <v>7.8386515128009385E-2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>
      <c r="A25" s="18" t="s">
        <v>9</v>
      </c>
      <c r="B25" s="23">
        <v>77839.350999999995</v>
      </c>
      <c r="C25" s="352">
        <v>4.2969091585631905E-2</v>
      </c>
      <c r="D25" s="23">
        <v>78265.698000000004</v>
      </c>
      <c r="E25" s="352">
        <v>4.4511356887679487E-2</v>
      </c>
      <c r="F25" s="23">
        <v>78996.173999999999</v>
      </c>
      <c r="G25" s="352">
        <v>4.3563456271346418E-2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  <c r="N25" s="95"/>
      <c r="O25" s="96"/>
      <c r="P25" s="92"/>
    </row>
    <row r="26" spans="1:20">
      <c r="A26" s="18" t="s">
        <v>132</v>
      </c>
      <c r="B26" s="23">
        <v>34683.822884359826</v>
      </c>
      <c r="C26" s="352">
        <v>6.0637159855144292E-2</v>
      </c>
      <c r="D26" s="23">
        <v>26513.038294726473</v>
      </c>
      <c r="E26" s="352">
        <v>4.7075795568282237E-2</v>
      </c>
      <c r="F26" s="23">
        <v>31718.038384924828</v>
      </c>
      <c r="G26" s="352">
        <v>5.9319261003943212E-2</v>
      </c>
      <c r="H26" s="68"/>
      <c r="I26" s="68"/>
      <c r="J26" s="87" t="str">
        <f t="shared" si="1"/>
        <v>FVE</v>
      </c>
      <c r="K26" s="76">
        <f t="shared" si="0"/>
        <v>117223.97982382948</v>
      </c>
      <c r="L26" s="87" t="str">
        <f t="shared" si="2"/>
        <v>FVE</v>
      </c>
      <c r="M26" s="85">
        <f>K26/'6.1, 6.2'!I5</f>
        <v>7.3254790854005131E-2</v>
      </c>
      <c r="N26" s="95"/>
      <c r="O26" s="96"/>
      <c r="P26" s="92"/>
    </row>
    <row r="27" spans="1:20">
      <c r="A27" s="427" t="s">
        <v>130</v>
      </c>
      <c r="B27" s="242">
        <v>56444.362710692483</v>
      </c>
      <c r="C27" s="353">
        <v>4.9302331874192695E-2</v>
      </c>
      <c r="D27" s="242">
        <v>66174.467571908492</v>
      </c>
      <c r="E27" s="353">
        <v>5.4960342170385451E-2</v>
      </c>
      <c r="F27" s="242">
        <v>54686.072948780609</v>
      </c>
      <c r="G27" s="353">
        <v>5.3235164283870817E-2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>
      <c r="A28" s="591"/>
      <c r="B28" s="591"/>
      <c r="C28" s="591"/>
      <c r="D28" s="591"/>
      <c r="E28" s="591"/>
      <c r="F28" s="48"/>
      <c r="G28" s="77" t="s">
        <v>297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>
      <c r="A29" s="592"/>
      <c r="B29" s="592"/>
      <c r="C29" s="592"/>
      <c r="D29" s="592"/>
      <c r="E29" s="592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  <c r="N30" s="92"/>
      <c r="O30" s="92"/>
      <c r="P30" s="92"/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>
      <c r="H32" s="87" t="str">
        <f t="shared" si="3"/>
        <v>PE</v>
      </c>
      <c r="I32" s="88">
        <f t="shared" si="4"/>
        <v>1.4301415468860754E-2</v>
      </c>
      <c r="J32" s="87" t="str">
        <f t="shared" si="5"/>
        <v>PE</v>
      </c>
      <c r="K32" s="70">
        <f t="shared" si="6"/>
        <v>18745.423000000003</v>
      </c>
      <c r="L32" s="70">
        <f t="shared" si="7"/>
        <v>19489.161999999997</v>
      </c>
      <c r="M32" s="70">
        <f t="shared" si="8"/>
        <v>11958.903</v>
      </c>
      <c r="N32" s="92"/>
      <c r="O32" s="92"/>
      <c r="P32" s="92"/>
    </row>
    <row r="33" spans="8:16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>
      <c r="H34" s="87" t="str">
        <f t="shared" si="3"/>
        <v>PSE</v>
      </c>
      <c r="I34" s="88">
        <f t="shared" si="4"/>
        <v>3.0442229313271403E-2</v>
      </c>
      <c r="J34" s="87" t="str">
        <f t="shared" si="5"/>
        <v>PSE</v>
      </c>
      <c r="K34" s="70">
        <f t="shared" si="6"/>
        <v>11007.492000000006</v>
      </c>
      <c r="L34" s="70">
        <f t="shared" si="7"/>
        <v>10591.701999999999</v>
      </c>
      <c r="M34" s="70">
        <f t="shared" si="8"/>
        <v>8651.476999999999</v>
      </c>
      <c r="N34" s="92"/>
      <c r="O34" s="92"/>
      <c r="P34" s="92"/>
    </row>
    <row r="35" spans="8:16" ht="12.75" customHeight="1">
      <c r="H35" s="87" t="str">
        <f t="shared" si="3"/>
        <v>VE</v>
      </c>
      <c r="I35" s="88">
        <f t="shared" si="4"/>
        <v>6.9934598071996366E-3</v>
      </c>
      <c r="J35" s="87" t="str">
        <f t="shared" si="5"/>
        <v>VE</v>
      </c>
      <c r="K35" s="70">
        <f t="shared" si="6"/>
        <v>2152.4232940000002</v>
      </c>
      <c r="L35" s="70">
        <f t="shared" si="7"/>
        <v>1661.8530963215264</v>
      </c>
      <c r="M35" s="70">
        <f t="shared" si="8"/>
        <v>1494.4000422888282</v>
      </c>
      <c r="N35" s="92"/>
      <c r="O35" s="92"/>
      <c r="P35" s="92"/>
    </row>
    <row r="36" spans="8:16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>
      <c r="H37" s="87" t="str">
        <f t="shared" si="3"/>
        <v>VTE</v>
      </c>
      <c r="I37" s="88">
        <f t="shared" si="4"/>
        <v>7.4547162919991769E-4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  <c r="N37" s="92"/>
      <c r="O37" s="92"/>
      <c r="P37" s="92"/>
    </row>
    <row r="38" spans="8:16" ht="12.75" customHeight="1">
      <c r="H38" s="87" t="str">
        <f t="shared" si="3"/>
        <v>FVE</v>
      </c>
      <c r="I38" s="88">
        <f t="shared" si="4"/>
        <v>7.0420285962220372E-2</v>
      </c>
      <c r="J38" s="87" t="str">
        <f t="shared" si="5"/>
        <v>FVE</v>
      </c>
      <c r="K38" s="70">
        <f t="shared" si="6"/>
        <v>35649.591787015372</v>
      </c>
      <c r="L38" s="70">
        <f t="shared" si="7"/>
        <v>37599.587252749465</v>
      </c>
      <c r="M38" s="70">
        <f t="shared" si="8"/>
        <v>43974.800784064646</v>
      </c>
      <c r="N38" s="92"/>
      <c r="O38" s="92"/>
      <c r="P38" s="92"/>
    </row>
    <row r="39" spans="8:16">
      <c r="N39" s="92"/>
      <c r="O39" s="92"/>
      <c r="P39" s="92"/>
    </row>
    <row r="40" spans="8:16">
      <c r="N40" s="92"/>
      <c r="O40" s="92"/>
      <c r="P40" s="92"/>
    </row>
    <row r="41" spans="8:16">
      <c r="N41" s="92"/>
      <c r="O41" s="92"/>
      <c r="P41" s="92"/>
    </row>
    <row r="42" spans="8:16">
      <c r="N42" s="92"/>
      <c r="O42" s="92"/>
      <c r="P42" s="92"/>
    </row>
    <row r="43" spans="8:16">
      <c r="N43" s="92"/>
      <c r="O43" s="92"/>
      <c r="P43" s="92"/>
    </row>
    <row r="44" spans="8:16">
      <c r="N44" s="92"/>
      <c r="O44" s="92"/>
      <c r="P44" s="92"/>
    </row>
    <row r="45" spans="8:16">
      <c r="N45" s="92"/>
      <c r="O45" s="92"/>
      <c r="P45" s="92"/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" style="11" customWidth="1"/>
    <col min="2" max="10" width="9.85546875" style="11" customWidth="1"/>
    <col min="11" max="11" width="10" style="22" customWidth="1"/>
    <col min="12" max="13" width="9.85546875" style="22" customWidth="1"/>
    <col min="14" max="14" width="9.7109375" style="11" customWidth="1"/>
    <col min="15" max="15" width="10.7109375" style="11" customWidth="1"/>
    <col min="16" max="16384" width="9.140625" style="11"/>
  </cols>
  <sheetData>
    <row r="1" spans="1:14" ht="20.25">
      <c r="A1" s="368" t="s">
        <v>404</v>
      </c>
      <c r="M1" s="51"/>
      <c r="N1" s="209" t="str">
        <f>'3.1'!N1</f>
        <v>II. čtvrtletí 2025</v>
      </c>
    </row>
    <row r="2" spans="1:14" ht="6" customHeight="1"/>
    <row r="3" spans="1:14" ht="12.75" customHeight="1">
      <c r="A3" s="555" t="str">
        <f>'3.1'!A4</f>
        <v>2025</v>
      </c>
      <c r="B3" s="567" t="s">
        <v>179</v>
      </c>
      <c r="C3" s="547"/>
      <c r="D3" s="548"/>
      <c r="E3" s="567" t="s">
        <v>181</v>
      </c>
      <c r="F3" s="547"/>
      <c r="G3" s="548"/>
      <c r="H3" s="567" t="s">
        <v>182</v>
      </c>
      <c r="I3" s="547"/>
      <c r="J3" s="548"/>
      <c r="K3" s="567" t="s">
        <v>183</v>
      </c>
      <c r="L3" s="547"/>
      <c r="M3" s="548"/>
      <c r="N3" s="547" t="s">
        <v>53</v>
      </c>
    </row>
    <row r="4" spans="1:14">
      <c r="A4" s="556"/>
      <c r="B4" s="374" t="s">
        <v>60</v>
      </c>
      <c r="C4" s="373" t="s">
        <v>61</v>
      </c>
      <c r="D4" s="378" t="s">
        <v>62</v>
      </c>
      <c r="E4" s="374" t="s">
        <v>63</v>
      </c>
      <c r="F4" s="373" t="s">
        <v>64</v>
      </c>
      <c r="G4" s="378" t="s">
        <v>65</v>
      </c>
      <c r="H4" s="374" t="s">
        <v>66</v>
      </c>
      <c r="I4" s="373" t="s">
        <v>67</v>
      </c>
      <c r="J4" s="378" t="s">
        <v>68</v>
      </c>
      <c r="K4" s="374" t="s">
        <v>69</v>
      </c>
      <c r="L4" s="373" t="s">
        <v>70</v>
      </c>
      <c r="M4" s="378" t="s">
        <v>71</v>
      </c>
      <c r="N4" s="553"/>
    </row>
    <row r="5" spans="1:14" ht="12.75" customHeight="1">
      <c r="A5" s="557" t="s">
        <v>269</v>
      </c>
      <c r="B5" s="562">
        <f>SUM(B6:D6)</f>
        <v>-2945.6829487409132</v>
      </c>
      <c r="C5" s="563"/>
      <c r="D5" s="564"/>
      <c r="E5" s="562">
        <f>SUM(E6:G6)</f>
        <v>-935.77588849215067</v>
      </c>
      <c r="F5" s="563"/>
      <c r="G5" s="564"/>
      <c r="H5" s="562">
        <f>SUM(H6:J6)</f>
        <v>0</v>
      </c>
      <c r="I5" s="563"/>
      <c r="J5" s="564"/>
      <c r="K5" s="562">
        <f>SUM(K6:M6)</f>
        <v>0</v>
      </c>
      <c r="L5" s="563"/>
      <c r="M5" s="564"/>
      <c r="N5" s="605">
        <f>SUM(B6:M6)</f>
        <v>-3881.4588372330636</v>
      </c>
    </row>
    <row r="6" spans="1:14">
      <c r="A6" s="558"/>
      <c r="B6" s="315">
        <f>B7+B18</f>
        <v>-879.72407309120217</v>
      </c>
      <c r="C6" s="305">
        <f t="shared" ref="C6:M6" si="0">C7+C18</f>
        <v>-951.27025500206855</v>
      </c>
      <c r="D6" s="310">
        <f t="shared" si="0"/>
        <v>-1114.6886206476427</v>
      </c>
      <c r="E6" s="315">
        <f t="shared" si="0"/>
        <v>-797.8540358177097</v>
      </c>
      <c r="F6" s="305">
        <f t="shared" si="0"/>
        <v>-450.95451128988589</v>
      </c>
      <c r="G6" s="310">
        <f t="shared" si="0"/>
        <v>313.03265861544492</v>
      </c>
      <c r="H6" s="315">
        <f t="shared" si="0"/>
        <v>0</v>
      </c>
      <c r="I6" s="305">
        <f t="shared" si="0"/>
        <v>0</v>
      </c>
      <c r="J6" s="310">
        <f t="shared" si="0"/>
        <v>0</v>
      </c>
      <c r="K6" s="315">
        <f t="shared" si="0"/>
        <v>0</v>
      </c>
      <c r="L6" s="305">
        <f t="shared" si="0"/>
        <v>0</v>
      </c>
      <c r="M6" s="310">
        <f t="shared" si="0"/>
        <v>0</v>
      </c>
      <c r="N6" s="606"/>
    </row>
    <row r="7" spans="1:14">
      <c r="A7" s="382" t="s">
        <v>84</v>
      </c>
      <c r="B7" s="375">
        <f>B8+B13</f>
        <v>-2819.8387881660351</v>
      </c>
      <c r="C7" s="370">
        <f t="shared" ref="C7:M7" si="1">C8+C13</f>
        <v>-2435.4759669276577</v>
      </c>
      <c r="D7" s="379">
        <f t="shared" si="1"/>
        <v>-2393.9302495717443</v>
      </c>
      <c r="E7" s="375">
        <f t="shared" si="1"/>
        <v>-1797.5247008803556</v>
      </c>
      <c r="F7" s="370">
        <f t="shared" si="1"/>
        <v>-1748.4953631793758</v>
      </c>
      <c r="G7" s="379">
        <f t="shared" si="1"/>
        <v>-1313.5422164458953</v>
      </c>
      <c r="H7" s="375">
        <f t="shared" si="1"/>
        <v>0</v>
      </c>
      <c r="I7" s="370">
        <f t="shared" si="1"/>
        <v>0</v>
      </c>
      <c r="J7" s="379">
        <f t="shared" si="1"/>
        <v>0</v>
      </c>
      <c r="K7" s="375">
        <f t="shared" si="1"/>
        <v>0</v>
      </c>
      <c r="L7" s="370">
        <f t="shared" si="1"/>
        <v>0</v>
      </c>
      <c r="M7" s="379">
        <f t="shared" si="1"/>
        <v>0</v>
      </c>
      <c r="N7" s="371">
        <f>SUM(B7:M7)</f>
        <v>-12508.807285171066</v>
      </c>
    </row>
    <row r="8" spans="1:14">
      <c r="A8" s="383" t="s">
        <v>72</v>
      </c>
      <c r="B8" s="376">
        <f>SUM(B9:B12)</f>
        <v>-2818.1643241660349</v>
      </c>
      <c r="C8" s="372">
        <f t="shared" ref="C8:M8" si="2">SUM(C9:C12)</f>
        <v>-2434.9232779276576</v>
      </c>
      <c r="D8" s="380">
        <f t="shared" si="2"/>
        <v>-2386.7784515717444</v>
      </c>
      <c r="E8" s="376">
        <f t="shared" si="2"/>
        <v>-1769.2091428803556</v>
      </c>
      <c r="F8" s="372">
        <f t="shared" si="2"/>
        <v>-1718.3590591793757</v>
      </c>
      <c r="G8" s="380">
        <f t="shared" si="2"/>
        <v>-1281.1767374458952</v>
      </c>
      <c r="H8" s="376">
        <f t="shared" si="2"/>
        <v>0</v>
      </c>
      <c r="I8" s="372">
        <f t="shared" si="2"/>
        <v>0</v>
      </c>
      <c r="J8" s="380">
        <f t="shared" si="2"/>
        <v>0</v>
      </c>
      <c r="K8" s="376">
        <f t="shared" si="2"/>
        <v>0</v>
      </c>
      <c r="L8" s="372">
        <f t="shared" si="2"/>
        <v>0</v>
      </c>
      <c r="M8" s="380">
        <f t="shared" si="2"/>
        <v>0</v>
      </c>
      <c r="N8" s="371">
        <f>SUM(B8:M8)</f>
        <v>-12408.610993171065</v>
      </c>
    </row>
    <row r="9" spans="1:14">
      <c r="A9" s="385" t="s">
        <v>73</v>
      </c>
      <c r="B9" s="313">
        <v>-16.1401249572728</v>
      </c>
      <c r="C9" s="301">
        <v>-46.330050134431602</v>
      </c>
      <c r="D9" s="308">
        <v>-57.2667000559494</v>
      </c>
      <c r="E9" s="313">
        <v>-32.170124940972798</v>
      </c>
      <c r="F9" s="301">
        <v>-88.006050070937704</v>
      </c>
      <c r="G9" s="308">
        <v>-48.856649971360298</v>
      </c>
      <c r="H9" s="313">
        <v>0</v>
      </c>
      <c r="I9" s="301">
        <v>0</v>
      </c>
      <c r="J9" s="308">
        <v>0</v>
      </c>
      <c r="K9" s="313">
        <v>0</v>
      </c>
      <c r="L9" s="301">
        <v>0</v>
      </c>
      <c r="M9" s="308">
        <v>0</v>
      </c>
      <c r="N9" s="7">
        <f t="shared" ref="N9:N14" si="3">SUM(B9:M9)</f>
        <v>-288.7697001309246</v>
      </c>
    </row>
    <row r="10" spans="1:14">
      <c r="A10" s="385" t="s">
        <v>74</v>
      </c>
      <c r="B10" s="313">
        <v>-557.01035104152197</v>
      </c>
      <c r="C10" s="301">
        <v>-468.59110544644301</v>
      </c>
      <c r="D10" s="308">
        <v>-678.539009571679</v>
      </c>
      <c r="E10" s="313">
        <v>-547.78286557884496</v>
      </c>
      <c r="F10" s="301">
        <v>-225.000609892987</v>
      </c>
      <c r="G10" s="308">
        <v>-72.218559993512898</v>
      </c>
      <c r="H10" s="313">
        <v>0</v>
      </c>
      <c r="I10" s="301">
        <v>0</v>
      </c>
      <c r="J10" s="308">
        <v>0</v>
      </c>
      <c r="K10" s="313">
        <v>0</v>
      </c>
      <c r="L10" s="301">
        <v>0</v>
      </c>
      <c r="M10" s="308">
        <v>0</v>
      </c>
      <c r="N10" s="7">
        <f t="shared" si="3"/>
        <v>-2549.1425015249888</v>
      </c>
    </row>
    <row r="11" spans="1:14">
      <c r="A11" s="385" t="s">
        <v>75</v>
      </c>
      <c r="B11" s="313">
        <v>-1094.7761995773301</v>
      </c>
      <c r="C11" s="301">
        <v>-967.27297164154004</v>
      </c>
      <c r="D11" s="308">
        <v>-869.36556640485901</v>
      </c>
      <c r="E11" s="313">
        <v>-543.36240204975195</v>
      </c>
      <c r="F11" s="301">
        <v>-567.80732448302797</v>
      </c>
      <c r="G11" s="308">
        <v>-498.96810218658902</v>
      </c>
      <c r="H11" s="313">
        <v>0</v>
      </c>
      <c r="I11" s="301">
        <v>0</v>
      </c>
      <c r="J11" s="308">
        <v>0</v>
      </c>
      <c r="K11" s="313">
        <v>0</v>
      </c>
      <c r="L11" s="301">
        <v>0</v>
      </c>
      <c r="M11" s="308">
        <v>0</v>
      </c>
      <c r="N11" s="7">
        <f t="shared" si="3"/>
        <v>-4541.5525663430981</v>
      </c>
    </row>
    <row r="12" spans="1:14">
      <c r="A12" s="386" t="s">
        <v>76</v>
      </c>
      <c r="B12" s="313">
        <v>-1150.2376485899099</v>
      </c>
      <c r="C12" s="301">
        <v>-952.729150705243</v>
      </c>
      <c r="D12" s="308">
        <v>-781.60717553925701</v>
      </c>
      <c r="E12" s="313">
        <v>-645.893750310786</v>
      </c>
      <c r="F12" s="301">
        <v>-837.54507473242302</v>
      </c>
      <c r="G12" s="308">
        <v>-661.13342529443298</v>
      </c>
      <c r="H12" s="313">
        <v>0</v>
      </c>
      <c r="I12" s="301">
        <v>0</v>
      </c>
      <c r="J12" s="308">
        <v>0</v>
      </c>
      <c r="K12" s="313">
        <v>0</v>
      </c>
      <c r="L12" s="301">
        <v>0</v>
      </c>
      <c r="M12" s="308">
        <v>0</v>
      </c>
      <c r="N12" s="7">
        <f t="shared" si="3"/>
        <v>-5029.1462251720513</v>
      </c>
    </row>
    <row r="13" spans="1:14">
      <c r="A13" s="382" t="s">
        <v>77</v>
      </c>
      <c r="B13" s="376">
        <f>SUM(B14:B17)</f>
        <v>-1.674464</v>
      </c>
      <c r="C13" s="372">
        <f t="shared" ref="C13:M13" si="4">SUM(C14:C17)</f>
        <v>-0.55268899999999999</v>
      </c>
      <c r="D13" s="380">
        <f t="shared" si="4"/>
        <v>-7.1517979999999985</v>
      </c>
      <c r="E13" s="376">
        <f t="shared" si="4"/>
        <v>-28.315557999999999</v>
      </c>
      <c r="F13" s="372">
        <f t="shared" si="4"/>
        <v>-30.136303999999999</v>
      </c>
      <c r="G13" s="380">
        <f t="shared" si="4"/>
        <v>-32.365479000000001</v>
      </c>
      <c r="H13" s="376">
        <f t="shared" si="4"/>
        <v>0</v>
      </c>
      <c r="I13" s="372">
        <f t="shared" si="4"/>
        <v>0</v>
      </c>
      <c r="J13" s="380">
        <f t="shared" si="4"/>
        <v>0</v>
      </c>
      <c r="K13" s="376">
        <f t="shared" si="4"/>
        <v>0</v>
      </c>
      <c r="L13" s="372">
        <f t="shared" si="4"/>
        <v>0</v>
      </c>
      <c r="M13" s="380">
        <f t="shared" si="4"/>
        <v>0</v>
      </c>
      <c r="N13" s="371">
        <f>SUM(B13:M13)</f>
        <v>-100.196292</v>
      </c>
    </row>
    <row r="14" spans="1:14">
      <c r="A14" s="384" t="s">
        <v>73</v>
      </c>
      <c r="B14" s="377">
        <v>-0.450266</v>
      </c>
      <c r="C14" s="369">
        <v>-9.1210000000000006E-3</v>
      </c>
      <c r="D14" s="381">
        <v>-1.906164</v>
      </c>
      <c r="E14" s="377">
        <v>-27.524194999999999</v>
      </c>
      <c r="F14" s="369">
        <v>-29.322697999999999</v>
      </c>
      <c r="G14" s="381">
        <v>-26.253153999999999</v>
      </c>
      <c r="H14" s="377">
        <v>0</v>
      </c>
      <c r="I14" s="369">
        <v>0</v>
      </c>
      <c r="J14" s="381">
        <v>0</v>
      </c>
      <c r="K14" s="377">
        <v>0</v>
      </c>
      <c r="L14" s="369">
        <v>0</v>
      </c>
      <c r="M14" s="308">
        <v>0</v>
      </c>
      <c r="N14" s="7">
        <f t="shared" si="3"/>
        <v>-85.465598</v>
      </c>
    </row>
    <row r="15" spans="1:14">
      <c r="A15" s="385" t="s">
        <v>74</v>
      </c>
      <c r="B15" s="377">
        <v>-0.150696</v>
      </c>
      <c r="C15" s="369">
        <v>0</v>
      </c>
      <c r="D15" s="381">
        <v>0</v>
      </c>
      <c r="E15" s="377">
        <v>0</v>
      </c>
      <c r="F15" s="369">
        <v>0</v>
      </c>
      <c r="G15" s="381">
        <v>0</v>
      </c>
      <c r="H15" s="377">
        <v>0</v>
      </c>
      <c r="I15" s="369">
        <v>0</v>
      </c>
      <c r="J15" s="381">
        <v>0</v>
      </c>
      <c r="K15" s="377">
        <v>0</v>
      </c>
      <c r="L15" s="369">
        <v>0</v>
      </c>
      <c r="M15" s="308">
        <v>0</v>
      </c>
      <c r="N15" s="7">
        <f t="shared" ref="N15:N28" si="5">SUM(B15:M15)</f>
        <v>-0.150696</v>
      </c>
    </row>
    <row r="16" spans="1:14">
      <c r="A16" s="385" t="s">
        <v>75</v>
      </c>
      <c r="B16" s="377">
        <v>0</v>
      </c>
      <c r="C16" s="369">
        <v>-0.41225000000000001</v>
      </c>
      <c r="D16" s="381">
        <v>-0.59982599999999997</v>
      </c>
      <c r="E16" s="377">
        <v>-0.75670799999999994</v>
      </c>
      <c r="F16" s="369">
        <v>-0.78048600000000001</v>
      </c>
      <c r="G16" s="381">
        <v>-0.87735000000000007</v>
      </c>
      <c r="H16" s="377">
        <v>0</v>
      </c>
      <c r="I16" s="369">
        <v>0</v>
      </c>
      <c r="J16" s="381">
        <v>0</v>
      </c>
      <c r="K16" s="377">
        <v>0</v>
      </c>
      <c r="L16" s="369">
        <v>0</v>
      </c>
      <c r="M16" s="308">
        <v>0</v>
      </c>
      <c r="N16" s="7">
        <f t="shared" si="5"/>
        <v>-3.4266199999999998</v>
      </c>
    </row>
    <row r="17" spans="1:14">
      <c r="A17" s="386" t="s">
        <v>76</v>
      </c>
      <c r="B17" s="377">
        <v>-1.073502</v>
      </c>
      <c r="C17" s="369">
        <v>-0.13131800000000002</v>
      </c>
      <c r="D17" s="381">
        <v>-4.6458079999999988</v>
      </c>
      <c r="E17" s="377">
        <v>-3.4654999999999998E-2</v>
      </c>
      <c r="F17" s="369">
        <v>-3.3120000000000004E-2</v>
      </c>
      <c r="G17" s="381">
        <v>-5.2349750000000004</v>
      </c>
      <c r="H17" s="377">
        <v>0</v>
      </c>
      <c r="I17" s="369">
        <v>0</v>
      </c>
      <c r="J17" s="381">
        <v>0</v>
      </c>
      <c r="K17" s="377">
        <v>0</v>
      </c>
      <c r="L17" s="369">
        <v>0</v>
      </c>
      <c r="M17" s="308">
        <v>0</v>
      </c>
      <c r="N17" s="7">
        <f t="shared" si="5"/>
        <v>-11.153378</v>
      </c>
    </row>
    <row r="18" spans="1:14">
      <c r="A18" s="382" t="s">
        <v>85</v>
      </c>
      <c r="B18" s="375">
        <f>B19+B24</f>
        <v>1940.1147150748329</v>
      </c>
      <c r="C18" s="370">
        <f t="shared" ref="C18:M18" si="6">C19+C24</f>
        <v>1484.2057119255892</v>
      </c>
      <c r="D18" s="379">
        <f t="shared" si="6"/>
        <v>1279.2416289241016</v>
      </c>
      <c r="E18" s="375">
        <f t="shared" si="6"/>
        <v>999.67066506264587</v>
      </c>
      <c r="F18" s="370">
        <f t="shared" si="6"/>
        <v>1297.5408518894899</v>
      </c>
      <c r="G18" s="379">
        <f t="shared" si="6"/>
        <v>1626.5748750613402</v>
      </c>
      <c r="H18" s="375">
        <f t="shared" si="6"/>
        <v>0</v>
      </c>
      <c r="I18" s="370">
        <f t="shared" si="6"/>
        <v>0</v>
      </c>
      <c r="J18" s="379">
        <f t="shared" si="6"/>
        <v>0</v>
      </c>
      <c r="K18" s="375">
        <f t="shared" si="6"/>
        <v>0</v>
      </c>
      <c r="L18" s="370">
        <f t="shared" si="6"/>
        <v>0</v>
      </c>
      <c r="M18" s="379">
        <f t="shared" si="6"/>
        <v>0</v>
      </c>
      <c r="N18" s="371">
        <f>SUM(B18:M18)</f>
        <v>8627.3484479379986</v>
      </c>
    </row>
    <row r="19" spans="1:14">
      <c r="A19" s="382" t="s">
        <v>78</v>
      </c>
      <c r="B19" s="376">
        <f>SUM(B20:B23)</f>
        <v>1893.8420670748328</v>
      </c>
      <c r="C19" s="372">
        <f t="shared" ref="C19:M19" si="7">SUM(C20:C23)</f>
        <v>1423.5297449255893</v>
      </c>
      <c r="D19" s="380">
        <f t="shared" si="7"/>
        <v>1266.6138559241017</v>
      </c>
      <c r="E19" s="376">
        <f t="shared" si="7"/>
        <v>999.57382606264582</v>
      </c>
      <c r="F19" s="372">
        <f t="shared" si="7"/>
        <v>1297.3948158894898</v>
      </c>
      <c r="G19" s="380">
        <f t="shared" si="7"/>
        <v>1626.3756730613402</v>
      </c>
      <c r="H19" s="376">
        <f t="shared" si="7"/>
        <v>0</v>
      </c>
      <c r="I19" s="372">
        <f t="shared" si="7"/>
        <v>0</v>
      </c>
      <c r="J19" s="380">
        <f t="shared" si="7"/>
        <v>0</v>
      </c>
      <c r="K19" s="376">
        <f t="shared" si="7"/>
        <v>0</v>
      </c>
      <c r="L19" s="372">
        <f t="shared" si="7"/>
        <v>0</v>
      </c>
      <c r="M19" s="380">
        <f t="shared" si="7"/>
        <v>0</v>
      </c>
      <c r="N19" s="371">
        <f>SUM(B19:M19)</f>
        <v>8507.3299829379994</v>
      </c>
    </row>
    <row r="20" spans="1:14">
      <c r="A20" s="384" t="s">
        <v>80</v>
      </c>
      <c r="B20" s="313">
        <v>1006.69785062217</v>
      </c>
      <c r="C20" s="301">
        <v>671.86207432009701</v>
      </c>
      <c r="D20" s="308">
        <v>659.49510088526301</v>
      </c>
      <c r="E20" s="313">
        <v>449.48800023681298</v>
      </c>
      <c r="F20" s="301">
        <v>417.181000284731</v>
      </c>
      <c r="G20" s="308">
        <v>609.36205064771502</v>
      </c>
      <c r="H20" s="313">
        <v>0</v>
      </c>
      <c r="I20" s="301">
        <v>0</v>
      </c>
      <c r="J20" s="308">
        <v>0</v>
      </c>
      <c r="K20" s="313">
        <v>0</v>
      </c>
      <c r="L20" s="301">
        <v>0</v>
      </c>
      <c r="M20" s="308">
        <v>0</v>
      </c>
      <c r="N20" s="7">
        <f t="shared" si="5"/>
        <v>3814.0860769967894</v>
      </c>
    </row>
    <row r="21" spans="1:14">
      <c r="A21" s="385" t="s">
        <v>81</v>
      </c>
      <c r="B21" s="313">
        <v>878.00598046366497</v>
      </c>
      <c r="C21" s="301">
        <v>741.32170456071401</v>
      </c>
      <c r="D21" s="308">
        <v>526.45504497233003</v>
      </c>
      <c r="E21" s="313">
        <v>412.34554474612901</v>
      </c>
      <c r="F21" s="301">
        <v>816.77153560848001</v>
      </c>
      <c r="G21" s="308">
        <v>919.022870451426</v>
      </c>
      <c r="H21" s="313">
        <v>0</v>
      </c>
      <c r="I21" s="301">
        <v>0</v>
      </c>
      <c r="J21" s="308">
        <v>0</v>
      </c>
      <c r="K21" s="313">
        <v>0</v>
      </c>
      <c r="L21" s="301">
        <v>0</v>
      </c>
      <c r="M21" s="308">
        <v>0</v>
      </c>
      <c r="N21" s="7">
        <f t="shared" si="5"/>
        <v>4293.9226808027433</v>
      </c>
    </row>
    <row r="22" spans="1:14">
      <c r="A22" s="385" t="s">
        <v>82</v>
      </c>
      <c r="B22" s="313">
        <v>5.5877359917154497</v>
      </c>
      <c r="C22" s="301">
        <v>2.5478910057358402</v>
      </c>
      <c r="D22" s="308">
        <v>22.483185007657902</v>
      </c>
      <c r="E22" s="313">
        <v>46.655831076785901</v>
      </c>
      <c r="F22" s="301">
        <v>35.344779997552699</v>
      </c>
      <c r="G22" s="308">
        <v>45.131501998498102</v>
      </c>
      <c r="H22" s="313">
        <v>0</v>
      </c>
      <c r="I22" s="301">
        <v>0</v>
      </c>
      <c r="J22" s="308">
        <v>0</v>
      </c>
      <c r="K22" s="313">
        <v>0</v>
      </c>
      <c r="L22" s="301">
        <v>0</v>
      </c>
      <c r="M22" s="308">
        <v>0</v>
      </c>
      <c r="N22" s="7">
        <f t="shared" si="5"/>
        <v>157.75092507794588</v>
      </c>
    </row>
    <row r="23" spans="1:14">
      <c r="A23" s="386" t="s">
        <v>83</v>
      </c>
      <c r="B23" s="313">
        <v>3.5504999972824001</v>
      </c>
      <c r="C23" s="301">
        <v>7.7980750390421596</v>
      </c>
      <c r="D23" s="308">
        <v>58.180525058850598</v>
      </c>
      <c r="E23" s="313">
        <v>91.084450002918004</v>
      </c>
      <c r="F23" s="301">
        <v>28.097499998726001</v>
      </c>
      <c r="G23" s="308">
        <v>52.859249963700798</v>
      </c>
      <c r="H23" s="313">
        <v>0</v>
      </c>
      <c r="I23" s="301">
        <v>0</v>
      </c>
      <c r="J23" s="308">
        <v>0</v>
      </c>
      <c r="K23" s="313">
        <v>0</v>
      </c>
      <c r="L23" s="301">
        <v>0</v>
      </c>
      <c r="M23" s="308">
        <v>0</v>
      </c>
      <c r="N23" s="7">
        <f t="shared" si="5"/>
        <v>241.57030006051994</v>
      </c>
    </row>
    <row r="24" spans="1:14">
      <c r="A24" s="382" t="s">
        <v>79</v>
      </c>
      <c r="B24" s="376">
        <f>SUM(B25:B28)</f>
        <v>46.272648000000004</v>
      </c>
      <c r="C24" s="372">
        <f t="shared" ref="C24:M24" si="8">SUM(C25:C28)</f>
        <v>60.675967</v>
      </c>
      <c r="D24" s="380">
        <f t="shared" si="8"/>
        <v>12.627773000000001</v>
      </c>
      <c r="E24" s="376">
        <f t="shared" si="8"/>
        <v>9.6838999999999995E-2</v>
      </c>
      <c r="F24" s="372">
        <f t="shared" si="8"/>
        <v>0.146036</v>
      </c>
      <c r="G24" s="380">
        <f t="shared" si="8"/>
        <v>0.19920199999999999</v>
      </c>
      <c r="H24" s="376">
        <f t="shared" si="8"/>
        <v>0</v>
      </c>
      <c r="I24" s="372">
        <f t="shared" si="8"/>
        <v>0</v>
      </c>
      <c r="J24" s="380">
        <f t="shared" si="8"/>
        <v>0</v>
      </c>
      <c r="K24" s="376">
        <f t="shared" si="8"/>
        <v>0</v>
      </c>
      <c r="L24" s="372">
        <f t="shared" si="8"/>
        <v>0</v>
      </c>
      <c r="M24" s="380">
        <f t="shared" si="8"/>
        <v>0</v>
      </c>
      <c r="N24" s="371">
        <f>SUM(B24:M24)</f>
        <v>120.01846500000001</v>
      </c>
    </row>
    <row r="25" spans="1:14">
      <c r="A25" s="384" t="s">
        <v>80</v>
      </c>
      <c r="B25" s="313">
        <v>46.134242</v>
      </c>
      <c r="C25" s="301">
        <v>60.548489000000004</v>
      </c>
      <c r="D25" s="308">
        <v>12.514256000000001</v>
      </c>
      <c r="E25" s="313">
        <v>0</v>
      </c>
      <c r="F25" s="301">
        <v>0</v>
      </c>
      <c r="G25" s="308">
        <v>9.3016000000000001E-2</v>
      </c>
      <c r="H25" s="313">
        <v>0</v>
      </c>
      <c r="I25" s="301">
        <v>0</v>
      </c>
      <c r="J25" s="308">
        <v>0</v>
      </c>
      <c r="K25" s="313">
        <v>0</v>
      </c>
      <c r="L25" s="301">
        <v>0</v>
      </c>
      <c r="M25" s="308">
        <v>0</v>
      </c>
      <c r="N25" s="7">
        <f t="shared" si="5"/>
        <v>119.29000300000001</v>
      </c>
    </row>
    <row r="26" spans="1:14">
      <c r="A26" s="385" t="s">
        <v>81</v>
      </c>
      <c r="B26" s="313">
        <v>2.4420000000000002E-3</v>
      </c>
      <c r="C26" s="301">
        <v>0</v>
      </c>
      <c r="D26" s="308">
        <v>0</v>
      </c>
      <c r="E26" s="313">
        <v>0</v>
      </c>
      <c r="F26" s="301">
        <v>0</v>
      </c>
      <c r="G26" s="308">
        <v>0</v>
      </c>
      <c r="H26" s="313">
        <v>0</v>
      </c>
      <c r="I26" s="301">
        <v>0</v>
      </c>
      <c r="J26" s="308">
        <v>0</v>
      </c>
      <c r="K26" s="313">
        <v>0</v>
      </c>
      <c r="L26" s="301">
        <v>0</v>
      </c>
      <c r="M26" s="308">
        <v>0</v>
      </c>
      <c r="N26" s="7">
        <f t="shared" si="5"/>
        <v>2.4420000000000002E-3</v>
      </c>
    </row>
    <row r="27" spans="1:14">
      <c r="A27" s="385" t="s">
        <v>82</v>
      </c>
      <c r="B27" s="313">
        <v>0</v>
      </c>
      <c r="C27" s="301">
        <v>2.016E-3</v>
      </c>
      <c r="D27" s="308">
        <v>1.926E-3</v>
      </c>
      <c r="E27" s="313">
        <v>1.7160000000000001E-3</v>
      </c>
      <c r="F27" s="301">
        <v>1.524E-3</v>
      </c>
      <c r="G27" s="308">
        <v>1.3440000000000001E-3</v>
      </c>
      <c r="H27" s="313">
        <v>0</v>
      </c>
      <c r="I27" s="301">
        <v>0</v>
      </c>
      <c r="J27" s="308">
        <v>0</v>
      </c>
      <c r="K27" s="313">
        <v>0</v>
      </c>
      <c r="L27" s="301">
        <v>0</v>
      </c>
      <c r="M27" s="308">
        <v>0</v>
      </c>
      <c r="N27" s="7">
        <f t="shared" si="5"/>
        <v>8.5260000000000006E-3</v>
      </c>
    </row>
    <row r="28" spans="1:14">
      <c r="A28" s="386" t="s">
        <v>83</v>
      </c>
      <c r="B28" s="314">
        <v>0.135964</v>
      </c>
      <c r="C28" s="303">
        <v>0.12546199999999999</v>
      </c>
      <c r="D28" s="309">
        <v>0.111591</v>
      </c>
      <c r="E28" s="314">
        <v>9.5122999999999999E-2</v>
      </c>
      <c r="F28" s="303">
        <v>0.144512</v>
      </c>
      <c r="G28" s="309">
        <v>0.104842</v>
      </c>
      <c r="H28" s="314">
        <v>0</v>
      </c>
      <c r="I28" s="303">
        <v>0</v>
      </c>
      <c r="J28" s="309">
        <v>0</v>
      </c>
      <c r="K28" s="314">
        <v>0</v>
      </c>
      <c r="L28" s="303">
        <v>0</v>
      </c>
      <c r="M28" s="309">
        <v>0</v>
      </c>
      <c r="N28" s="256">
        <f t="shared" si="5"/>
        <v>0.71749399999999997</v>
      </c>
    </row>
    <row r="29" spans="1:14">
      <c r="A29" s="22"/>
      <c r="N29" s="340" t="s">
        <v>298</v>
      </c>
    </row>
    <row r="30" spans="1:14" ht="12.75">
      <c r="I30" s="52"/>
      <c r="K30" s="441">
        <v>-252.1328719832708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601">
        <v>1476.124067169259</v>
      </c>
      <c r="K35" s="601"/>
    </row>
    <row r="36" spans="7:14" ht="10.5" customHeight="1"/>
    <row r="37" spans="7:14" ht="10.5" customHeight="1"/>
    <row r="38" spans="7:14" ht="10.5" customHeight="1"/>
    <row r="39" spans="7:14" ht="12.75" customHeight="1">
      <c r="H39" s="601">
        <v>2148.1399508060349</v>
      </c>
      <c r="I39" s="601"/>
      <c r="J39" s="601"/>
    </row>
    <row r="40" spans="7:14">
      <c r="J40" s="24" t="s">
        <v>161</v>
      </c>
      <c r="K40" s="604">
        <v>-935.77588849215158</v>
      </c>
      <c r="L40" s="604"/>
    </row>
    <row r="41" spans="7:14" ht="10.5" customHeight="1"/>
    <row r="42" spans="7:14" ht="10.5" customHeight="1"/>
    <row r="43" spans="7:14">
      <c r="G43" s="603">
        <v>-845.00203546534487</v>
      </c>
      <c r="H43" s="603"/>
      <c r="K43" s="442">
        <v>127.13669707283668</v>
      </c>
    </row>
    <row r="44" spans="7:14">
      <c r="L44" s="443">
        <v>172.3856769653448</v>
      </c>
    </row>
    <row r="45" spans="7:14">
      <c r="M45" s="603">
        <v>-2149.8750003376417</v>
      </c>
      <c r="N45" s="603"/>
    </row>
    <row r="46" spans="7:14" ht="10.5" customHeight="1"/>
    <row r="47" spans="7:14" ht="10.5" customHeight="1">
      <c r="J47" s="602">
        <v>-1612.5523727193688</v>
      </c>
      <c r="K47" s="602"/>
      <c r="L47" s="602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conditionalFormatting sqref="B5:D28">
    <cfRule type="expression" dxfId="15" priority="4">
      <formula>SEARCH($B$3,$N$1)</formula>
    </cfRule>
  </conditionalFormatting>
  <conditionalFormatting sqref="B5:G28">
    <cfRule type="expression" dxfId="14" priority="3">
      <formula>SEARCH($E$3,$N$1)</formula>
    </cfRule>
  </conditionalFormatting>
  <conditionalFormatting sqref="B5:J28">
    <cfRule type="expression" dxfId="13" priority="2">
      <formula>SEARCH($H$3,$N$1)</formula>
    </cfRule>
  </conditionalFormatting>
  <conditionalFormatting sqref="B5:M28">
    <cfRule type="expression" dxfId="12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>
      <c r="A1" s="299" t="s">
        <v>405</v>
      </c>
      <c r="I1" s="51"/>
      <c r="J1" s="51"/>
      <c r="M1" s="51"/>
      <c r="N1" s="209" t="str">
        <f>'3.1'!N1</f>
        <v>II. čtvrtletí 2025</v>
      </c>
    </row>
    <row r="2" spans="1:14" s="22" customFormat="1" ht="18">
      <c r="A2" s="266" t="s">
        <v>403</v>
      </c>
      <c r="I2" s="51"/>
      <c r="J2" s="51"/>
      <c r="M2" s="51"/>
      <c r="N2" s="116"/>
    </row>
    <row r="3" spans="1:14" ht="6" customHeight="1"/>
    <row r="4" spans="1:14" ht="12.6" customHeight="1">
      <c r="A4" s="555" t="str">
        <f>'3.1'!A4</f>
        <v>2025</v>
      </c>
      <c r="B4" s="555"/>
      <c r="C4" s="389" t="s">
        <v>60</v>
      </c>
      <c r="D4" s="389" t="s">
        <v>61</v>
      </c>
      <c r="E4" s="389" t="s">
        <v>62</v>
      </c>
      <c r="F4" s="389" t="s">
        <v>63</v>
      </c>
      <c r="G4" s="389" t="s">
        <v>64</v>
      </c>
      <c r="H4" s="389" t="s">
        <v>65</v>
      </c>
      <c r="I4" s="389" t="s">
        <v>66</v>
      </c>
      <c r="J4" s="389" t="s">
        <v>67</v>
      </c>
      <c r="K4" s="389" t="s">
        <v>68</v>
      </c>
      <c r="L4" s="389" t="s">
        <v>69</v>
      </c>
      <c r="M4" s="389" t="s">
        <v>70</v>
      </c>
      <c r="N4" s="389" t="s">
        <v>71</v>
      </c>
    </row>
    <row r="5" spans="1:14" ht="12.6" customHeight="1">
      <c r="A5" s="609" t="s">
        <v>54</v>
      </c>
      <c r="B5" s="609"/>
      <c r="C5" s="391">
        <v>11289.321</v>
      </c>
      <c r="D5" s="391">
        <v>11719.2219999999</v>
      </c>
      <c r="E5" s="391">
        <v>10470.465</v>
      </c>
      <c r="F5" s="391">
        <v>9792.6260000000002</v>
      </c>
      <c r="G5" s="391">
        <v>9025.7810000000009</v>
      </c>
      <c r="H5" s="391">
        <v>9145.8609999999899</v>
      </c>
      <c r="I5" s="391">
        <v>0</v>
      </c>
      <c r="J5" s="391">
        <v>0</v>
      </c>
      <c r="K5" s="391">
        <v>0</v>
      </c>
      <c r="L5" s="391">
        <v>0</v>
      </c>
      <c r="M5" s="391">
        <v>0</v>
      </c>
      <c r="N5" s="391">
        <v>0</v>
      </c>
    </row>
    <row r="6" spans="1:14" ht="12.6" customHeight="1">
      <c r="A6" s="608" t="s">
        <v>48</v>
      </c>
      <c r="B6" s="608"/>
      <c r="C6" s="388">
        <v>45670</v>
      </c>
      <c r="D6" s="388">
        <v>45707</v>
      </c>
      <c r="E6" s="388">
        <v>45720</v>
      </c>
      <c r="F6" s="388">
        <v>45754</v>
      </c>
      <c r="G6" s="388">
        <v>45796</v>
      </c>
      <c r="H6" s="388">
        <v>45834</v>
      </c>
      <c r="I6" s="388">
        <v>45839</v>
      </c>
      <c r="J6" s="388">
        <v>45870</v>
      </c>
      <c r="K6" s="388">
        <v>45901</v>
      </c>
      <c r="L6" s="388">
        <v>45931</v>
      </c>
      <c r="M6" s="388">
        <v>45962</v>
      </c>
      <c r="N6" s="388">
        <v>45992</v>
      </c>
    </row>
    <row r="7" spans="1:14" ht="12.6" customHeight="1">
      <c r="A7" s="607" t="s">
        <v>321</v>
      </c>
      <c r="B7" s="607"/>
      <c r="C7" s="390">
        <v>0.54166666666666663</v>
      </c>
      <c r="D7" s="390" t="s">
        <v>431</v>
      </c>
      <c r="E7" s="390" t="s">
        <v>431</v>
      </c>
      <c r="F7" s="390" t="s">
        <v>431</v>
      </c>
      <c r="G7" s="390" t="s">
        <v>432</v>
      </c>
      <c r="H7" s="390">
        <v>0.5</v>
      </c>
      <c r="I7" s="390">
        <v>0</v>
      </c>
      <c r="J7" s="390">
        <v>0</v>
      </c>
      <c r="K7" s="390">
        <v>0</v>
      </c>
      <c r="L7" s="390">
        <v>0</v>
      </c>
      <c r="M7" s="390">
        <v>0</v>
      </c>
      <c r="N7" s="390">
        <v>0</v>
      </c>
    </row>
    <row r="8" spans="1:14" ht="12.6" customHeight="1">
      <c r="A8" s="608" t="s">
        <v>57</v>
      </c>
      <c r="B8" s="608"/>
      <c r="C8" s="387">
        <v>6043.92</v>
      </c>
      <c r="D8" s="387">
        <v>6982.4869999999901</v>
      </c>
      <c r="E8" s="387">
        <v>5665.8529999999901</v>
      </c>
      <c r="F8" s="387">
        <v>4733.6839999999902</v>
      </c>
      <c r="G8" s="387">
        <v>4786.8779999999997</v>
      </c>
      <c r="H8" s="387">
        <v>4640.2659999999996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</row>
    <row r="9" spans="1:14" ht="12.6" customHeight="1">
      <c r="A9" s="608" t="s">
        <v>48</v>
      </c>
      <c r="B9" s="608"/>
      <c r="C9" s="388">
        <v>45659</v>
      </c>
      <c r="D9" s="388">
        <v>45697</v>
      </c>
      <c r="E9" s="388">
        <v>45739</v>
      </c>
      <c r="F9" s="388">
        <v>45768</v>
      </c>
      <c r="G9" s="388">
        <v>45781</v>
      </c>
      <c r="H9" s="388">
        <v>45809</v>
      </c>
      <c r="I9" s="388">
        <v>45839</v>
      </c>
      <c r="J9" s="388">
        <v>45870</v>
      </c>
      <c r="K9" s="388">
        <v>45901</v>
      </c>
      <c r="L9" s="388">
        <v>45931</v>
      </c>
      <c r="M9" s="388">
        <v>45962</v>
      </c>
      <c r="N9" s="388">
        <v>45992</v>
      </c>
    </row>
    <row r="10" spans="1:14">
      <c r="A10" s="607" t="s">
        <v>321</v>
      </c>
      <c r="B10" s="607"/>
      <c r="C10" s="390" t="s">
        <v>433</v>
      </c>
      <c r="D10" s="390" t="s">
        <v>434</v>
      </c>
      <c r="E10" s="390" t="s">
        <v>435</v>
      </c>
      <c r="F10" s="390" t="s">
        <v>433</v>
      </c>
      <c r="G10" s="390" t="s">
        <v>436</v>
      </c>
      <c r="H10" s="390" t="s">
        <v>436</v>
      </c>
      <c r="I10" s="390">
        <v>0</v>
      </c>
      <c r="J10" s="390">
        <v>0</v>
      </c>
      <c r="K10" s="390">
        <v>0</v>
      </c>
      <c r="L10" s="390">
        <v>0</v>
      </c>
      <c r="M10" s="390">
        <v>0</v>
      </c>
      <c r="N10" s="390">
        <v>0</v>
      </c>
    </row>
    <row r="11" spans="1:14" ht="12.6" customHeight="1">
      <c r="N11" s="340" t="s">
        <v>275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4"/>
    </row>
    <row r="36" spans="8:15">
      <c r="O36" s="27"/>
    </row>
    <row r="37" spans="8:15">
      <c r="O37" s="28"/>
    </row>
    <row r="38" spans="8:15">
      <c r="O38" s="29"/>
    </row>
    <row r="39" spans="8:15">
      <c r="O39" s="29"/>
    </row>
    <row r="40" spans="8:15">
      <c r="O40" s="28"/>
    </row>
    <row r="41" spans="8:15">
      <c r="O41" s="29"/>
    </row>
    <row r="42" spans="8:15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11" priority="4">
      <formula>SEARCH("I. Čtvrtletí",$N$1)</formula>
    </cfRule>
  </conditionalFormatting>
  <conditionalFormatting sqref="C5:H10">
    <cfRule type="expression" dxfId="10" priority="3">
      <formula>SEARCH("II. Čtvrtletí",$N$1)</formula>
    </cfRule>
  </conditionalFormatting>
  <conditionalFormatting sqref="C5:K10">
    <cfRule type="expression" dxfId="9" priority="2">
      <formula>SEARCH("III. čtvrtletí",$N$1)</formula>
    </cfRule>
  </conditionalFormatting>
  <conditionalFormatting sqref="C5:N10">
    <cfRule type="expression" dxfId="8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>
      <c r="A1" s="392" t="str">
        <f>"9.2 Denní maxima a minima zatížení brutto ES ČR za "&amp;Q1</f>
        <v>9.2 Denní maxima a minima zatížení brutto ES ČR za II. čtvrtletí 2025</v>
      </c>
      <c r="Q1" s="209" t="str">
        <f>'3.1'!N1</f>
        <v>II. čtvrtletí 2025</v>
      </c>
    </row>
    <row r="2" spans="1:17" ht="6" customHeight="1"/>
    <row r="3" spans="1:17" ht="60">
      <c r="A3" s="557" t="s">
        <v>63</v>
      </c>
      <c r="B3" s="557"/>
      <c r="C3" s="395" t="s">
        <v>223</v>
      </c>
      <c r="D3" s="395" t="s">
        <v>287</v>
      </c>
      <c r="E3" s="395" t="s">
        <v>288</v>
      </c>
      <c r="G3" s="557" t="s">
        <v>64</v>
      </c>
      <c r="H3" s="557"/>
      <c r="I3" s="395" t="s">
        <v>223</v>
      </c>
      <c r="J3" s="395" t="s">
        <v>287</v>
      </c>
      <c r="K3" s="395" t="s">
        <v>288</v>
      </c>
      <c r="M3" s="557" t="s">
        <v>65</v>
      </c>
      <c r="N3" s="557"/>
      <c r="O3" s="395" t="s">
        <v>223</v>
      </c>
      <c r="P3" s="395" t="s">
        <v>287</v>
      </c>
      <c r="Q3" s="395" t="s">
        <v>288</v>
      </c>
    </row>
    <row r="4" spans="1:17" ht="9.75" customHeight="1">
      <c r="A4" s="558"/>
      <c r="B4" s="558"/>
      <c r="C4" s="396" t="s">
        <v>5</v>
      </c>
      <c r="D4" s="396" t="s">
        <v>4</v>
      </c>
      <c r="E4" s="396" t="s">
        <v>4</v>
      </c>
      <c r="G4" s="558"/>
      <c r="H4" s="558"/>
      <c r="I4" s="396" t="s">
        <v>5</v>
      </c>
      <c r="J4" s="396" t="s">
        <v>4</v>
      </c>
      <c r="K4" s="396" t="s">
        <v>4</v>
      </c>
      <c r="M4" s="558"/>
      <c r="N4" s="558"/>
      <c r="O4" s="396" t="s">
        <v>5</v>
      </c>
      <c r="P4" s="396" t="s">
        <v>4</v>
      </c>
      <c r="Q4" s="396" t="s">
        <v>4</v>
      </c>
    </row>
    <row r="5" spans="1:17" ht="12.6" customHeight="1">
      <c r="A5" s="459">
        <v>45748</v>
      </c>
      <c r="B5" s="460">
        <f>A5</f>
        <v>45748</v>
      </c>
      <c r="C5" s="461">
        <v>200408.3680000001</v>
      </c>
      <c r="D5" s="461">
        <v>9590.6750000000011</v>
      </c>
      <c r="E5" s="461">
        <v>6680.3620000000001</v>
      </c>
      <c r="G5" s="459">
        <v>45778</v>
      </c>
      <c r="H5" s="460">
        <f>G5</f>
        <v>45778</v>
      </c>
      <c r="I5" s="461">
        <v>154684.32724999997</v>
      </c>
      <c r="J5" s="461">
        <v>7749.7300000000005</v>
      </c>
      <c r="K5" s="461">
        <v>5327.6780000000008</v>
      </c>
      <c r="M5" s="459">
        <v>45809</v>
      </c>
      <c r="N5" s="460">
        <f>M5</f>
        <v>45809</v>
      </c>
      <c r="O5" s="461">
        <v>141978.04825000005</v>
      </c>
      <c r="P5" s="461">
        <v>7151.0430000000006</v>
      </c>
      <c r="Q5" s="461">
        <v>4640.2660000000014</v>
      </c>
    </row>
    <row r="6" spans="1:17" ht="12.6" customHeight="1">
      <c r="A6" s="459">
        <v>45749</v>
      </c>
      <c r="B6" s="460">
        <f>A6</f>
        <v>45749</v>
      </c>
      <c r="C6" s="461">
        <v>196939.09375000003</v>
      </c>
      <c r="D6" s="461">
        <v>9431.7000000000007</v>
      </c>
      <c r="E6" s="461">
        <v>6568.3219999999983</v>
      </c>
      <c r="G6" s="459">
        <v>45779</v>
      </c>
      <c r="H6" s="460">
        <f>G6</f>
        <v>45779</v>
      </c>
      <c r="I6" s="461">
        <v>155723.98924999993</v>
      </c>
      <c r="J6" s="461">
        <v>7828.1709999999994</v>
      </c>
      <c r="K6" s="461">
        <v>5036.7479999999996</v>
      </c>
      <c r="M6" s="459">
        <v>45810</v>
      </c>
      <c r="N6" s="460">
        <f>M6</f>
        <v>45810</v>
      </c>
      <c r="O6" s="461">
        <v>172799.86775</v>
      </c>
      <c r="P6" s="461">
        <v>8524.8769999999986</v>
      </c>
      <c r="Q6" s="461">
        <v>5281.5340000000015</v>
      </c>
    </row>
    <row r="7" spans="1:17" ht="12.6" customHeight="1">
      <c r="A7" s="459">
        <v>45750</v>
      </c>
      <c r="B7" s="460">
        <f t="shared" ref="B7:B34" si="0">A7</f>
        <v>45750</v>
      </c>
      <c r="C7" s="461">
        <v>197171.29000000004</v>
      </c>
      <c r="D7" s="461">
        <v>9516.9180000000015</v>
      </c>
      <c r="E7" s="461">
        <v>6776.8579999999993</v>
      </c>
      <c r="G7" s="459">
        <v>45780</v>
      </c>
      <c r="H7" s="460">
        <f t="shared" ref="H7:H35" si="1">G7</f>
        <v>45780</v>
      </c>
      <c r="I7" s="461">
        <v>142831.28800000003</v>
      </c>
      <c r="J7" s="461">
        <v>7275.0919999999996</v>
      </c>
      <c r="K7" s="461">
        <v>4929.8759999999993</v>
      </c>
      <c r="M7" s="459">
        <v>45811</v>
      </c>
      <c r="N7" s="460">
        <f t="shared" ref="N7:N34" si="2">M7</f>
        <v>45811</v>
      </c>
      <c r="O7" s="461">
        <v>176079.20249999993</v>
      </c>
      <c r="P7" s="461">
        <v>8674.5509999999995</v>
      </c>
      <c r="Q7" s="461">
        <v>5681.9650000000001</v>
      </c>
    </row>
    <row r="8" spans="1:17" ht="12.6" customHeight="1">
      <c r="A8" s="459">
        <v>45751</v>
      </c>
      <c r="B8" s="460">
        <f t="shared" si="0"/>
        <v>45751</v>
      </c>
      <c r="C8" s="461">
        <v>190307.89500000005</v>
      </c>
      <c r="D8" s="461">
        <v>9340.9619999999995</v>
      </c>
      <c r="E8" s="461">
        <v>5940.9370000000008</v>
      </c>
      <c r="G8" s="459">
        <v>45781</v>
      </c>
      <c r="H8" s="460">
        <f t="shared" si="1"/>
        <v>45781</v>
      </c>
      <c r="I8" s="461">
        <v>145233.00100000002</v>
      </c>
      <c r="J8" s="461">
        <v>7317.2649999999994</v>
      </c>
      <c r="K8" s="461">
        <v>4786.8780000000006</v>
      </c>
      <c r="M8" s="459">
        <v>45812</v>
      </c>
      <c r="N8" s="460">
        <f t="shared" si="2"/>
        <v>45812</v>
      </c>
      <c r="O8" s="461">
        <v>177327.77025000003</v>
      </c>
      <c r="P8" s="461">
        <v>8732.3730000000014</v>
      </c>
      <c r="Q8" s="461">
        <v>5632.7959999999994</v>
      </c>
    </row>
    <row r="9" spans="1:17" ht="12.6" customHeight="1">
      <c r="A9" s="459">
        <v>45752</v>
      </c>
      <c r="B9" s="460">
        <f t="shared" si="0"/>
        <v>45752</v>
      </c>
      <c r="C9" s="461">
        <v>166267.26874999993</v>
      </c>
      <c r="D9" s="461">
        <v>8051.5020000000013</v>
      </c>
      <c r="E9" s="461">
        <v>5918.3829999999998</v>
      </c>
      <c r="G9" s="459">
        <v>45782</v>
      </c>
      <c r="H9" s="460">
        <f t="shared" si="1"/>
        <v>45782</v>
      </c>
      <c r="I9" s="461">
        <v>180486.0315000001</v>
      </c>
      <c r="J9" s="461">
        <v>8682.6190000000006</v>
      </c>
      <c r="K9" s="461">
        <v>5632.9850000000006</v>
      </c>
      <c r="M9" s="459">
        <v>45813</v>
      </c>
      <c r="N9" s="460">
        <f t="shared" si="2"/>
        <v>45813</v>
      </c>
      <c r="O9" s="461">
        <v>175774.95075000002</v>
      </c>
      <c r="P9" s="461">
        <v>8588.4110000000019</v>
      </c>
      <c r="Q9" s="461">
        <v>5698.7289999999994</v>
      </c>
    </row>
    <row r="10" spans="1:17" ht="12.6" customHeight="1">
      <c r="A10" s="459">
        <v>45753</v>
      </c>
      <c r="B10" s="460">
        <f t="shared" si="0"/>
        <v>45753</v>
      </c>
      <c r="C10" s="461">
        <v>174240.39399999997</v>
      </c>
      <c r="D10" s="461">
        <v>8471.1529999999984</v>
      </c>
      <c r="E10" s="461">
        <v>5896.4830000000002</v>
      </c>
      <c r="G10" s="459">
        <v>45783</v>
      </c>
      <c r="H10" s="460">
        <f t="shared" si="1"/>
        <v>45783</v>
      </c>
      <c r="I10" s="461">
        <v>184231.29475000003</v>
      </c>
      <c r="J10" s="461">
        <v>8931.9850000000006</v>
      </c>
      <c r="K10" s="461">
        <v>6105.1440000000002</v>
      </c>
      <c r="M10" s="459">
        <v>45814</v>
      </c>
      <c r="N10" s="460">
        <f t="shared" si="2"/>
        <v>45814</v>
      </c>
      <c r="O10" s="461">
        <v>169632.99125000002</v>
      </c>
      <c r="P10" s="461">
        <v>8603.0910000000003</v>
      </c>
      <c r="Q10" s="461">
        <v>5274.9579999999996</v>
      </c>
    </row>
    <row r="11" spans="1:17" ht="12.6" customHeight="1">
      <c r="A11" s="459">
        <v>45754</v>
      </c>
      <c r="B11" s="460">
        <f t="shared" si="0"/>
        <v>45754</v>
      </c>
      <c r="C11" s="461">
        <v>205237.92774999994</v>
      </c>
      <c r="D11" s="461">
        <v>9792.6260000000002</v>
      </c>
      <c r="E11" s="461">
        <v>6871.7089999999998</v>
      </c>
      <c r="G11" s="459">
        <v>45784</v>
      </c>
      <c r="H11" s="460">
        <f t="shared" si="1"/>
        <v>45784</v>
      </c>
      <c r="I11" s="461">
        <v>183837.83025</v>
      </c>
      <c r="J11" s="461">
        <v>8870.1190000000006</v>
      </c>
      <c r="K11" s="461">
        <v>5984.3630000000012</v>
      </c>
      <c r="M11" s="459">
        <v>45815</v>
      </c>
      <c r="N11" s="460">
        <f t="shared" si="2"/>
        <v>45815</v>
      </c>
      <c r="O11" s="461">
        <v>144797.37124999997</v>
      </c>
      <c r="P11" s="461">
        <v>7295.9429999999993</v>
      </c>
      <c r="Q11" s="461">
        <v>5047.826</v>
      </c>
    </row>
    <row r="12" spans="1:17" ht="12.6" customHeight="1">
      <c r="A12" s="459">
        <v>45755</v>
      </c>
      <c r="B12" s="460">
        <f t="shared" si="0"/>
        <v>45755</v>
      </c>
      <c r="C12" s="461">
        <v>204051.99925000002</v>
      </c>
      <c r="D12" s="461">
        <v>9599.4969999999994</v>
      </c>
      <c r="E12" s="461">
        <v>6940.6589999999997</v>
      </c>
      <c r="G12" s="459">
        <v>45785</v>
      </c>
      <c r="H12" s="460">
        <f t="shared" si="1"/>
        <v>45785</v>
      </c>
      <c r="I12" s="461">
        <v>165299.68374999994</v>
      </c>
      <c r="J12" s="461">
        <v>8237.223</v>
      </c>
      <c r="K12" s="461">
        <v>5801.4070000000002</v>
      </c>
      <c r="M12" s="459">
        <v>45816</v>
      </c>
      <c r="N12" s="460">
        <f t="shared" si="2"/>
        <v>45816</v>
      </c>
      <c r="O12" s="461">
        <v>144259.78549999991</v>
      </c>
      <c r="P12" s="461">
        <v>7245.7460000000001</v>
      </c>
      <c r="Q12" s="461">
        <v>4774.3710000000001</v>
      </c>
    </row>
    <row r="13" spans="1:17" ht="12.6" customHeight="1">
      <c r="A13" s="459">
        <v>45756</v>
      </c>
      <c r="B13" s="460">
        <f t="shared" si="0"/>
        <v>45756</v>
      </c>
      <c r="C13" s="461">
        <v>202936.50799999997</v>
      </c>
      <c r="D13" s="461">
        <v>9734.4689999999973</v>
      </c>
      <c r="E13" s="461">
        <v>6926.8620000000001</v>
      </c>
      <c r="G13" s="459">
        <v>45786</v>
      </c>
      <c r="H13" s="460">
        <f t="shared" si="1"/>
        <v>45786</v>
      </c>
      <c r="I13" s="461">
        <v>168722.55875000003</v>
      </c>
      <c r="J13" s="461">
        <v>8092.3760000000002</v>
      </c>
      <c r="K13" s="461">
        <v>5776.6080000000002</v>
      </c>
      <c r="M13" s="459">
        <v>45817</v>
      </c>
      <c r="N13" s="460">
        <f t="shared" si="2"/>
        <v>45817</v>
      </c>
      <c r="O13" s="461">
        <v>172219.53249999997</v>
      </c>
      <c r="P13" s="461">
        <v>8622.241</v>
      </c>
      <c r="Q13" s="461">
        <v>5385.0779999999995</v>
      </c>
    </row>
    <row r="14" spans="1:17" ht="12.6" customHeight="1">
      <c r="A14" s="459">
        <v>45757</v>
      </c>
      <c r="B14" s="460">
        <f t="shared" si="0"/>
        <v>45757</v>
      </c>
      <c r="C14" s="461">
        <v>200752.0215</v>
      </c>
      <c r="D14" s="461">
        <v>9686.4020000000019</v>
      </c>
      <c r="E14" s="461">
        <v>6763.5339999999997</v>
      </c>
      <c r="G14" s="459">
        <v>45787</v>
      </c>
      <c r="H14" s="460">
        <f t="shared" si="1"/>
        <v>45787</v>
      </c>
      <c r="I14" s="461">
        <v>153494.63675000001</v>
      </c>
      <c r="J14" s="461">
        <v>7578.7279999999992</v>
      </c>
      <c r="K14" s="461">
        <v>5223.4900000000007</v>
      </c>
      <c r="M14" s="459">
        <v>45818</v>
      </c>
      <c r="N14" s="460">
        <f t="shared" si="2"/>
        <v>45818</v>
      </c>
      <c r="O14" s="461">
        <v>173198.78449999998</v>
      </c>
      <c r="P14" s="461">
        <v>8542.621000000001</v>
      </c>
      <c r="Q14" s="461">
        <v>5614.9380000000001</v>
      </c>
    </row>
    <row r="15" spans="1:17" ht="12.6" customHeight="1">
      <c r="A15" s="459">
        <v>45758</v>
      </c>
      <c r="B15" s="460">
        <f t="shared" si="0"/>
        <v>45758</v>
      </c>
      <c r="C15" s="461">
        <v>193450.8475</v>
      </c>
      <c r="D15" s="461">
        <v>9336.0379999999986</v>
      </c>
      <c r="E15" s="461">
        <v>6119.1620000000003</v>
      </c>
      <c r="G15" s="459">
        <v>45788</v>
      </c>
      <c r="H15" s="460">
        <f t="shared" si="1"/>
        <v>45788</v>
      </c>
      <c r="I15" s="461">
        <v>151369.55100000004</v>
      </c>
      <c r="J15" s="461">
        <v>7541.777000000001</v>
      </c>
      <c r="K15" s="461">
        <v>5068.1539999999995</v>
      </c>
      <c r="M15" s="459">
        <v>45819</v>
      </c>
      <c r="N15" s="460">
        <f t="shared" si="2"/>
        <v>45819</v>
      </c>
      <c r="O15" s="461">
        <v>173340.77575000012</v>
      </c>
      <c r="P15" s="461">
        <v>8580.9720000000016</v>
      </c>
      <c r="Q15" s="461">
        <v>5578.6370000000006</v>
      </c>
    </row>
    <row r="16" spans="1:17" ht="12.6" customHeight="1">
      <c r="A16" s="459">
        <v>45759</v>
      </c>
      <c r="B16" s="460">
        <f t="shared" si="0"/>
        <v>45759</v>
      </c>
      <c r="C16" s="461">
        <v>163348.87249999997</v>
      </c>
      <c r="D16" s="461">
        <v>8115.3729999999996</v>
      </c>
      <c r="E16" s="461">
        <v>5614.54</v>
      </c>
      <c r="G16" s="459">
        <v>45789</v>
      </c>
      <c r="H16" s="460">
        <f t="shared" si="1"/>
        <v>45789</v>
      </c>
      <c r="I16" s="461">
        <v>180634.52650000004</v>
      </c>
      <c r="J16" s="461">
        <v>8755.3229999999985</v>
      </c>
      <c r="K16" s="461">
        <v>5831.2510000000002</v>
      </c>
      <c r="M16" s="459">
        <v>45820</v>
      </c>
      <c r="N16" s="460">
        <f t="shared" si="2"/>
        <v>45820</v>
      </c>
      <c r="O16" s="461">
        <v>174220.49374999997</v>
      </c>
      <c r="P16" s="461">
        <v>8621.0149999999994</v>
      </c>
      <c r="Q16" s="461">
        <v>5680.5229999999992</v>
      </c>
    </row>
    <row r="17" spans="1:17" ht="12.6" customHeight="1">
      <c r="A17" s="459">
        <v>45760</v>
      </c>
      <c r="B17" s="460">
        <f t="shared" si="0"/>
        <v>45760</v>
      </c>
      <c r="C17" s="461">
        <v>158603.38149999996</v>
      </c>
      <c r="D17" s="461">
        <v>7685.54</v>
      </c>
      <c r="E17" s="461">
        <v>5502.7199999999993</v>
      </c>
      <c r="G17" s="459">
        <v>45790</v>
      </c>
      <c r="H17" s="460">
        <f t="shared" si="1"/>
        <v>45790</v>
      </c>
      <c r="I17" s="461">
        <v>184219.63925000001</v>
      </c>
      <c r="J17" s="461">
        <v>8878.3180000000011</v>
      </c>
      <c r="K17" s="461">
        <v>6250.2749999999996</v>
      </c>
      <c r="M17" s="459">
        <v>45821</v>
      </c>
      <c r="N17" s="460">
        <f t="shared" si="2"/>
        <v>45821</v>
      </c>
      <c r="O17" s="461">
        <v>169108.59724999999</v>
      </c>
      <c r="P17" s="461">
        <v>8552.2300000000014</v>
      </c>
      <c r="Q17" s="461">
        <v>5239.911000000001</v>
      </c>
    </row>
    <row r="18" spans="1:17" ht="12.6" customHeight="1">
      <c r="A18" s="459">
        <v>45761</v>
      </c>
      <c r="B18" s="460">
        <f t="shared" si="0"/>
        <v>45761</v>
      </c>
      <c r="C18" s="461">
        <v>185992.27200000006</v>
      </c>
      <c r="D18" s="461">
        <v>8971.228000000001</v>
      </c>
      <c r="E18" s="461">
        <v>6087.9699999999993</v>
      </c>
      <c r="G18" s="459">
        <v>45791</v>
      </c>
      <c r="H18" s="460">
        <f t="shared" si="1"/>
        <v>45791</v>
      </c>
      <c r="I18" s="461">
        <v>181673.9702499999</v>
      </c>
      <c r="J18" s="461">
        <v>8772.8229999999985</v>
      </c>
      <c r="K18" s="461">
        <v>6110.103000000001</v>
      </c>
      <c r="M18" s="459">
        <v>45822</v>
      </c>
      <c r="N18" s="460">
        <f t="shared" si="2"/>
        <v>45822</v>
      </c>
      <c r="O18" s="461">
        <v>145751.0405</v>
      </c>
      <c r="P18" s="461">
        <v>7466.0329999999994</v>
      </c>
      <c r="Q18" s="461">
        <v>4910.4850000000015</v>
      </c>
    </row>
    <row r="19" spans="1:17" ht="12.6" customHeight="1">
      <c r="A19" s="459">
        <v>45762</v>
      </c>
      <c r="B19" s="460">
        <f t="shared" si="0"/>
        <v>45762</v>
      </c>
      <c r="C19" s="461">
        <v>187630.39499999999</v>
      </c>
      <c r="D19" s="461">
        <v>9093.7740000000013</v>
      </c>
      <c r="E19" s="461">
        <v>6097.1469999999999</v>
      </c>
      <c r="G19" s="459">
        <v>45792</v>
      </c>
      <c r="H19" s="460">
        <f t="shared" si="1"/>
        <v>45792</v>
      </c>
      <c r="I19" s="461">
        <v>183704.18124999997</v>
      </c>
      <c r="J19" s="461">
        <v>8960.1419999999998</v>
      </c>
      <c r="K19" s="461">
        <v>5936.8249999999989</v>
      </c>
      <c r="M19" s="459">
        <v>45823</v>
      </c>
      <c r="N19" s="460">
        <f t="shared" si="2"/>
        <v>45823</v>
      </c>
      <c r="O19" s="461">
        <v>146644.43374999994</v>
      </c>
      <c r="P19" s="461">
        <v>7426.3890000000001</v>
      </c>
      <c r="Q19" s="461">
        <v>4701.579999999999</v>
      </c>
    </row>
    <row r="20" spans="1:17" ht="12.6" customHeight="1">
      <c r="A20" s="459">
        <v>45763</v>
      </c>
      <c r="B20" s="460">
        <f t="shared" si="0"/>
        <v>45763</v>
      </c>
      <c r="C20" s="461">
        <v>183411.51350000006</v>
      </c>
      <c r="D20" s="461">
        <v>8874.5699999999979</v>
      </c>
      <c r="E20" s="461">
        <v>6149.9210000000012</v>
      </c>
      <c r="G20" s="459">
        <v>45793</v>
      </c>
      <c r="H20" s="460">
        <f t="shared" si="1"/>
        <v>45793</v>
      </c>
      <c r="I20" s="461">
        <v>182087.38399999999</v>
      </c>
      <c r="J20" s="461">
        <v>8975.4560000000001</v>
      </c>
      <c r="K20" s="461">
        <v>5739.45</v>
      </c>
      <c r="M20" s="459">
        <v>45824</v>
      </c>
      <c r="N20" s="460">
        <f t="shared" si="2"/>
        <v>45824</v>
      </c>
      <c r="O20" s="461">
        <v>172624.07524999997</v>
      </c>
      <c r="P20" s="461">
        <v>8533.378999999999</v>
      </c>
      <c r="Q20" s="461">
        <v>5435.0339999999997</v>
      </c>
    </row>
    <row r="21" spans="1:17" ht="12.6" customHeight="1">
      <c r="A21" s="459">
        <v>45764</v>
      </c>
      <c r="B21" s="460">
        <f t="shared" si="0"/>
        <v>45764</v>
      </c>
      <c r="C21" s="461">
        <v>175335.41349999997</v>
      </c>
      <c r="D21" s="461">
        <v>8655.0730000000003</v>
      </c>
      <c r="E21" s="461">
        <v>5501.6269999999986</v>
      </c>
      <c r="G21" s="459">
        <v>45794</v>
      </c>
      <c r="H21" s="460">
        <f t="shared" si="1"/>
        <v>45794</v>
      </c>
      <c r="I21" s="461">
        <v>155185.13124999992</v>
      </c>
      <c r="J21" s="461">
        <v>7815.7029999999986</v>
      </c>
      <c r="K21" s="461">
        <v>5293.5840000000007</v>
      </c>
      <c r="M21" s="459">
        <v>45825</v>
      </c>
      <c r="N21" s="460">
        <f t="shared" si="2"/>
        <v>45825</v>
      </c>
      <c r="O21" s="461">
        <v>175413.54524999994</v>
      </c>
      <c r="P21" s="461">
        <v>8633.969000000001</v>
      </c>
      <c r="Q21" s="461">
        <v>5639.237000000001</v>
      </c>
    </row>
    <row r="22" spans="1:17" ht="12.6" customHeight="1">
      <c r="A22" s="459">
        <v>45765</v>
      </c>
      <c r="B22" s="460">
        <f t="shared" si="0"/>
        <v>45765</v>
      </c>
      <c r="C22" s="461">
        <v>153905.04025000002</v>
      </c>
      <c r="D22" s="461">
        <v>7683.4590000000007</v>
      </c>
      <c r="E22" s="461">
        <v>5251.454999999999</v>
      </c>
      <c r="G22" s="459">
        <v>45795</v>
      </c>
      <c r="H22" s="460">
        <f t="shared" si="1"/>
        <v>45795</v>
      </c>
      <c r="I22" s="461">
        <v>153702.247</v>
      </c>
      <c r="J22" s="461">
        <v>7528.3120000000008</v>
      </c>
      <c r="K22" s="461">
        <v>5166.6569999999992</v>
      </c>
      <c r="M22" s="459">
        <v>45826</v>
      </c>
      <c r="N22" s="460">
        <f t="shared" si="2"/>
        <v>45826</v>
      </c>
      <c r="O22" s="461">
        <v>177200.86375000005</v>
      </c>
      <c r="P22" s="461">
        <v>8758.9120000000003</v>
      </c>
      <c r="Q22" s="461">
        <v>5645.723</v>
      </c>
    </row>
    <row r="23" spans="1:17" ht="12.6" customHeight="1">
      <c r="A23" s="459">
        <v>45766</v>
      </c>
      <c r="B23" s="460">
        <f t="shared" si="0"/>
        <v>45766</v>
      </c>
      <c r="C23" s="461">
        <v>147376.48425000004</v>
      </c>
      <c r="D23" s="461">
        <v>7454.0429999999997</v>
      </c>
      <c r="E23" s="461">
        <v>5124.192</v>
      </c>
      <c r="G23" s="459">
        <v>45796</v>
      </c>
      <c r="H23" s="460">
        <f t="shared" si="1"/>
        <v>45796</v>
      </c>
      <c r="I23" s="461">
        <v>184942.17099999994</v>
      </c>
      <c r="J23" s="461">
        <v>9025.7810000000009</v>
      </c>
      <c r="K23" s="461">
        <v>5895.4360000000006</v>
      </c>
      <c r="M23" s="459">
        <v>45827</v>
      </c>
      <c r="N23" s="460">
        <f t="shared" si="2"/>
        <v>45827</v>
      </c>
      <c r="O23" s="461">
        <v>175347.79575000002</v>
      </c>
      <c r="P23" s="461">
        <v>9023.8579999999984</v>
      </c>
      <c r="Q23" s="461">
        <v>5729.9459999999999</v>
      </c>
    </row>
    <row r="24" spans="1:17" ht="12.6" customHeight="1">
      <c r="A24" s="459">
        <v>45767</v>
      </c>
      <c r="B24" s="460">
        <f t="shared" si="0"/>
        <v>45767</v>
      </c>
      <c r="C24" s="461">
        <v>140887.21074999997</v>
      </c>
      <c r="D24" s="461">
        <v>7210.3899999999994</v>
      </c>
      <c r="E24" s="461">
        <v>4890.3770000000013</v>
      </c>
      <c r="G24" s="459">
        <v>45797</v>
      </c>
      <c r="H24" s="460">
        <f t="shared" si="1"/>
        <v>45797</v>
      </c>
      <c r="I24" s="461">
        <v>183167.33050000001</v>
      </c>
      <c r="J24" s="461">
        <v>8880.7880000000005</v>
      </c>
      <c r="K24" s="461">
        <v>6148.076</v>
      </c>
      <c r="M24" s="459">
        <v>45828</v>
      </c>
      <c r="N24" s="460">
        <f t="shared" si="2"/>
        <v>45828</v>
      </c>
      <c r="O24" s="461">
        <v>168344.56425000005</v>
      </c>
      <c r="P24" s="461">
        <v>8457.5740000000005</v>
      </c>
      <c r="Q24" s="461">
        <v>5309.7769999999991</v>
      </c>
    </row>
    <row r="25" spans="1:17" ht="12.6" customHeight="1">
      <c r="A25" s="459">
        <v>45768</v>
      </c>
      <c r="B25" s="460">
        <f t="shared" si="0"/>
        <v>45768</v>
      </c>
      <c r="C25" s="461">
        <v>138969.48675000007</v>
      </c>
      <c r="D25" s="461">
        <v>6696.1759999999995</v>
      </c>
      <c r="E25" s="461">
        <v>4733.6839999999993</v>
      </c>
      <c r="G25" s="459">
        <v>45798</v>
      </c>
      <c r="H25" s="460">
        <f t="shared" si="1"/>
        <v>45798</v>
      </c>
      <c r="I25" s="461">
        <v>179352.53699999998</v>
      </c>
      <c r="J25" s="461">
        <v>8686.1699999999983</v>
      </c>
      <c r="K25" s="461">
        <v>6029.549</v>
      </c>
      <c r="M25" s="459">
        <v>45829</v>
      </c>
      <c r="N25" s="460">
        <f t="shared" si="2"/>
        <v>45829</v>
      </c>
      <c r="O25" s="461">
        <v>146068.10624999998</v>
      </c>
      <c r="P25" s="461">
        <v>7433.2829999999985</v>
      </c>
      <c r="Q25" s="461">
        <v>4937.5039999999999</v>
      </c>
    </row>
    <row r="26" spans="1:17" ht="12.6" customHeight="1">
      <c r="A26" s="459">
        <v>45769</v>
      </c>
      <c r="B26" s="460">
        <f t="shared" si="0"/>
        <v>45769</v>
      </c>
      <c r="C26" s="461">
        <v>177248.25975000006</v>
      </c>
      <c r="D26" s="461">
        <v>8691.4009999999998</v>
      </c>
      <c r="E26" s="461">
        <v>5478.8670000000011</v>
      </c>
      <c r="G26" s="459">
        <v>45799</v>
      </c>
      <c r="H26" s="460">
        <f t="shared" si="1"/>
        <v>45799</v>
      </c>
      <c r="I26" s="461">
        <v>182462.45424999995</v>
      </c>
      <c r="J26" s="461">
        <v>8794.9269999999997</v>
      </c>
      <c r="K26" s="461">
        <v>5876.9989999999998</v>
      </c>
      <c r="M26" s="459">
        <v>45830</v>
      </c>
      <c r="N26" s="460">
        <f t="shared" si="2"/>
        <v>45830</v>
      </c>
      <c r="O26" s="461">
        <v>145877.14950000006</v>
      </c>
      <c r="P26" s="461">
        <v>7341.9039999999995</v>
      </c>
      <c r="Q26" s="461">
        <v>4747.3140000000003</v>
      </c>
    </row>
    <row r="27" spans="1:17" ht="12.6" customHeight="1">
      <c r="A27" s="459">
        <v>45770</v>
      </c>
      <c r="B27" s="460">
        <f t="shared" si="0"/>
        <v>45770</v>
      </c>
      <c r="C27" s="461">
        <v>181068.76149999991</v>
      </c>
      <c r="D27" s="461">
        <v>8744.9479999999985</v>
      </c>
      <c r="E27" s="461">
        <v>5987.9340000000011</v>
      </c>
      <c r="G27" s="459">
        <v>45800</v>
      </c>
      <c r="H27" s="460">
        <f t="shared" si="1"/>
        <v>45800</v>
      </c>
      <c r="I27" s="461">
        <v>179438.53349999996</v>
      </c>
      <c r="J27" s="461">
        <v>8778.9709999999977</v>
      </c>
      <c r="K27" s="461">
        <v>5826.8389999999999</v>
      </c>
      <c r="M27" s="459">
        <v>45831</v>
      </c>
      <c r="N27" s="460">
        <f t="shared" si="2"/>
        <v>45831</v>
      </c>
      <c r="O27" s="461">
        <v>173272.04875000005</v>
      </c>
      <c r="P27" s="461">
        <v>8778.9460000000017</v>
      </c>
      <c r="Q27" s="461">
        <v>5328.37</v>
      </c>
    </row>
    <row r="28" spans="1:17" ht="12.6" customHeight="1">
      <c r="A28" s="459">
        <v>45771</v>
      </c>
      <c r="B28" s="460">
        <f t="shared" si="0"/>
        <v>45771</v>
      </c>
      <c r="C28" s="461">
        <v>183409.78649999993</v>
      </c>
      <c r="D28" s="461">
        <v>8781.6370000000006</v>
      </c>
      <c r="E28" s="461">
        <v>6040.2920000000013</v>
      </c>
      <c r="G28" s="459">
        <v>45801</v>
      </c>
      <c r="H28" s="460">
        <f t="shared" si="1"/>
        <v>45801</v>
      </c>
      <c r="I28" s="461">
        <v>154771.33900000001</v>
      </c>
      <c r="J28" s="461">
        <v>7671.3239999999996</v>
      </c>
      <c r="K28" s="461">
        <v>5361.9290000000001</v>
      </c>
      <c r="M28" s="459">
        <v>45832</v>
      </c>
      <c r="N28" s="460">
        <f t="shared" si="2"/>
        <v>45832</v>
      </c>
      <c r="O28" s="461">
        <v>176221.7932500001</v>
      </c>
      <c r="P28" s="461">
        <v>8736.4190000000017</v>
      </c>
      <c r="Q28" s="461">
        <v>5677.2950000000001</v>
      </c>
    </row>
    <row r="29" spans="1:17" ht="12.6" customHeight="1">
      <c r="A29" s="459">
        <v>45772</v>
      </c>
      <c r="B29" s="460">
        <f t="shared" si="0"/>
        <v>45772</v>
      </c>
      <c r="C29" s="461">
        <v>182313.08349999995</v>
      </c>
      <c r="D29" s="461">
        <v>8953.9789999999994</v>
      </c>
      <c r="E29" s="461">
        <v>5790.2570000000005</v>
      </c>
      <c r="G29" s="459">
        <v>45802</v>
      </c>
      <c r="H29" s="460">
        <f t="shared" si="1"/>
        <v>45802</v>
      </c>
      <c r="I29" s="461">
        <v>153086.48250000004</v>
      </c>
      <c r="J29" s="461">
        <v>7464.3230000000003</v>
      </c>
      <c r="K29" s="461">
        <v>5215.436999999999</v>
      </c>
      <c r="M29" s="459">
        <v>45833</v>
      </c>
      <c r="N29" s="460">
        <f t="shared" si="2"/>
        <v>45833</v>
      </c>
      <c r="O29" s="461">
        <v>180725.44975</v>
      </c>
      <c r="P29" s="461">
        <v>8842.094000000001</v>
      </c>
      <c r="Q29" s="461">
        <v>5691.0610000000006</v>
      </c>
    </row>
    <row r="30" spans="1:17" ht="12.6" customHeight="1">
      <c r="A30" s="459">
        <v>45773</v>
      </c>
      <c r="B30" s="460">
        <f t="shared" si="0"/>
        <v>45773</v>
      </c>
      <c r="C30" s="461">
        <v>156032.68174999999</v>
      </c>
      <c r="D30" s="461">
        <v>7866.112000000001</v>
      </c>
      <c r="E30" s="461">
        <v>5397.9800000000005</v>
      </c>
      <c r="G30" s="459">
        <v>45803</v>
      </c>
      <c r="H30" s="460">
        <f t="shared" si="1"/>
        <v>45803</v>
      </c>
      <c r="I30" s="461">
        <v>180654.6167500001</v>
      </c>
      <c r="J30" s="461">
        <v>8844.1260000000002</v>
      </c>
      <c r="K30" s="461">
        <v>5788.1909999999998</v>
      </c>
      <c r="M30" s="459">
        <v>45834</v>
      </c>
      <c r="N30" s="460">
        <f t="shared" si="2"/>
        <v>45834</v>
      </c>
      <c r="O30" s="461">
        <v>184091.48849999998</v>
      </c>
      <c r="P30" s="461">
        <v>9145.860999999999</v>
      </c>
      <c r="Q30" s="461">
        <v>5960.4500000000007</v>
      </c>
    </row>
    <row r="31" spans="1:17" ht="12.6" customHeight="1">
      <c r="A31" s="459">
        <v>45774</v>
      </c>
      <c r="B31" s="460">
        <f t="shared" si="0"/>
        <v>45774</v>
      </c>
      <c r="C31" s="461">
        <v>154415.18349999993</v>
      </c>
      <c r="D31" s="461">
        <v>7540.3630000000003</v>
      </c>
      <c r="E31" s="461">
        <v>5266.3139999999994</v>
      </c>
      <c r="G31" s="459">
        <v>45804</v>
      </c>
      <c r="H31" s="460">
        <f t="shared" si="1"/>
        <v>45804</v>
      </c>
      <c r="I31" s="461">
        <v>180239.42224999995</v>
      </c>
      <c r="J31" s="461">
        <v>8758.3200000000015</v>
      </c>
      <c r="K31" s="461">
        <v>5968.6799999999994</v>
      </c>
      <c r="M31" s="459">
        <v>45835</v>
      </c>
      <c r="N31" s="460">
        <f t="shared" si="2"/>
        <v>45835</v>
      </c>
      <c r="O31" s="461">
        <v>174518.03525000002</v>
      </c>
      <c r="P31" s="461">
        <v>8781.6639999999989</v>
      </c>
      <c r="Q31" s="461">
        <v>5460.1869999999999</v>
      </c>
    </row>
    <row r="32" spans="1:17" ht="12.6" customHeight="1">
      <c r="A32" s="459">
        <v>45775</v>
      </c>
      <c r="B32" s="460">
        <f t="shared" si="0"/>
        <v>45775</v>
      </c>
      <c r="C32" s="461">
        <v>181798.24574999997</v>
      </c>
      <c r="D32" s="461">
        <v>8817.6299999999992</v>
      </c>
      <c r="E32" s="461">
        <v>6042.5949999999993</v>
      </c>
      <c r="G32" s="459">
        <v>45805</v>
      </c>
      <c r="H32" s="460">
        <f t="shared" si="1"/>
        <v>45805</v>
      </c>
      <c r="I32" s="461">
        <v>180802.64975000001</v>
      </c>
      <c r="J32" s="461">
        <v>8801.5040000000008</v>
      </c>
      <c r="K32" s="461">
        <v>5853.1569999999992</v>
      </c>
      <c r="M32" s="459">
        <v>45836</v>
      </c>
      <c r="N32" s="460">
        <f t="shared" si="2"/>
        <v>45836</v>
      </c>
      <c r="O32" s="461">
        <v>148659.01975000004</v>
      </c>
      <c r="P32" s="461">
        <v>7649.8760000000011</v>
      </c>
      <c r="Q32" s="461">
        <v>5048.5010000000011</v>
      </c>
    </row>
    <row r="33" spans="1:17" ht="12.6" customHeight="1">
      <c r="A33" s="459">
        <v>45776</v>
      </c>
      <c r="B33" s="460">
        <f t="shared" si="0"/>
        <v>45776</v>
      </c>
      <c r="C33" s="461">
        <v>181534.31524999999</v>
      </c>
      <c r="D33" s="461">
        <v>8683.1469999999972</v>
      </c>
      <c r="E33" s="461">
        <v>6050.3109999999988</v>
      </c>
      <c r="G33" s="459">
        <v>45806</v>
      </c>
      <c r="H33" s="460">
        <f t="shared" si="1"/>
        <v>45806</v>
      </c>
      <c r="I33" s="461">
        <v>177784.80200000003</v>
      </c>
      <c r="J33" s="461">
        <v>8767.116</v>
      </c>
      <c r="K33" s="461">
        <v>5858.7519999999995</v>
      </c>
      <c r="M33" s="459">
        <v>45837</v>
      </c>
      <c r="N33" s="460">
        <f t="shared" si="2"/>
        <v>45837</v>
      </c>
      <c r="O33" s="461">
        <v>147924.96599999999</v>
      </c>
      <c r="P33" s="461">
        <v>7375.14</v>
      </c>
      <c r="Q33" s="461">
        <v>4827.643</v>
      </c>
    </row>
    <row r="34" spans="1:17" ht="12.6" customHeight="1">
      <c r="A34" s="459">
        <v>45777</v>
      </c>
      <c r="B34" s="460">
        <f t="shared" si="0"/>
        <v>45777</v>
      </c>
      <c r="C34" s="461">
        <v>176695.83075000005</v>
      </c>
      <c r="D34" s="461">
        <v>8670.1029999999992</v>
      </c>
      <c r="E34" s="461">
        <v>5732.0559999999996</v>
      </c>
      <c r="G34" s="459">
        <v>45807</v>
      </c>
      <c r="H34" s="460">
        <f t="shared" si="1"/>
        <v>45807</v>
      </c>
      <c r="I34" s="461">
        <v>171326.31899999993</v>
      </c>
      <c r="J34" s="461">
        <v>8551.7439999999988</v>
      </c>
      <c r="K34" s="461">
        <v>5331.512999999999</v>
      </c>
      <c r="M34" s="459">
        <v>45838</v>
      </c>
      <c r="N34" s="460">
        <f t="shared" si="2"/>
        <v>45838</v>
      </c>
      <c r="O34" s="461">
        <v>169682.08900000004</v>
      </c>
      <c r="P34" s="461">
        <v>8755.16</v>
      </c>
      <c r="Q34" s="461">
        <v>5460.5619999999999</v>
      </c>
    </row>
    <row r="35" spans="1:17" ht="12.6" customHeight="1">
      <c r="A35" s="462"/>
      <c r="B35" s="463"/>
      <c r="C35" s="452"/>
      <c r="D35" s="452"/>
      <c r="E35" s="452"/>
      <c r="G35" s="462">
        <v>45808</v>
      </c>
      <c r="H35" s="463">
        <f t="shared" si="1"/>
        <v>45808</v>
      </c>
      <c r="I35" s="452">
        <v>146785.48099999994</v>
      </c>
      <c r="J35" s="452">
        <v>7465.7489999999998</v>
      </c>
      <c r="K35" s="452">
        <v>4968.2170000000006</v>
      </c>
      <c r="M35" s="393"/>
      <c r="N35" s="394"/>
      <c r="O35" s="452"/>
      <c r="P35" s="452"/>
      <c r="Q35" s="452"/>
    </row>
    <row r="36" spans="1:17" ht="11.25" customHeight="1">
      <c r="Q36" s="340" t="s">
        <v>275</v>
      </c>
    </row>
    <row r="37" spans="1:17" ht="15" customHeight="1">
      <c r="A37" s="47"/>
      <c r="K37" s="13"/>
    </row>
    <row r="38" spans="1:17" ht="15" customHeight="1">
      <c r="A38" s="47"/>
      <c r="K38" s="13"/>
    </row>
    <row r="39" spans="1:17" ht="15" customHeight="1">
      <c r="A39" s="47"/>
      <c r="K39" s="13"/>
    </row>
    <row r="40" spans="1:17" ht="10.5" customHeight="1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3"/>
  <sheetViews>
    <sheetView showGridLines="0" zoomScaleNormal="100" zoomScaleSheetLayoutView="100" workbookViewId="0"/>
  </sheetViews>
  <sheetFormatPr defaultColWidth="9.140625" defaultRowHeight="12"/>
  <cols>
    <col min="1" max="2" width="8.7109375" style="142" customWidth="1"/>
    <col min="3" max="3" width="8.42578125" style="142" customWidth="1"/>
    <col min="4" max="4" width="17.140625" style="142" customWidth="1"/>
    <col min="5" max="5" width="7.5703125" style="142" customWidth="1"/>
    <col min="6" max="6" width="5.7109375" style="142" customWidth="1"/>
    <col min="7" max="7" width="1.7109375" style="142" customWidth="1"/>
    <col min="8" max="9" width="7.28515625" style="142" customWidth="1"/>
    <col min="10" max="10" width="11.85546875" style="142" customWidth="1"/>
    <col min="11" max="11" width="10.140625" style="142" customWidth="1"/>
    <col min="12" max="12" width="7.140625" style="142" customWidth="1"/>
    <col min="13" max="13" width="12.7109375" style="142" customWidth="1"/>
    <col min="14" max="14" width="15.42578125" style="142" customWidth="1"/>
    <col min="15" max="15" width="14.140625" style="142" customWidth="1"/>
    <col min="16" max="38" width="9.140625" style="142" customWidth="1"/>
    <col min="39" max="16384" width="9.140625" style="142"/>
  </cols>
  <sheetData>
    <row r="1" spans="1:15" s="140" customFormat="1" ht="18">
      <c r="A1" s="397" t="str">
        <f>"9.3  Maxima zatížení ES ČR za "&amp;O1</f>
        <v>9.3  Maxima zatížení ES ČR za II. čtvrtletí 2025</v>
      </c>
      <c r="B1" s="139"/>
      <c r="N1" s="141"/>
      <c r="O1" s="209" t="str">
        <f>'3.1'!N1</f>
        <v>II. čtvrtletí 2025</v>
      </c>
    </row>
    <row r="2" spans="1:15" ht="6" customHeight="1">
      <c r="B2" s="143"/>
    </row>
    <row r="3" spans="1:15" s="144" customFormat="1" ht="12" customHeight="1">
      <c r="A3" s="612" t="str">
        <f>"Struktura pokrytí denního maxima zatížení - "&amp;LOWER('9.2'!A3:B4)</f>
        <v>Struktura pokrytí denního maxima zatížení - duben</v>
      </c>
      <c r="B3" s="612"/>
      <c r="C3" s="612"/>
      <c r="D3" s="612"/>
      <c r="E3" s="401" t="s">
        <v>4</v>
      </c>
      <c r="F3" s="401"/>
    </row>
    <row r="4" spans="1:15" s="144" customFormat="1">
      <c r="A4" s="611" t="s">
        <v>257</v>
      </c>
      <c r="B4" s="611"/>
      <c r="C4" s="611"/>
      <c r="D4" s="611"/>
      <c r="E4" s="404">
        <f>SUM(E5:E14)</f>
        <v>9792.6260000000002</v>
      </c>
      <c r="F4" s="405">
        <f>E4/$E$4</f>
        <v>1</v>
      </c>
    </row>
    <row r="5" spans="1:15" s="144" customFormat="1">
      <c r="A5" s="610" t="s">
        <v>272</v>
      </c>
      <c r="B5" s="610"/>
      <c r="C5" s="610"/>
      <c r="D5" s="610"/>
      <c r="E5" s="399">
        <f t="array" ref="E5:E14">TRANSPOSE(INDEX(B54:K149,MATCH(MAX(M54:M149),M54:M149,0),0))</f>
        <v>3735.0569999999998</v>
      </c>
      <c r="F5" s="400">
        <f t="shared" ref="F5:F14" si="0">E5/$E$4</f>
        <v>0.38141526082993465</v>
      </c>
    </row>
    <row r="6" spans="1:15" s="144" customFormat="1">
      <c r="A6" s="610" t="s">
        <v>273</v>
      </c>
      <c r="B6" s="610"/>
      <c r="C6" s="610"/>
      <c r="D6" s="610"/>
      <c r="E6" s="399">
        <v>4744.7</v>
      </c>
      <c r="F6" s="400">
        <f t="shared" si="0"/>
        <v>0.48451763602531128</v>
      </c>
    </row>
    <row r="7" spans="1:15" s="144" customFormat="1">
      <c r="A7" s="610" t="s">
        <v>276</v>
      </c>
      <c r="B7" s="610"/>
      <c r="C7" s="610"/>
      <c r="D7" s="610"/>
      <c r="E7" s="399">
        <v>927.61099999999999</v>
      </c>
      <c r="F7" s="400">
        <f t="shared" si="0"/>
        <v>9.4725459748998889E-2</v>
      </c>
    </row>
    <row r="8" spans="1:15" s="144" customFormat="1">
      <c r="A8" s="451" t="s">
        <v>277</v>
      </c>
      <c r="B8" s="451"/>
      <c r="C8" s="451"/>
      <c r="D8" s="451"/>
      <c r="E8" s="399">
        <v>499.69200000000001</v>
      </c>
      <c r="F8" s="400">
        <f t="shared" si="0"/>
        <v>5.1027375088153068E-2</v>
      </c>
    </row>
    <row r="9" spans="1:15" s="144" customFormat="1">
      <c r="A9" s="610" t="s">
        <v>274</v>
      </c>
      <c r="B9" s="610"/>
      <c r="C9" s="610"/>
      <c r="D9" s="610"/>
      <c r="E9" s="399">
        <v>545.56899999999996</v>
      </c>
      <c r="F9" s="400">
        <f t="shared" si="0"/>
        <v>5.5712226730603207E-2</v>
      </c>
    </row>
    <row r="10" spans="1:15" s="144" customFormat="1">
      <c r="A10" s="610" t="s">
        <v>278</v>
      </c>
      <c r="B10" s="610"/>
      <c r="C10" s="610"/>
      <c r="D10" s="610"/>
      <c r="E10" s="399">
        <v>410.61700000000002</v>
      </c>
      <c r="F10" s="400">
        <f t="shared" si="0"/>
        <v>4.1931245000064336E-2</v>
      </c>
    </row>
    <row r="11" spans="1:15" s="144" customFormat="1">
      <c r="A11" s="610" t="s">
        <v>279</v>
      </c>
      <c r="B11" s="610"/>
      <c r="C11" s="610"/>
      <c r="D11" s="610"/>
      <c r="E11" s="399">
        <v>674.77800000000002</v>
      </c>
      <c r="F11" s="400">
        <f t="shared" si="0"/>
        <v>6.8906746770478117E-2</v>
      </c>
    </row>
    <row r="12" spans="1:15" s="144" customFormat="1">
      <c r="A12" s="610" t="s">
        <v>280</v>
      </c>
      <c r="B12" s="610"/>
      <c r="C12" s="610"/>
      <c r="D12" s="610"/>
      <c r="E12" s="399">
        <v>58.256</v>
      </c>
      <c r="F12" s="400">
        <f t="shared" si="0"/>
        <v>5.9489660893819489E-3</v>
      </c>
    </row>
    <row r="13" spans="1:15" s="144" customFormat="1">
      <c r="A13" s="610" t="s">
        <v>269</v>
      </c>
      <c r="B13" s="610"/>
      <c r="C13" s="610"/>
      <c r="D13" s="610"/>
      <c r="E13" s="399">
        <v>-1803.654</v>
      </c>
      <c r="F13" s="400">
        <f t="shared" si="0"/>
        <v>-0.18418491628292555</v>
      </c>
    </row>
    <row r="14" spans="1:15" s="144" customFormat="1">
      <c r="A14" s="613" t="s">
        <v>92</v>
      </c>
      <c r="B14" s="613"/>
      <c r="C14" s="613"/>
      <c r="D14" s="613"/>
      <c r="E14" s="402">
        <v>0</v>
      </c>
      <c r="F14" s="403">
        <f t="shared" si="0"/>
        <v>0</v>
      </c>
    </row>
    <row r="15" spans="1:15" s="144" customFormat="1">
      <c r="A15" s="145"/>
      <c r="B15" s="145"/>
      <c r="C15" s="145"/>
      <c r="D15" s="145"/>
      <c r="E15" s="145"/>
      <c r="F15" s="398" t="s">
        <v>275</v>
      </c>
    </row>
    <row r="16" spans="1:15" s="144" customFormat="1"/>
    <row r="17" spans="1:6" s="144" customFormat="1"/>
    <row r="18" spans="1:6" s="144" customFormat="1">
      <c r="A18" s="611" t="str">
        <f>"Struktura pokrytí denního maxima zatížení - "&amp;LOWER('9.2'!G3)</f>
        <v>Struktura pokrytí denního maxima zatížení - květen</v>
      </c>
      <c r="B18" s="611"/>
      <c r="C18" s="611"/>
      <c r="D18" s="611"/>
      <c r="E18" s="401" t="s">
        <v>4</v>
      </c>
      <c r="F18" s="401"/>
    </row>
    <row r="19" spans="1:6" s="144" customFormat="1">
      <c r="A19" s="611" t="s">
        <v>257</v>
      </c>
      <c r="B19" s="611"/>
      <c r="C19" s="611"/>
      <c r="D19" s="611"/>
      <c r="E19" s="404">
        <f>SUM(E20:E29)</f>
        <v>9025.7810000000009</v>
      </c>
      <c r="F19" s="405">
        <f>E19/$E$19</f>
        <v>1</v>
      </c>
    </row>
    <row r="20" spans="1:6" s="144" customFormat="1">
      <c r="A20" s="610" t="s">
        <v>272</v>
      </c>
      <c r="B20" s="610"/>
      <c r="C20" s="610"/>
      <c r="D20" s="610"/>
      <c r="E20" s="399">
        <f t="array" ref="E20:E29">TRANSPOSE(INDEX(T54:AC149,MATCH(MAX(AE54:AE149),AE54:AE149,0),0))</f>
        <v>3709.7719999999999</v>
      </c>
      <c r="F20" s="400">
        <f t="shared" ref="F20:F29" si="1">E20/$E$19</f>
        <v>0.41101950069473209</v>
      </c>
    </row>
    <row r="21" spans="1:6" s="144" customFormat="1">
      <c r="A21" s="610" t="s">
        <v>273</v>
      </c>
      <c r="B21" s="610"/>
      <c r="C21" s="610"/>
      <c r="D21" s="610"/>
      <c r="E21" s="399">
        <v>2213.2220000000002</v>
      </c>
      <c r="F21" s="400">
        <f t="shared" si="1"/>
        <v>0.24521113463754549</v>
      </c>
    </row>
    <row r="22" spans="1:6" s="144" customFormat="1">
      <c r="A22" s="610" t="s">
        <v>276</v>
      </c>
      <c r="B22" s="610"/>
      <c r="C22" s="610"/>
      <c r="D22" s="610"/>
      <c r="E22" s="399">
        <v>0</v>
      </c>
      <c r="F22" s="400">
        <f t="shared" si="1"/>
        <v>0</v>
      </c>
    </row>
    <row r="23" spans="1:6" s="144" customFormat="1">
      <c r="A23" s="451" t="s">
        <v>277</v>
      </c>
      <c r="B23" s="451"/>
      <c r="C23" s="451"/>
      <c r="D23" s="451"/>
      <c r="E23" s="399">
        <v>390.65499999999997</v>
      </c>
      <c r="F23" s="400">
        <f t="shared" si="1"/>
        <v>4.3282127053603445E-2</v>
      </c>
    </row>
    <row r="24" spans="1:6" s="144" customFormat="1">
      <c r="A24" s="610" t="s">
        <v>274</v>
      </c>
      <c r="B24" s="610"/>
      <c r="C24" s="610"/>
      <c r="D24" s="610"/>
      <c r="E24" s="399">
        <v>78.366</v>
      </c>
      <c r="F24" s="400">
        <f t="shared" si="1"/>
        <v>8.6824619387507844E-3</v>
      </c>
    </row>
    <row r="25" spans="1:6" s="144" customFormat="1">
      <c r="A25" s="610" t="s">
        <v>278</v>
      </c>
      <c r="B25" s="610"/>
      <c r="C25" s="610"/>
      <c r="D25" s="610"/>
      <c r="E25" s="399">
        <v>0</v>
      </c>
      <c r="F25" s="400">
        <f t="shared" si="1"/>
        <v>0</v>
      </c>
    </row>
    <row r="26" spans="1:6" s="144" customFormat="1">
      <c r="A26" s="610" t="s">
        <v>279</v>
      </c>
      <c r="B26" s="610"/>
      <c r="C26" s="610"/>
      <c r="D26" s="610"/>
      <c r="E26" s="399">
        <v>872.44500000000005</v>
      </c>
      <c r="F26" s="400">
        <f t="shared" si="1"/>
        <v>9.6661441264750375E-2</v>
      </c>
    </row>
    <row r="27" spans="1:6" s="144" customFormat="1">
      <c r="A27" s="610" t="s">
        <v>280</v>
      </c>
      <c r="B27" s="610"/>
      <c r="C27" s="610"/>
      <c r="D27" s="610"/>
      <c r="E27" s="399">
        <v>96.899000000000001</v>
      </c>
      <c r="F27" s="400">
        <f t="shared" si="1"/>
        <v>1.0735802253566754E-2</v>
      </c>
    </row>
    <row r="28" spans="1:6" s="144" customFormat="1">
      <c r="A28" s="610" t="s">
        <v>269</v>
      </c>
      <c r="B28" s="610"/>
      <c r="C28" s="610"/>
      <c r="D28" s="610"/>
      <c r="E28" s="399">
        <v>2097.326</v>
      </c>
      <c r="F28" s="400">
        <f t="shared" si="1"/>
        <v>0.23237058377552036</v>
      </c>
    </row>
    <row r="29" spans="1:6" s="144" customFormat="1">
      <c r="A29" s="613" t="s">
        <v>92</v>
      </c>
      <c r="B29" s="613"/>
      <c r="C29" s="613"/>
      <c r="D29" s="613"/>
      <c r="E29" s="402">
        <v>-432.904</v>
      </c>
      <c r="F29" s="403">
        <f t="shared" si="1"/>
        <v>-4.7963051618469359E-2</v>
      </c>
    </row>
    <row r="30" spans="1:6" s="144" customFormat="1">
      <c r="A30" s="145"/>
      <c r="B30" s="145"/>
      <c r="C30" s="145"/>
      <c r="D30" s="145"/>
      <c r="E30" s="145"/>
      <c r="F30" s="398" t="s">
        <v>275</v>
      </c>
    </row>
    <row r="31" spans="1:6" s="144" customFormat="1"/>
    <row r="32" spans="1:6" s="144" customFormat="1"/>
    <row r="33" spans="1:6" s="144" customFormat="1">
      <c r="A33" s="611" t="str">
        <f>"Struktura pokrytí denního maxima zatížení - "&amp;LOWER('9.2'!M3)</f>
        <v>Struktura pokrytí denního maxima zatížení - červen</v>
      </c>
      <c r="B33" s="611"/>
      <c r="C33" s="611"/>
      <c r="D33" s="611"/>
      <c r="E33" s="401" t="s">
        <v>4</v>
      </c>
      <c r="F33" s="401"/>
    </row>
    <row r="34" spans="1:6" s="144" customFormat="1">
      <c r="A34" s="611" t="s">
        <v>257</v>
      </c>
      <c r="B34" s="611"/>
      <c r="C34" s="611"/>
      <c r="D34" s="611"/>
      <c r="E34" s="404">
        <f>SUM(E35:E44)</f>
        <v>9145.860999999999</v>
      </c>
      <c r="F34" s="405">
        <f>E34/$E$34</f>
        <v>1</v>
      </c>
    </row>
    <row r="35" spans="1:6" s="144" customFormat="1">
      <c r="A35" s="610" t="s">
        <v>272</v>
      </c>
      <c r="B35" s="610"/>
      <c r="C35" s="610"/>
      <c r="D35" s="610"/>
      <c r="E35" s="399">
        <f t="array" ref="E35:E44">TRANSPOSE(INDEX(AL54:AU149,MATCH(MAX(AW54:AW149),AW54:AW149,0),0))</f>
        <v>3024.5439999999999</v>
      </c>
      <c r="F35" s="400">
        <f t="shared" ref="F35:F44" si="2">E35/$E$34</f>
        <v>0.33070084926941273</v>
      </c>
    </row>
    <row r="36" spans="1:6" s="144" customFormat="1">
      <c r="A36" s="610" t="s">
        <v>273</v>
      </c>
      <c r="B36" s="610"/>
      <c r="C36" s="610"/>
      <c r="D36" s="610"/>
      <c r="E36" s="399">
        <v>2779.1210000000001</v>
      </c>
      <c r="F36" s="400">
        <f t="shared" si="2"/>
        <v>0.30386652497780148</v>
      </c>
    </row>
    <row r="37" spans="1:6" s="144" customFormat="1">
      <c r="A37" s="610" t="s">
        <v>276</v>
      </c>
      <c r="B37" s="610"/>
      <c r="C37" s="610"/>
      <c r="D37" s="610"/>
      <c r="E37" s="399">
        <v>-0.872</v>
      </c>
      <c r="F37" s="400">
        <f t="shared" si="2"/>
        <v>-9.5343675133483893E-5</v>
      </c>
    </row>
    <row r="38" spans="1:6" s="144" customFormat="1">
      <c r="A38" s="451" t="s">
        <v>277</v>
      </c>
      <c r="B38" s="451"/>
      <c r="C38" s="451"/>
      <c r="D38" s="451"/>
      <c r="E38" s="399">
        <v>386.66</v>
      </c>
      <c r="F38" s="400">
        <f t="shared" si="2"/>
        <v>4.2277047508156973E-2</v>
      </c>
    </row>
    <row r="39" spans="1:6" s="144" customFormat="1">
      <c r="A39" s="610" t="s">
        <v>274</v>
      </c>
      <c r="B39" s="610"/>
      <c r="C39" s="610"/>
      <c r="D39" s="610"/>
      <c r="E39" s="399">
        <v>84.808000000000007</v>
      </c>
      <c r="F39" s="400">
        <f t="shared" si="2"/>
        <v>9.2728284411932368E-3</v>
      </c>
    </row>
    <row r="40" spans="1:6" s="144" customFormat="1">
      <c r="A40" s="610" t="s">
        <v>278</v>
      </c>
      <c r="B40" s="610"/>
      <c r="C40" s="610"/>
      <c r="D40" s="610"/>
      <c r="E40" s="399">
        <v>0</v>
      </c>
      <c r="F40" s="400">
        <f t="shared" si="2"/>
        <v>0</v>
      </c>
    </row>
    <row r="41" spans="1:6" s="144" customFormat="1">
      <c r="A41" s="610" t="s">
        <v>279</v>
      </c>
      <c r="B41" s="610"/>
      <c r="C41" s="610"/>
      <c r="D41" s="610"/>
      <c r="E41" s="399">
        <v>2647.0729999999999</v>
      </c>
      <c r="F41" s="400">
        <f t="shared" si="2"/>
        <v>0.28942851853969792</v>
      </c>
    </row>
    <row r="42" spans="1:6" s="144" customFormat="1">
      <c r="A42" s="610" t="s">
        <v>280</v>
      </c>
      <c r="B42" s="610"/>
      <c r="C42" s="610"/>
      <c r="D42" s="610"/>
      <c r="E42" s="399">
        <v>33.198</v>
      </c>
      <c r="F42" s="400">
        <f t="shared" si="2"/>
        <v>3.6298386778456401E-3</v>
      </c>
    </row>
    <row r="43" spans="1:6" s="144" customFormat="1">
      <c r="A43" s="610" t="s">
        <v>269</v>
      </c>
      <c r="B43" s="610"/>
      <c r="C43" s="610"/>
      <c r="D43" s="610"/>
      <c r="E43" s="399">
        <v>988.82299999999998</v>
      </c>
      <c r="F43" s="400">
        <f t="shared" si="2"/>
        <v>0.10811699412444603</v>
      </c>
    </row>
    <row r="44" spans="1:6" s="144" customFormat="1">
      <c r="A44" s="613" t="s">
        <v>92</v>
      </c>
      <c r="B44" s="613"/>
      <c r="C44" s="613"/>
      <c r="D44" s="613"/>
      <c r="E44" s="402">
        <v>-797.49400000000003</v>
      </c>
      <c r="F44" s="403">
        <f t="shared" si="2"/>
        <v>-8.7197257863420419E-2</v>
      </c>
    </row>
    <row r="45" spans="1:6" s="144" customFormat="1">
      <c r="A45" s="145"/>
      <c r="B45" s="145"/>
      <c r="C45" s="145"/>
      <c r="D45" s="145"/>
      <c r="E45" s="145"/>
      <c r="F45" s="398" t="s">
        <v>275</v>
      </c>
    </row>
    <row r="46" spans="1:6" s="144" customFormat="1"/>
    <row r="47" spans="1:6" s="444" customFormat="1"/>
    <row r="48" spans="1:6" s="444" customFormat="1"/>
    <row r="49" spans="1:53" s="445" customFormat="1"/>
    <row r="50" spans="1:53" s="445" customFormat="1"/>
    <row r="51" spans="1:53" s="445" customFormat="1">
      <c r="A51" s="445" t="str">
        <f>A3</f>
        <v>Struktura pokrytí denního maxima zatížení - duben</v>
      </c>
      <c r="S51" s="445" t="str">
        <f>A18</f>
        <v>Struktura pokrytí denního maxima zatížení - květen</v>
      </c>
      <c r="AK51" s="445" t="str">
        <f>A33</f>
        <v>Struktura pokrytí denního maxima zatížení - červen</v>
      </c>
    </row>
    <row r="52" spans="1:53" s="445" customFormat="1" ht="37.5">
      <c r="A52" s="453" t="s">
        <v>55</v>
      </c>
      <c r="B52" s="453" t="s">
        <v>7</v>
      </c>
      <c r="C52" s="453" t="s">
        <v>20</v>
      </c>
      <c r="D52" s="453" t="s">
        <v>21</v>
      </c>
      <c r="E52" s="453" t="s">
        <v>22</v>
      </c>
      <c r="F52" s="453" t="s">
        <v>43</v>
      </c>
      <c r="G52" s="453" t="s">
        <v>44</v>
      </c>
      <c r="H52" s="453" t="s">
        <v>46</v>
      </c>
      <c r="I52" s="453" t="s">
        <v>45</v>
      </c>
      <c r="J52" s="453" t="s">
        <v>269</v>
      </c>
      <c r="K52" s="453" t="s">
        <v>92</v>
      </c>
      <c r="L52" s="453" t="s">
        <v>423</v>
      </c>
      <c r="M52" s="453" t="s">
        <v>257</v>
      </c>
      <c r="N52" s="453" t="s">
        <v>424</v>
      </c>
      <c r="O52" s="453" t="s">
        <v>268</v>
      </c>
      <c r="S52" s="453" t="s">
        <v>55</v>
      </c>
      <c r="T52" s="453" t="s">
        <v>7</v>
      </c>
      <c r="U52" s="453" t="s">
        <v>20</v>
      </c>
      <c r="V52" s="453" t="s">
        <v>21</v>
      </c>
      <c r="W52" s="453" t="s">
        <v>22</v>
      </c>
      <c r="X52" s="453" t="s">
        <v>43</v>
      </c>
      <c r="Y52" s="453" t="s">
        <v>44</v>
      </c>
      <c r="Z52" s="453" t="s">
        <v>46</v>
      </c>
      <c r="AA52" s="453" t="s">
        <v>45</v>
      </c>
      <c r="AB52" s="453" t="s">
        <v>269</v>
      </c>
      <c r="AC52" s="453" t="s">
        <v>92</v>
      </c>
      <c r="AD52" s="453" t="s">
        <v>423</v>
      </c>
      <c r="AE52" s="453" t="s">
        <v>257</v>
      </c>
      <c r="AF52" s="453" t="s">
        <v>424</v>
      </c>
      <c r="AG52" s="453" t="s">
        <v>268</v>
      </c>
      <c r="AK52" s="453" t="s">
        <v>55</v>
      </c>
      <c r="AL52" s="453" t="s">
        <v>7</v>
      </c>
      <c r="AM52" s="453" t="s">
        <v>20</v>
      </c>
      <c r="AN52" s="453" t="s">
        <v>21</v>
      </c>
      <c r="AO52" s="453" t="s">
        <v>22</v>
      </c>
      <c r="AP52" s="453" t="s">
        <v>43</v>
      </c>
      <c r="AQ52" s="453" t="s">
        <v>44</v>
      </c>
      <c r="AR52" s="453" t="s">
        <v>46</v>
      </c>
      <c r="AS52" s="453" t="s">
        <v>45</v>
      </c>
      <c r="AT52" s="453" t="s">
        <v>269</v>
      </c>
      <c r="AU52" s="453" t="s">
        <v>92</v>
      </c>
      <c r="AV52" s="453" t="s">
        <v>423</v>
      </c>
      <c r="AW52" s="453" t="s">
        <v>257</v>
      </c>
      <c r="AX52" s="453" t="s">
        <v>424</v>
      </c>
      <c r="AY52" s="453" t="s">
        <v>268</v>
      </c>
    </row>
    <row r="53" spans="1:53" s="456" customFormat="1">
      <c r="A53" s="454" t="s">
        <v>302</v>
      </c>
      <c r="B53" s="455" t="s">
        <v>4</v>
      </c>
      <c r="C53" s="455" t="s">
        <v>4</v>
      </c>
      <c r="D53" s="455" t="s">
        <v>4</v>
      </c>
      <c r="E53" s="455" t="s">
        <v>4</v>
      </c>
      <c r="F53" s="455" t="s">
        <v>4</v>
      </c>
      <c r="G53" s="455" t="s">
        <v>4</v>
      </c>
      <c r="H53" s="455" t="s">
        <v>4</v>
      </c>
      <c r="I53" s="455" t="s">
        <v>4</v>
      </c>
      <c r="J53" s="455" t="s">
        <v>4</v>
      </c>
      <c r="K53" s="455" t="s">
        <v>4</v>
      </c>
      <c r="L53" s="455" t="s">
        <v>4</v>
      </c>
      <c r="M53" s="455" t="s">
        <v>4</v>
      </c>
      <c r="N53" s="455" t="s">
        <v>4</v>
      </c>
      <c r="O53" s="455" t="s">
        <v>5</v>
      </c>
      <c r="P53" s="455" t="s">
        <v>270</v>
      </c>
      <c r="Q53" s="455" t="s">
        <v>271</v>
      </c>
      <c r="S53" s="454" t="s">
        <v>302</v>
      </c>
      <c r="T53" s="455" t="s">
        <v>4</v>
      </c>
      <c r="U53" s="455" t="s">
        <v>4</v>
      </c>
      <c r="V53" s="455" t="s">
        <v>4</v>
      </c>
      <c r="W53" s="455" t="s">
        <v>4</v>
      </c>
      <c r="X53" s="455" t="s">
        <v>4</v>
      </c>
      <c r="Y53" s="455" t="s">
        <v>4</v>
      </c>
      <c r="Z53" s="455" t="s">
        <v>4</v>
      </c>
      <c r="AA53" s="455" t="s">
        <v>4</v>
      </c>
      <c r="AB53" s="455" t="s">
        <v>4</v>
      </c>
      <c r="AC53" s="455" t="s">
        <v>4</v>
      </c>
      <c r="AD53" s="455" t="s">
        <v>4</v>
      </c>
      <c r="AE53" s="455" t="s">
        <v>4</v>
      </c>
      <c r="AF53" s="455" t="s">
        <v>4</v>
      </c>
      <c r="AG53" s="455" t="s">
        <v>5</v>
      </c>
      <c r="AH53" s="455" t="s">
        <v>270</v>
      </c>
      <c r="AI53" s="455" t="s">
        <v>271</v>
      </c>
      <c r="AK53" s="454" t="s">
        <v>302</v>
      </c>
      <c r="AL53" s="455" t="s">
        <v>4</v>
      </c>
      <c r="AM53" s="455" t="s">
        <v>4</v>
      </c>
      <c r="AN53" s="455" t="s">
        <v>4</v>
      </c>
      <c r="AO53" s="455" t="s">
        <v>4</v>
      </c>
      <c r="AP53" s="455" t="s">
        <v>4</v>
      </c>
      <c r="AQ53" s="455" t="s">
        <v>4</v>
      </c>
      <c r="AR53" s="455" t="s">
        <v>4</v>
      </c>
      <c r="AS53" s="455" t="s">
        <v>4</v>
      </c>
      <c r="AT53" s="455" t="s">
        <v>4</v>
      </c>
      <c r="AU53" s="455" t="s">
        <v>4</v>
      </c>
      <c r="AV53" s="455" t="s">
        <v>4</v>
      </c>
      <c r="AW53" s="455" t="s">
        <v>4</v>
      </c>
      <c r="AX53" s="455" t="s">
        <v>4</v>
      </c>
      <c r="AY53" s="455" t="s">
        <v>5</v>
      </c>
      <c r="AZ53" s="455" t="s">
        <v>270</v>
      </c>
      <c r="BA53" s="455" t="s">
        <v>271</v>
      </c>
    </row>
    <row r="54" spans="1:53" s="445" customFormat="1">
      <c r="A54" s="457">
        <v>0</v>
      </c>
      <c r="B54" s="458">
        <v>3734.346</v>
      </c>
      <c r="C54" s="458">
        <v>4077.4960000000001</v>
      </c>
      <c r="D54" s="458">
        <v>70.355000000000004</v>
      </c>
      <c r="E54" s="458">
        <v>408.346</v>
      </c>
      <c r="F54" s="458">
        <v>142.16200000000001</v>
      </c>
      <c r="G54" s="458">
        <v>0</v>
      </c>
      <c r="H54" s="458">
        <v>0</v>
      </c>
      <c r="I54" s="458">
        <v>68.054000000000002</v>
      </c>
      <c r="J54" s="458">
        <v>-1475.723</v>
      </c>
      <c r="K54" s="458">
        <v>0</v>
      </c>
      <c r="L54" s="458">
        <v>-636.50800000000004</v>
      </c>
      <c r="M54" s="458">
        <v>7025.0360000000001</v>
      </c>
      <c r="N54" s="458">
        <v>6388.5280000000002</v>
      </c>
      <c r="O54" s="458">
        <f>M54</f>
        <v>7025.0360000000001</v>
      </c>
      <c r="P54" s="458">
        <f>IF(J54&lt;0,0,J54)</f>
        <v>0</v>
      </c>
      <c r="Q54" s="458">
        <f>IF(J54&lt;0,J54,0)</f>
        <v>-1475.723</v>
      </c>
      <c r="S54" s="457">
        <v>0</v>
      </c>
      <c r="T54" s="458">
        <v>3716.5940000000001</v>
      </c>
      <c r="U54" s="458">
        <v>2561.5079999999998</v>
      </c>
      <c r="V54" s="458">
        <v>818.15</v>
      </c>
      <c r="W54" s="458">
        <v>380.27100000000002</v>
      </c>
      <c r="X54" s="458">
        <v>81.921000000000006</v>
      </c>
      <c r="Y54" s="458">
        <v>173.54499999999999</v>
      </c>
      <c r="Z54" s="458">
        <v>0</v>
      </c>
      <c r="AA54" s="458">
        <v>122.931</v>
      </c>
      <c r="AB54" s="458">
        <v>-1696.9449999999999</v>
      </c>
      <c r="AC54" s="458">
        <v>0</v>
      </c>
      <c r="AD54" s="458">
        <v>-511.947</v>
      </c>
      <c r="AE54" s="458">
        <v>6157.9749999999995</v>
      </c>
      <c r="AF54" s="458">
        <v>5646.0279999999993</v>
      </c>
      <c r="AG54" s="458">
        <f>AE54</f>
        <v>6157.9749999999995</v>
      </c>
      <c r="AH54" s="458">
        <f>IF(AB54&lt;0,0,AB54)</f>
        <v>0</v>
      </c>
      <c r="AI54" s="458">
        <f>IF(AB54&lt;0,AB54,0)</f>
        <v>-1696.9449999999999</v>
      </c>
      <c r="AK54" s="457">
        <v>0</v>
      </c>
      <c r="AL54" s="458">
        <v>3040.2719999999999</v>
      </c>
      <c r="AM54" s="458">
        <v>3603.9760000000001</v>
      </c>
      <c r="AN54" s="458">
        <v>794.697</v>
      </c>
      <c r="AO54" s="458">
        <v>643.58799999999997</v>
      </c>
      <c r="AP54" s="458">
        <v>177.446</v>
      </c>
      <c r="AQ54" s="458">
        <v>136.92400000000001</v>
      </c>
      <c r="AR54" s="458">
        <v>0</v>
      </c>
      <c r="AS54" s="458">
        <v>22.625</v>
      </c>
      <c r="AT54" s="458">
        <v>-1979.722</v>
      </c>
      <c r="AU54" s="458">
        <v>0</v>
      </c>
      <c r="AV54" s="458">
        <v>-561.22500000000002</v>
      </c>
      <c r="AW54" s="458">
        <v>6439.8060000000005</v>
      </c>
      <c r="AX54" s="458">
        <v>5878.5810000000001</v>
      </c>
      <c r="AY54" s="458">
        <f>AW54</f>
        <v>6439.8060000000005</v>
      </c>
      <c r="AZ54" s="458">
        <f>IF(AT54&lt;0,0,AT54)</f>
        <v>0</v>
      </c>
      <c r="BA54" s="458">
        <f>IF(AT54&lt;0,AT54,0)</f>
        <v>-1979.722</v>
      </c>
    </row>
    <row r="55" spans="1:53" s="445" customFormat="1">
      <c r="A55" s="457">
        <v>1.0416666666666666E-2</v>
      </c>
      <c r="B55" s="458">
        <v>3735.279</v>
      </c>
      <c r="C55" s="458">
        <v>4096.2089999999998</v>
      </c>
      <c r="D55" s="458">
        <v>72.213999999999999</v>
      </c>
      <c r="E55" s="458">
        <v>408.11700000000002</v>
      </c>
      <c r="F55" s="458">
        <v>141.93700000000001</v>
      </c>
      <c r="G55" s="458">
        <v>0</v>
      </c>
      <c r="H55" s="458">
        <v>0</v>
      </c>
      <c r="I55" s="458">
        <v>68.991</v>
      </c>
      <c r="J55" s="458">
        <v>-1547.298</v>
      </c>
      <c r="K55" s="458">
        <v>0</v>
      </c>
      <c r="L55" s="458">
        <v>-638.45500000000004</v>
      </c>
      <c r="M55" s="458">
        <v>6975.4489999999996</v>
      </c>
      <c r="N55" s="458">
        <v>6336.9939999999997</v>
      </c>
      <c r="O55" s="458">
        <f t="shared" ref="O55:O118" si="3">M55</f>
        <v>6975.4489999999996</v>
      </c>
      <c r="P55" s="458">
        <f t="shared" ref="P55:P118" si="4">IF(J55&lt;0,0,J55)</f>
        <v>0</v>
      </c>
      <c r="Q55" s="458">
        <f t="shared" ref="Q55:Q118" si="5">IF(J55&lt;0,J55,0)</f>
        <v>-1547.298</v>
      </c>
      <c r="S55" s="457">
        <v>1.0416666666666666E-2</v>
      </c>
      <c r="T55" s="458">
        <v>3717.4940000000001</v>
      </c>
      <c r="U55" s="458">
        <v>2590.6579999999999</v>
      </c>
      <c r="V55" s="458">
        <v>788.52499999999998</v>
      </c>
      <c r="W55" s="458">
        <v>381.28699999999998</v>
      </c>
      <c r="X55" s="458">
        <v>81.91</v>
      </c>
      <c r="Y55" s="458">
        <v>136.39599999999999</v>
      </c>
      <c r="Z55" s="458">
        <v>0</v>
      </c>
      <c r="AA55" s="458">
        <v>126.48399999999999</v>
      </c>
      <c r="AB55" s="458">
        <v>-1736.701</v>
      </c>
      <c r="AC55" s="458">
        <v>0</v>
      </c>
      <c r="AD55" s="458">
        <v>-514.26800000000003</v>
      </c>
      <c r="AE55" s="458">
        <v>6086.0529999999999</v>
      </c>
      <c r="AF55" s="458">
        <v>5571.7849999999999</v>
      </c>
      <c r="AG55" s="458">
        <f t="shared" ref="AG55:AG118" si="6">AE55</f>
        <v>6086.0529999999999</v>
      </c>
      <c r="AH55" s="458">
        <f t="shared" ref="AH55:AH118" si="7">IF(AB55&lt;0,0,AB55)</f>
        <v>0</v>
      </c>
      <c r="AI55" s="458">
        <f t="shared" ref="AI55:AI118" si="8">IF(AB55&lt;0,AB55,0)</f>
        <v>-1736.701</v>
      </c>
      <c r="AK55" s="457">
        <v>1.0416666666666666E-2</v>
      </c>
      <c r="AL55" s="458">
        <v>3040.96</v>
      </c>
      <c r="AM55" s="458">
        <v>3592.866</v>
      </c>
      <c r="AN55" s="458">
        <v>801.32100000000003</v>
      </c>
      <c r="AO55" s="458">
        <v>491.762</v>
      </c>
      <c r="AP55" s="458">
        <v>162.17099999999999</v>
      </c>
      <c r="AQ55" s="458">
        <v>103.23399999999999</v>
      </c>
      <c r="AR55" s="458">
        <v>0</v>
      </c>
      <c r="AS55" s="458">
        <v>21.297999999999998</v>
      </c>
      <c r="AT55" s="458">
        <v>-1874.7850000000001</v>
      </c>
      <c r="AU55" s="458">
        <v>0</v>
      </c>
      <c r="AV55" s="458">
        <v>-549.13599999999997</v>
      </c>
      <c r="AW55" s="458">
        <v>6338.8270000000011</v>
      </c>
      <c r="AX55" s="458">
        <v>5789.6910000000007</v>
      </c>
      <c r="AY55" s="458">
        <f t="shared" ref="AY55:AY118" si="9">AW55</f>
        <v>6338.8270000000011</v>
      </c>
      <c r="AZ55" s="458">
        <f t="shared" ref="AZ55:AZ118" si="10">IF(AT55&lt;0,0,AT55)</f>
        <v>0</v>
      </c>
      <c r="BA55" s="458">
        <f t="shared" ref="BA55:BA118" si="11">IF(AT55&lt;0,AT55,0)</f>
        <v>-1874.7850000000001</v>
      </c>
    </row>
    <row r="56" spans="1:53" s="445" customFormat="1">
      <c r="A56" s="457">
        <v>2.0833333333333332E-2</v>
      </c>
      <c r="B56" s="458">
        <v>3736.096</v>
      </c>
      <c r="C56" s="458">
        <v>4112.6689999999999</v>
      </c>
      <c r="D56" s="458">
        <v>72.16</v>
      </c>
      <c r="E56" s="458">
        <v>405.697</v>
      </c>
      <c r="F56" s="458">
        <v>141.96700000000001</v>
      </c>
      <c r="G56" s="458">
        <v>0</v>
      </c>
      <c r="H56" s="458">
        <v>0</v>
      </c>
      <c r="I56" s="458">
        <v>66.652000000000001</v>
      </c>
      <c r="J56" s="458">
        <v>-1524.424</v>
      </c>
      <c r="K56" s="458">
        <v>0</v>
      </c>
      <c r="L56" s="458">
        <v>-639.97</v>
      </c>
      <c r="M56" s="458">
        <v>7010.817</v>
      </c>
      <c r="N56" s="458">
        <v>6370.8469999999998</v>
      </c>
      <c r="O56" s="458">
        <f t="shared" si="3"/>
        <v>7010.817</v>
      </c>
      <c r="P56" s="458">
        <f t="shared" si="4"/>
        <v>0</v>
      </c>
      <c r="Q56" s="458">
        <f t="shared" si="5"/>
        <v>-1524.424</v>
      </c>
      <c r="S56" s="457">
        <v>2.0833333333333332E-2</v>
      </c>
      <c r="T56" s="458">
        <v>3718.9949999999999</v>
      </c>
      <c r="U56" s="458">
        <v>2622.69</v>
      </c>
      <c r="V56" s="458">
        <v>830.52599999999995</v>
      </c>
      <c r="W56" s="458">
        <v>381.78100000000001</v>
      </c>
      <c r="X56" s="458">
        <v>81.906000000000006</v>
      </c>
      <c r="Y56" s="458">
        <v>158.291</v>
      </c>
      <c r="Z56" s="458">
        <v>0</v>
      </c>
      <c r="AA56" s="458">
        <v>130.453</v>
      </c>
      <c r="AB56" s="458">
        <v>-1806.1579999999999</v>
      </c>
      <c r="AC56" s="458">
        <v>0</v>
      </c>
      <c r="AD56" s="458">
        <v>-518.79200000000003</v>
      </c>
      <c r="AE56" s="458">
        <v>6118.4840000000004</v>
      </c>
      <c r="AF56" s="458">
        <v>5599.692</v>
      </c>
      <c r="AG56" s="458">
        <f t="shared" si="6"/>
        <v>6118.4840000000004</v>
      </c>
      <c r="AH56" s="458">
        <f t="shared" si="7"/>
        <v>0</v>
      </c>
      <c r="AI56" s="458">
        <f t="shared" si="8"/>
        <v>-1806.1579999999999</v>
      </c>
      <c r="AK56" s="457">
        <v>2.0833333333333332E-2</v>
      </c>
      <c r="AL56" s="458">
        <v>3039.9270000000001</v>
      </c>
      <c r="AM56" s="458">
        <v>3577.53</v>
      </c>
      <c r="AN56" s="458">
        <v>799.91099999999994</v>
      </c>
      <c r="AO56" s="458">
        <v>408.37400000000002</v>
      </c>
      <c r="AP56" s="458">
        <v>161.69999999999999</v>
      </c>
      <c r="AQ56" s="458">
        <v>106.744</v>
      </c>
      <c r="AR56" s="458">
        <v>0</v>
      </c>
      <c r="AS56" s="458">
        <v>19.768999999999998</v>
      </c>
      <c r="AT56" s="458">
        <v>-1815.095</v>
      </c>
      <c r="AU56" s="458">
        <v>0</v>
      </c>
      <c r="AV56" s="458">
        <v>-541.80999999999995</v>
      </c>
      <c r="AW56" s="458">
        <v>6298.86</v>
      </c>
      <c r="AX56" s="458">
        <v>5757.0499999999993</v>
      </c>
      <c r="AY56" s="458">
        <f t="shared" si="9"/>
        <v>6298.86</v>
      </c>
      <c r="AZ56" s="458">
        <f t="shared" si="10"/>
        <v>0</v>
      </c>
      <c r="BA56" s="458">
        <f t="shared" si="11"/>
        <v>-1815.095</v>
      </c>
    </row>
    <row r="57" spans="1:53" s="445" customFormat="1">
      <c r="A57" s="457">
        <v>3.125E-2</v>
      </c>
      <c r="B57" s="458">
        <v>3735.2820000000002</v>
      </c>
      <c r="C57" s="458">
        <v>4097.2849999999999</v>
      </c>
      <c r="D57" s="458">
        <v>72.174000000000007</v>
      </c>
      <c r="E57" s="458">
        <v>404.35199999999998</v>
      </c>
      <c r="F57" s="458">
        <v>142.07499999999999</v>
      </c>
      <c r="G57" s="458">
        <v>0</v>
      </c>
      <c r="H57" s="458">
        <v>0</v>
      </c>
      <c r="I57" s="458">
        <v>66.363</v>
      </c>
      <c r="J57" s="458">
        <v>-1498.62</v>
      </c>
      <c r="K57" s="458">
        <v>0</v>
      </c>
      <c r="L57" s="458">
        <v>-638.30899999999997</v>
      </c>
      <c r="M57" s="458">
        <v>7018.911000000001</v>
      </c>
      <c r="N57" s="458">
        <v>6380.6020000000008</v>
      </c>
      <c r="O57" s="458">
        <f t="shared" si="3"/>
        <v>7018.911000000001</v>
      </c>
      <c r="P57" s="458">
        <f t="shared" si="4"/>
        <v>0</v>
      </c>
      <c r="Q57" s="458">
        <f t="shared" si="5"/>
        <v>-1498.62</v>
      </c>
      <c r="S57" s="457">
        <v>3.125E-2</v>
      </c>
      <c r="T57" s="458">
        <v>3719.4549999999999</v>
      </c>
      <c r="U57" s="458">
        <v>2642.3270000000002</v>
      </c>
      <c r="V57" s="458">
        <v>810.85900000000004</v>
      </c>
      <c r="W57" s="458">
        <v>380.935</v>
      </c>
      <c r="X57" s="458">
        <v>81.88</v>
      </c>
      <c r="Y57" s="458">
        <v>147.83199999999999</v>
      </c>
      <c r="Z57" s="458">
        <v>0</v>
      </c>
      <c r="AA57" s="458">
        <v>135.25299999999999</v>
      </c>
      <c r="AB57" s="458">
        <v>-1803.655</v>
      </c>
      <c r="AC57" s="458">
        <v>0</v>
      </c>
      <c r="AD57" s="458">
        <v>-520.46</v>
      </c>
      <c r="AE57" s="458">
        <v>6114.8860000000013</v>
      </c>
      <c r="AF57" s="458">
        <v>5594.4260000000013</v>
      </c>
      <c r="AG57" s="458">
        <f t="shared" si="6"/>
        <v>6114.8860000000013</v>
      </c>
      <c r="AH57" s="458">
        <f t="shared" si="7"/>
        <v>0</v>
      </c>
      <c r="AI57" s="458">
        <f t="shared" si="8"/>
        <v>-1803.655</v>
      </c>
      <c r="AK57" s="457">
        <v>3.125E-2</v>
      </c>
      <c r="AL57" s="458">
        <v>3038.7950000000001</v>
      </c>
      <c r="AM57" s="458">
        <v>3577.2040000000002</v>
      </c>
      <c r="AN57" s="458">
        <v>803.88499999999999</v>
      </c>
      <c r="AO57" s="458">
        <v>408.14699999999999</v>
      </c>
      <c r="AP57" s="458">
        <v>157.84299999999999</v>
      </c>
      <c r="AQ57" s="458">
        <v>80.966999999999999</v>
      </c>
      <c r="AR57" s="458">
        <v>0</v>
      </c>
      <c r="AS57" s="458">
        <v>20.045999999999999</v>
      </c>
      <c r="AT57" s="458">
        <v>-1793.9480000000001</v>
      </c>
      <c r="AU57" s="458">
        <v>0</v>
      </c>
      <c r="AV57" s="458">
        <v>-541.41600000000005</v>
      </c>
      <c r="AW57" s="458">
        <v>6292.9389999999994</v>
      </c>
      <c r="AX57" s="458">
        <v>5751.5229999999992</v>
      </c>
      <c r="AY57" s="458">
        <f t="shared" si="9"/>
        <v>6292.9389999999994</v>
      </c>
      <c r="AZ57" s="458">
        <f t="shared" si="10"/>
        <v>0</v>
      </c>
      <c r="BA57" s="458">
        <f t="shared" si="11"/>
        <v>-1793.9480000000001</v>
      </c>
    </row>
    <row r="58" spans="1:53" s="445" customFormat="1">
      <c r="A58" s="457">
        <v>4.1666666666666699E-2</v>
      </c>
      <c r="B58" s="458">
        <v>3734.0949999999998</v>
      </c>
      <c r="C58" s="458">
        <v>4162.7510000000002</v>
      </c>
      <c r="D58" s="458">
        <v>72.194000000000003</v>
      </c>
      <c r="E58" s="458">
        <v>403.97500000000002</v>
      </c>
      <c r="F58" s="458">
        <v>142.143</v>
      </c>
      <c r="G58" s="458">
        <v>0</v>
      </c>
      <c r="H58" s="458">
        <v>0</v>
      </c>
      <c r="I58" s="458">
        <v>62.956000000000003</v>
      </c>
      <c r="J58" s="458">
        <v>-1546.3119999999999</v>
      </c>
      <c r="K58" s="458">
        <v>0</v>
      </c>
      <c r="L58" s="458">
        <v>-644.71699999999998</v>
      </c>
      <c r="M58" s="458">
        <v>7031.8019999999997</v>
      </c>
      <c r="N58" s="458">
        <v>6387.085</v>
      </c>
      <c r="O58" s="458">
        <f t="shared" si="3"/>
        <v>7031.8019999999997</v>
      </c>
      <c r="P58" s="458">
        <f t="shared" si="4"/>
        <v>0</v>
      </c>
      <c r="Q58" s="458">
        <f t="shared" si="5"/>
        <v>-1546.3119999999999</v>
      </c>
      <c r="S58" s="457">
        <v>4.1666666666666699E-2</v>
      </c>
      <c r="T58" s="458">
        <v>3719.6210000000001</v>
      </c>
      <c r="U58" s="458">
        <v>2713.933</v>
      </c>
      <c r="V58" s="458">
        <v>836.85900000000004</v>
      </c>
      <c r="W58" s="458">
        <v>377.54300000000001</v>
      </c>
      <c r="X58" s="458">
        <v>82.159000000000006</v>
      </c>
      <c r="Y58" s="458">
        <v>0</v>
      </c>
      <c r="Z58" s="458">
        <v>0</v>
      </c>
      <c r="AA58" s="458">
        <v>134.375</v>
      </c>
      <c r="AB58" s="458">
        <v>-1732.3689999999999</v>
      </c>
      <c r="AC58" s="458">
        <v>0</v>
      </c>
      <c r="AD58" s="458">
        <v>-526.55899999999997</v>
      </c>
      <c r="AE58" s="458">
        <v>6132.1210000000001</v>
      </c>
      <c r="AF58" s="458">
        <v>5605.5619999999999</v>
      </c>
      <c r="AG58" s="458">
        <f t="shared" si="6"/>
        <v>6132.1210000000001</v>
      </c>
      <c r="AH58" s="458">
        <f t="shared" si="7"/>
        <v>0</v>
      </c>
      <c r="AI58" s="458">
        <f t="shared" si="8"/>
        <v>-1732.3689999999999</v>
      </c>
      <c r="AK58" s="457">
        <v>4.1666666666666699E-2</v>
      </c>
      <c r="AL58" s="458">
        <v>3038.8690000000001</v>
      </c>
      <c r="AM58" s="458">
        <v>3549.424</v>
      </c>
      <c r="AN58" s="458">
        <v>803.72799999999995</v>
      </c>
      <c r="AO58" s="458">
        <v>400.983</v>
      </c>
      <c r="AP58" s="458">
        <v>106.16500000000001</v>
      </c>
      <c r="AQ58" s="458">
        <v>0</v>
      </c>
      <c r="AR58" s="458">
        <v>0</v>
      </c>
      <c r="AS58" s="458">
        <v>19.228000000000002</v>
      </c>
      <c r="AT58" s="458">
        <v>-1641.4949999999999</v>
      </c>
      <c r="AU58" s="458">
        <v>0</v>
      </c>
      <c r="AV58" s="458">
        <v>-536.87400000000002</v>
      </c>
      <c r="AW58" s="458">
        <v>6276.902</v>
      </c>
      <c r="AX58" s="458">
        <v>5740.0280000000002</v>
      </c>
      <c r="AY58" s="458">
        <f t="shared" si="9"/>
        <v>6276.902</v>
      </c>
      <c r="AZ58" s="458">
        <f t="shared" si="10"/>
        <v>0</v>
      </c>
      <c r="BA58" s="458">
        <f t="shared" si="11"/>
        <v>-1641.4949999999999</v>
      </c>
    </row>
    <row r="59" spans="1:53" s="445" customFormat="1">
      <c r="A59" s="457">
        <v>5.2083333333333301E-2</v>
      </c>
      <c r="B59" s="458">
        <v>3734.0329999999999</v>
      </c>
      <c r="C59" s="458">
        <v>4178.1899999999996</v>
      </c>
      <c r="D59" s="458">
        <v>72.227000000000004</v>
      </c>
      <c r="E59" s="458">
        <v>404.19</v>
      </c>
      <c r="F59" s="458">
        <v>142.16499999999999</v>
      </c>
      <c r="G59" s="458">
        <v>0</v>
      </c>
      <c r="H59" s="458">
        <v>0</v>
      </c>
      <c r="I59" s="458">
        <v>57.540999999999997</v>
      </c>
      <c r="J59" s="458">
        <v>-1499.251</v>
      </c>
      <c r="K59" s="458">
        <v>0</v>
      </c>
      <c r="L59" s="458">
        <v>-646.19899999999996</v>
      </c>
      <c r="M59" s="458">
        <v>7089.0949999999993</v>
      </c>
      <c r="N59" s="458">
        <v>6442.8959999999997</v>
      </c>
      <c r="O59" s="458">
        <f t="shared" si="3"/>
        <v>7089.0949999999993</v>
      </c>
      <c r="P59" s="458">
        <f t="shared" si="4"/>
        <v>0</v>
      </c>
      <c r="Q59" s="458">
        <f t="shared" si="5"/>
        <v>-1499.251</v>
      </c>
      <c r="S59" s="457">
        <v>5.2083333333333301E-2</v>
      </c>
      <c r="T59" s="458">
        <v>3720.1579999999999</v>
      </c>
      <c r="U59" s="458">
        <v>2768.08</v>
      </c>
      <c r="V59" s="458">
        <v>802.95899999999995</v>
      </c>
      <c r="W59" s="458">
        <v>377.137</v>
      </c>
      <c r="X59" s="458">
        <v>82.162999999999997</v>
      </c>
      <c r="Y59" s="458">
        <v>0</v>
      </c>
      <c r="Z59" s="458">
        <v>0</v>
      </c>
      <c r="AA59" s="458">
        <v>134.34700000000001</v>
      </c>
      <c r="AB59" s="458">
        <v>-1759.414</v>
      </c>
      <c r="AC59" s="458">
        <v>0</v>
      </c>
      <c r="AD59" s="458">
        <v>-531.76</v>
      </c>
      <c r="AE59" s="458">
        <v>6125.4299999999985</v>
      </c>
      <c r="AF59" s="458">
        <v>5593.6699999999983</v>
      </c>
      <c r="AG59" s="458">
        <f t="shared" si="6"/>
        <v>6125.4299999999985</v>
      </c>
      <c r="AH59" s="458">
        <f t="shared" si="7"/>
        <v>0</v>
      </c>
      <c r="AI59" s="458">
        <f t="shared" si="8"/>
        <v>-1759.414</v>
      </c>
      <c r="AK59" s="457">
        <v>5.2083333333333301E-2</v>
      </c>
      <c r="AL59" s="458">
        <v>3041.9009999999998</v>
      </c>
      <c r="AM59" s="458">
        <v>3535.2530000000002</v>
      </c>
      <c r="AN59" s="458">
        <v>806.53700000000003</v>
      </c>
      <c r="AO59" s="458">
        <v>401.858</v>
      </c>
      <c r="AP59" s="458">
        <v>103.851</v>
      </c>
      <c r="AQ59" s="458">
        <v>0</v>
      </c>
      <c r="AR59" s="458">
        <v>0</v>
      </c>
      <c r="AS59" s="458">
        <v>19.442</v>
      </c>
      <c r="AT59" s="458">
        <v>-1667.181</v>
      </c>
      <c r="AU59" s="458">
        <v>0</v>
      </c>
      <c r="AV59" s="458">
        <v>-535.79999999999995</v>
      </c>
      <c r="AW59" s="458">
        <v>6241.6610000000001</v>
      </c>
      <c r="AX59" s="458">
        <v>5705.8609999999999</v>
      </c>
      <c r="AY59" s="458">
        <f t="shared" si="9"/>
        <v>6241.6610000000001</v>
      </c>
      <c r="AZ59" s="458">
        <f t="shared" si="10"/>
        <v>0</v>
      </c>
      <c r="BA59" s="458">
        <f t="shared" si="11"/>
        <v>-1667.181</v>
      </c>
    </row>
    <row r="60" spans="1:53" s="445" customFormat="1">
      <c r="A60" s="457">
        <v>6.25E-2</v>
      </c>
      <c r="B60" s="458">
        <v>3734.0010000000002</v>
      </c>
      <c r="C60" s="458">
        <v>4184.2759999999998</v>
      </c>
      <c r="D60" s="458">
        <v>72.221000000000004</v>
      </c>
      <c r="E60" s="458">
        <v>405.06799999999998</v>
      </c>
      <c r="F60" s="458">
        <v>142.16399999999999</v>
      </c>
      <c r="G60" s="458">
        <v>0</v>
      </c>
      <c r="H60" s="458">
        <v>0</v>
      </c>
      <c r="I60" s="458">
        <v>52.389000000000003</v>
      </c>
      <c r="J60" s="458">
        <v>-1570.902</v>
      </c>
      <c r="K60" s="458">
        <v>0</v>
      </c>
      <c r="L60" s="458">
        <v>-646.79</v>
      </c>
      <c r="M60" s="458">
        <v>7019.2169999999987</v>
      </c>
      <c r="N60" s="458">
        <v>6372.4269999999988</v>
      </c>
      <c r="O60" s="458">
        <f t="shared" si="3"/>
        <v>7019.2169999999987</v>
      </c>
      <c r="P60" s="458">
        <f t="shared" si="4"/>
        <v>0</v>
      </c>
      <c r="Q60" s="458">
        <f t="shared" si="5"/>
        <v>-1570.902</v>
      </c>
      <c r="S60" s="457">
        <v>6.25E-2</v>
      </c>
      <c r="T60" s="458">
        <v>3719.4690000000001</v>
      </c>
      <c r="U60" s="458">
        <v>2764.683</v>
      </c>
      <c r="V60" s="458">
        <v>794.25400000000002</v>
      </c>
      <c r="W60" s="458">
        <v>375.69400000000002</v>
      </c>
      <c r="X60" s="458">
        <v>82.158000000000001</v>
      </c>
      <c r="Y60" s="458">
        <v>0</v>
      </c>
      <c r="Z60" s="458">
        <v>0</v>
      </c>
      <c r="AA60" s="458">
        <v>132.83000000000001</v>
      </c>
      <c r="AB60" s="458">
        <v>-1823.5640000000001</v>
      </c>
      <c r="AC60" s="458">
        <v>0</v>
      </c>
      <c r="AD60" s="458">
        <v>-531.11099999999999</v>
      </c>
      <c r="AE60" s="458">
        <v>6045.5240000000003</v>
      </c>
      <c r="AF60" s="458">
        <v>5514.4130000000005</v>
      </c>
      <c r="AG60" s="458">
        <f t="shared" si="6"/>
        <v>6045.5240000000003</v>
      </c>
      <c r="AH60" s="458">
        <f t="shared" si="7"/>
        <v>0</v>
      </c>
      <c r="AI60" s="458">
        <f t="shared" si="8"/>
        <v>-1823.5640000000001</v>
      </c>
      <c r="AK60" s="457">
        <v>6.25E-2</v>
      </c>
      <c r="AL60" s="458">
        <v>3044.7159999999999</v>
      </c>
      <c r="AM60" s="458">
        <v>3535.1570000000002</v>
      </c>
      <c r="AN60" s="458">
        <v>806.69799999999998</v>
      </c>
      <c r="AO60" s="458">
        <v>401.51799999999997</v>
      </c>
      <c r="AP60" s="458">
        <v>103.803</v>
      </c>
      <c r="AQ60" s="458">
        <v>0</v>
      </c>
      <c r="AR60" s="458">
        <v>0</v>
      </c>
      <c r="AS60" s="458">
        <v>18.167000000000002</v>
      </c>
      <c r="AT60" s="458">
        <v>-1739.239</v>
      </c>
      <c r="AU60" s="458">
        <v>0</v>
      </c>
      <c r="AV60" s="458">
        <v>-535.90499999999997</v>
      </c>
      <c r="AW60" s="458">
        <v>6170.82</v>
      </c>
      <c r="AX60" s="458">
        <v>5634.915</v>
      </c>
      <c r="AY60" s="458">
        <f t="shared" si="9"/>
        <v>6170.82</v>
      </c>
      <c r="AZ60" s="458">
        <f t="shared" si="10"/>
        <v>0</v>
      </c>
      <c r="BA60" s="458">
        <f t="shared" si="11"/>
        <v>-1739.239</v>
      </c>
    </row>
    <row r="61" spans="1:53" s="445" customFormat="1">
      <c r="A61" s="457">
        <v>7.2916666666666699E-2</v>
      </c>
      <c r="B61" s="458">
        <v>3735.9609999999998</v>
      </c>
      <c r="C61" s="458">
        <v>4180.0110000000004</v>
      </c>
      <c r="D61" s="458">
        <v>72.153999999999996</v>
      </c>
      <c r="E61" s="458">
        <v>405.78199999999998</v>
      </c>
      <c r="F61" s="458">
        <v>142.14599999999999</v>
      </c>
      <c r="G61" s="458">
        <v>0</v>
      </c>
      <c r="H61" s="458">
        <v>0</v>
      </c>
      <c r="I61" s="458">
        <v>49.515999999999998</v>
      </c>
      <c r="J61" s="458">
        <v>-1588.125</v>
      </c>
      <c r="K61" s="458">
        <v>0</v>
      </c>
      <c r="L61" s="458">
        <v>-646.47400000000005</v>
      </c>
      <c r="M61" s="458">
        <v>6997.4449999999997</v>
      </c>
      <c r="N61" s="458">
        <v>6350.9709999999995</v>
      </c>
      <c r="O61" s="458">
        <f t="shared" si="3"/>
        <v>6997.4449999999997</v>
      </c>
      <c r="P61" s="458">
        <f t="shared" si="4"/>
        <v>0</v>
      </c>
      <c r="Q61" s="458">
        <f t="shared" si="5"/>
        <v>-1588.125</v>
      </c>
      <c r="S61" s="457">
        <v>7.2916666666666699E-2</v>
      </c>
      <c r="T61" s="458">
        <v>3721.0680000000002</v>
      </c>
      <c r="U61" s="458">
        <v>2768.3449999999998</v>
      </c>
      <c r="V61" s="458">
        <v>809.78099999999995</v>
      </c>
      <c r="W61" s="458">
        <v>376.24299999999999</v>
      </c>
      <c r="X61" s="458">
        <v>82.138000000000005</v>
      </c>
      <c r="Y61" s="458">
        <v>0</v>
      </c>
      <c r="Z61" s="458">
        <v>0</v>
      </c>
      <c r="AA61" s="458">
        <v>132.24100000000001</v>
      </c>
      <c r="AB61" s="458">
        <v>-1882.3009999999999</v>
      </c>
      <c r="AC61" s="458">
        <v>0</v>
      </c>
      <c r="AD61" s="458">
        <v>-531.87099999999998</v>
      </c>
      <c r="AE61" s="458">
        <v>6007.5150000000012</v>
      </c>
      <c r="AF61" s="458">
        <v>5475.6440000000011</v>
      </c>
      <c r="AG61" s="458">
        <f t="shared" si="6"/>
        <v>6007.5150000000012</v>
      </c>
      <c r="AH61" s="458">
        <f t="shared" si="7"/>
        <v>0</v>
      </c>
      <c r="AI61" s="458">
        <f t="shared" si="8"/>
        <v>-1882.3009999999999</v>
      </c>
      <c r="AK61" s="457">
        <v>7.2916666666666699E-2</v>
      </c>
      <c r="AL61" s="458">
        <v>3044.098</v>
      </c>
      <c r="AM61" s="458">
        <v>3548.6680000000001</v>
      </c>
      <c r="AN61" s="458">
        <v>804.40300000000002</v>
      </c>
      <c r="AO61" s="458">
        <v>400.04500000000002</v>
      </c>
      <c r="AP61" s="458">
        <v>102.752</v>
      </c>
      <c r="AQ61" s="458">
        <v>0</v>
      </c>
      <c r="AR61" s="458">
        <v>0</v>
      </c>
      <c r="AS61" s="458">
        <v>14.946</v>
      </c>
      <c r="AT61" s="458">
        <v>-1779.713</v>
      </c>
      <c r="AU61" s="458">
        <v>0</v>
      </c>
      <c r="AV61" s="458">
        <v>-536.94600000000003</v>
      </c>
      <c r="AW61" s="458">
        <v>6135.1990000000005</v>
      </c>
      <c r="AX61" s="458">
        <v>5598.2530000000006</v>
      </c>
      <c r="AY61" s="458">
        <f t="shared" si="9"/>
        <v>6135.1990000000005</v>
      </c>
      <c r="AZ61" s="458">
        <f t="shared" si="10"/>
        <v>0</v>
      </c>
      <c r="BA61" s="458">
        <f t="shared" si="11"/>
        <v>-1779.713</v>
      </c>
    </row>
    <row r="62" spans="1:53" s="445" customFormat="1">
      <c r="A62" s="457">
        <v>8.3333333333333301E-2</v>
      </c>
      <c r="B62" s="458">
        <v>3737.105</v>
      </c>
      <c r="C62" s="458">
        <v>4208.9690000000001</v>
      </c>
      <c r="D62" s="458">
        <v>72.180999999999997</v>
      </c>
      <c r="E62" s="458">
        <v>407.66199999999998</v>
      </c>
      <c r="F62" s="458">
        <v>142.143</v>
      </c>
      <c r="G62" s="458">
        <v>0</v>
      </c>
      <c r="H62" s="458">
        <v>0</v>
      </c>
      <c r="I62" s="458">
        <v>53.512</v>
      </c>
      <c r="J62" s="458">
        <v>-1661.393</v>
      </c>
      <c r="K62" s="458">
        <v>0</v>
      </c>
      <c r="L62" s="458">
        <v>-649.58900000000006</v>
      </c>
      <c r="M62" s="458">
        <v>6960.1790000000001</v>
      </c>
      <c r="N62" s="458">
        <v>6310.59</v>
      </c>
      <c r="O62" s="458">
        <f t="shared" si="3"/>
        <v>6960.1790000000001</v>
      </c>
      <c r="P62" s="458">
        <f t="shared" si="4"/>
        <v>0</v>
      </c>
      <c r="Q62" s="458">
        <f t="shared" si="5"/>
        <v>-1661.393</v>
      </c>
      <c r="S62" s="457">
        <v>8.3333333333333301E-2</v>
      </c>
      <c r="T62" s="458">
        <v>3722.9490000000001</v>
      </c>
      <c r="U62" s="458">
        <v>2836.4830000000002</v>
      </c>
      <c r="V62" s="458">
        <v>784.87400000000002</v>
      </c>
      <c r="W62" s="458">
        <v>374.09899999999999</v>
      </c>
      <c r="X62" s="458">
        <v>78.537999999999997</v>
      </c>
      <c r="Y62" s="458">
        <v>0</v>
      </c>
      <c r="Z62" s="458">
        <v>0</v>
      </c>
      <c r="AA62" s="458">
        <v>138.19</v>
      </c>
      <c r="AB62" s="458">
        <v>-1937.461</v>
      </c>
      <c r="AC62" s="458">
        <v>0</v>
      </c>
      <c r="AD62" s="458">
        <v>-538.71400000000006</v>
      </c>
      <c r="AE62" s="458">
        <v>5997.6719999999996</v>
      </c>
      <c r="AF62" s="458">
        <v>5458.9579999999996</v>
      </c>
      <c r="AG62" s="458">
        <f t="shared" si="6"/>
        <v>5997.6719999999996</v>
      </c>
      <c r="AH62" s="458">
        <f t="shared" si="7"/>
        <v>0</v>
      </c>
      <c r="AI62" s="458">
        <f t="shared" si="8"/>
        <v>-1937.461</v>
      </c>
      <c r="AK62" s="457">
        <v>8.3333333333333301E-2</v>
      </c>
      <c r="AL62" s="458">
        <v>3042.1669999999999</v>
      </c>
      <c r="AM62" s="458">
        <v>3563.0189999999998</v>
      </c>
      <c r="AN62" s="458">
        <v>813.18200000000002</v>
      </c>
      <c r="AO62" s="458">
        <v>398.04500000000002</v>
      </c>
      <c r="AP62" s="458">
        <v>87.492000000000004</v>
      </c>
      <c r="AQ62" s="458">
        <v>0</v>
      </c>
      <c r="AR62" s="458">
        <v>0</v>
      </c>
      <c r="AS62" s="458">
        <v>14.17</v>
      </c>
      <c r="AT62" s="458">
        <v>-1888.252</v>
      </c>
      <c r="AU62" s="458">
        <v>0</v>
      </c>
      <c r="AV62" s="458">
        <v>-538.03399999999999</v>
      </c>
      <c r="AW62" s="458">
        <v>6029.8230000000003</v>
      </c>
      <c r="AX62" s="458">
        <v>5491.7890000000007</v>
      </c>
      <c r="AY62" s="458">
        <f t="shared" si="9"/>
        <v>6029.8230000000003</v>
      </c>
      <c r="AZ62" s="458">
        <f t="shared" si="10"/>
        <v>0</v>
      </c>
      <c r="BA62" s="458">
        <f t="shared" si="11"/>
        <v>-1888.252</v>
      </c>
    </row>
    <row r="63" spans="1:53" s="445" customFormat="1">
      <c r="A63" s="457">
        <v>9.375E-2</v>
      </c>
      <c r="B63" s="458">
        <v>3735.8330000000001</v>
      </c>
      <c r="C63" s="458">
        <v>4238.1189999999997</v>
      </c>
      <c r="D63" s="458">
        <v>72.274000000000001</v>
      </c>
      <c r="E63" s="458">
        <v>408.58699999999999</v>
      </c>
      <c r="F63" s="458">
        <v>142.14400000000001</v>
      </c>
      <c r="G63" s="458">
        <v>0</v>
      </c>
      <c r="H63" s="458">
        <v>0</v>
      </c>
      <c r="I63" s="458">
        <v>45.177</v>
      </c>
      <c r="J63" s="458">
        <v>-1735.8630000000001</v>
      </c>
      <c r="K63" s="458">
        <v>0</v>
      </c>
      <c r="L63" s="458">
        <v>-652.38</v>
      </c>
      <c r="M63" s="458">
        <v>6906.2709999999997</v>
      </c>
      <c r="N63" s="458">
        <v>6253.8909999999996</v>
      </c>
      <c r="O63" s="458">
        <f t="shared" si="3"/>
        <v>6906.2709999999997</v>
      </c>
      <c r="P63" s="458">
        <f t="shared" si="4"/>
        <v>0</v>
      </c>
      <c r="Q63" s="458">
        <f t="shared" si="5"/>
        <v>-1735.8630000000001</v>
      </c>
      <c r="S63" s="457">
        <v>9.375E-2</v>
      </c>
      <c r="T63" s="458">
        <v>3724.0340000000001</v>
      </c>
      <c r="U63" s="458">
        <v>2915.9549999999999</v>
      </c>
      <c r="V63" s="458">
        <v>732.62400000000002</v>
      </c>
      <c r="W63" s="458">
        <v>376.75599999999997</v>
      </c>
      <c r="X63" s="458">
        <v>78.334999999999994</v>
      </c>
      <c r="Y63" s="458">
        <v>0</v>
      </c>
      <c r="Z63" s="458">
        <v>0</v>
      </c>
      <c r="AA63" s="458">
        <v>140.636</v>
      </c>
      <c r="AB63" s="458">
        <v>-2001.1579999999999</v>
      </c>
      <c r="AC63" s="458">
        <v>0</v>
      </c>
      <c r="AD63" s="458">
        <v>-546.54899999999998</v>
      </c>
      <c r="AE63" s="458">
        <v>5967.1820000000007</v>
      </c>
      <c r="AF63" s="458">
        <v>5420.6330000000007</v>
      </c>
      <c r="AG63" s="458">
        <f t="shared" si="6"/>
        <v>5967.1820000000007</v>
      </c>
      <c r="AH63" s="458">
        <f t="shared" si="7"/>
        <v>0</v>
      </c>
      <c r="AI63" s="458">
        <f t="shared" si="8"/>
        <v>-2001.1579999999999</v>
      </c>
      <c r="AK63" s="457">
        <v>9.375E-2</v>
      </c>
      <c r="AL63" s="458">
        <v>3043.6289999999999</v>
      </c>
      <c r="AM63" s="458">
        <v>3563.2950000000001</v>
      </c>
      <c r="AN63" s="458">
        <v>811.42499999999995</v>
      </c>
      <c r="AO63" s="458">
        <v>404.06099999999998</v>
      </c>
      <c r="AP63" s="458">
        <v>87.831000000000003</v>
      </c>
      <c r="AQ63" s="458">
        <v>0</v>
      </c>
      <c r="AR63" s="458">
        <v>0</v>
      </c>
      <c r="AS63" s="458">
        <v>14.061</v>
      </c>
      <c r="AT63" s="458">
        <v>-1915.548</v>
      </c>
      <c r="AU63" s="458">
        <v>0</v>
      </c>
      <c r="AV63" s="458">
        <v>-538.53499999999997</v>
      </c>
      <c r="AW63" s="458">
        <v>6008.7539999999999</v>
      </c>
      <c r="AX63" s="458">
        <v>5470.2190000000001</v>
      </c>
      <c r="AY63" s="458">
        <f t="shared" si="9"/>
        <v>6008.7539999999999</v>
      </c>
      <c r="AZ63" s="458">
        <f t="shared" si="10"/>
        <v>0</v>
      </c>
      <c r="BA63" s="458">
        <f t="shared" si="11"/>
        <v>-1915.548</v>
      </c>
    </row>
    <row r="64" spans="1:53" s="445" customFormat="1">
      <c r="A64" s="457">
        <v>0.104166666666667</v>
      </c>
      <c r="B64" s="458">
        <v>3735.3310000000001</v>
      </c>
      <c r="C64" s="458">
        <v>4256.085</v>
      </c>
      <c r="D64" s="458">
        <v>72.194000000000003</v>
      </c>
      <c r="E64" s="458">
        <v>409.14699999999999</v>
      </c>
      <c r="F64" s="458">
        <v>142.13999999999999</v>
      </c>
      <c r="G64" s="458">
        <v>0</v>
      </c>
      <c r="H64" s="458">
        <v>0</v>
      </c>
      <c r="I64" s="458">
        <v>44.387</v>
      </c>
      <c r="J64" s="458">
        <v>-1754.98</v>
      </c>
      <c r="K64" s="458">
        <v>0</v>
      </c>
      <c r="L64" s="458">
        <v>-654.16800000000001</v>
      </c>
      <c r="M64" s="458">
        <v>6904.3040000000019</v>
      </c>
      <c r="N64" s="458">
        <v>6250.1360000000022</v>
      </c>
      <c r="O64" s="458">
        <f t="shared" si="3"/>
        <v>6904.3040000000019</v>
      </c>
      <c r="P64" s="458">
        <f t="shared" si="4"/>
        <v>0</v>
      </c>
      <c r="Q64" s="458">
        <f t="shared" si="5"/>
        <v>-1754.98</v>
      </c>
      <c r="S64" s="457">
        <v>0.104166666666667</v>
      </c>
      <c r="T64" s="458">
        <v>3724.46</v>
      </c>
      <c r="U64" s="458">
        <v>2968.6370000000002</v>
      </c>
      <c r="V64" s="458">
        <v>715.54399999999998</v>
      </c>
      <c r="W64" s="458">
        <v>376.45800000000003</v>
      </c>
      <c r="X64" s="458">
        <v>78.331000000000003</v>
      </c>
      <c r="Y64" s="458">
        <v>0</v>
      </c>
      <c r="Z64" s="458">
        <v>0</v>
      </c>
      <c r="AA64" s="458">
        <v>139.28299999999999</v>
      </c>
      <c r="AB64" s="458">
        <v>-2006.722</v>
      </c>
      <c r="AC64" s="458">
        <v>0</v>
      </c>
      <c r="AD64" s="458">
        <v>-551.86</v>
      </c>
      <c r="AE64" s="458">
        <v>5995.991</v>
      </c>
      <c r="AF64" s="458">
        <v>5444.1310000000003</v>
      </c>
      <c r="AG64" s="458">
        <f t="shared" si="6"/>
        <v>5995.991</v>
      </c>
      <c r="AH64" s="458">
        <f t="shared" si="7"/>
        <v>0</v>
      </c>
      <c r="AI64" s="458">
        <f t="shared" si="8"/>
        <v>-2006.722</v>
      </c>
      <c r="AK64" s="457">
        <v>0.104166666666667</v>
      </c>
      <c r="AL64" s="458">
        <v>3046.0709999999999</v>
      </c>
      <c r="AM64" s="458">
        <v>3556.2020000000002</v>
      </c>
      <c r="AN64" s="458">
        <v>812.51800000000003</v>
      </c>
      <c r="AO64" s="458">
        <v>401.27699999999999</v>
      </c>
      <c r="AP64" s="458">
        <v>87.152000000000001</v>
      </c>
      <c r="AQ64" s="458">
        <v>0</v>
      </c>
      <c r="AR64" s="458">
        <v>0</v>
      </c>
      <c r="AS64" s="458">
        <v>12.22</v>
      </c>
      <c r="AT64" s="458">
        <v>-1893.3579999999999</v>
      </c>
      <c r="AU64" s="458">
        <v>0</v>
      </c>
      <c r="AV64" s="458">
        <v>-537.79600000000005</v>
      </c>
      <c r="AW64" s="458">
        <v>6022.0820000000003</v>
      </c>
      <c r="AX64" s="458">
        <v>5484.2860000000001</v>
      </c>
      <c r="AY64" s="458">
        <f t="shared" si="9"/>
        <v>6022.0820000000003</v>
      </c>
      <c r="AZ64" s="458">
        <f t="shared" si="10"/>
        <v>0</v>
      </c>
      <c r="BA64" s="458">
        <f t="shared" si="11"/>
        <v>-1893.3579999999999</v>
      </c>
    </row>
    <row r="65" spans="1:53" s="445" customFormat="1">
      <c r="A65" s="457">
        <v>0.114583333333333</v>
      </c>
      <c r="B65" s="458">
        <v>3733.538</v>
      </c>
      <c r="C65" s="458">
        <v>4255.7659999999996</v>
      </c>
      <c r="D65" s="458">
        <v>72.206999999999994</v>
      </c>
      <c r="E65" s="458">
        <v>408.98599999999999</v>
      </c>
      <c r="F65" s="458">
        <v>142.13900000000001</v>
      </c>
      <c r="G65" s="458">
        <v>0</v>
      </c>
      <c r="H65" s="458">
        <v>0</v>
      </c>
      <c r="I65" s="458">
        <v>44.631</v>
      </c>
      <c r="J65" s="458">
        <v>-1749.338</v>
      </c>
      <c r="K65" s="458">
        <v>0</v>
      </c>
      <c r="L65" s="458">
        <v>-654.03300000000002</v>
      </c>
      <c r="M65" s="458">
        <v>6907.9290000000001</v>
      </c>
      <c r="N65" s="458">
        <v>6253.8959999999997</v>
      </c>
      <c r="O65" s="458">
        <f t="shared" si="3"/>
        <v>6907.9290000000001</v>
      </c>
      <c r="P65" s="458">
        <f t="shared" si="4"/>
        <v>0</v>
      </c>
      <c r="Q65" s="458">
        <f t="shared" si="5"/>
        <v>-1749.338</v>
      </c>
      <c r="S65" s="457">
        <v>0.114583333333333</v>
      </c>
      <c r="T65" s="458">
        <v>3723.1849999999999</v>
      </c>
      <c r="U65" s="458">
        <v>2995.04</v>
      </c>
      <c r="V65" s="458">
        <v>718.35500000000002</v>
      </c>
      <c r="W65" s="458">
        <v>375.85599999999999</v>
      </c>
      <c r="X65" s="458">
        <v>78.320999999999998</v>
      </c>
      <c r="Y65" s="458">
        <v>0</v>
      </c>
      <c r="Z65" s="458">
        <v>0</v>
      </c>
      <c r="AA65" s="458">
        <v>136.84399999999999</v>
      </c>
      <c r="AB65" s="458">
        <v>-2048.4789999999998</v>
      </c>
      <c r="AC65" s="458">
        <v>0</v>
      </c>
      <c r="AD65" s="458">
        <v>-554.58299999999997</v>
      </c>
      <c r="AE65" s="458">
        <v>5979.1219999999994</v>
      </c>
      <c r="AF65" s="458">
        <v>5424.5389999999998</v>
      </c>
      <c r="AG65" s="458">
        <f t="shared" si="6"/>
        <v>5979.1219999999994</v>
      </c>
      <c r="AH65" s="458">
        <f t="shared" si="7"/>
        <v>0</v>
      </c>
      <c r="AI65" s="458">
        <f t="shared" si="8"/>
        <v>-2048.4789999999998</v>
      </c>
      <c r="AK65" s="457">
        <v>0.114583333333333</v>
      </c>
      <c r="AL65" s="458">
        <v>3050.6529999999998</v>
      </c>
      <c r="AM65" s="458">
        <v>3559.009</v>
      </c>
      <c r="AN65" s="458">
        <v>811.28300000000002</v>
      </c>
      <c r="AO65" s="458">
        <v>400.57400000000001</v>
      </c>
      <c r="AP65" s="458">
        <v>87.352000000000004</v>
      </c>
      <c r="AQ65" s="458">
        <v>0</v>
      </c>
      <c r="AR65" s="458">
        <v>0</v>
      </c>
      <c r="AS65" s="458">
        <v>9.01</v>
      </c>
      <c r="AT65" s="458">
        <v>-1909.202</v>
      </c>
      <c r="AU65" s="458">
        <v>0</v>
      </c>
      <c r="AV65" s="458">
        <v>-538.19899999999996</v>
      </c>
      <c r="AW65" s="458">
        <v>6008.6790000000001</v>
      </c>
      <c r="AX65" s="458">
        <v>5470.4800000000005</v>
      </c>
      <c r="AY65" s="458">
        <f t="shared" si="9"/>
        <v>6008.6790000000001</v>
      </c>
      <c r="AZ65" s="458">
        <f t="shared" si="10"/>
        <v>0</v>
      </c>
      <c r="BA65" s="458">
        <f t="shared" si="11"/>
        <v>-1909.202</v>
      </c>
    </row>
    <row r="66" spans="1:53" s="445" customFormat="1">
      <c r="A66" s="457">
        <v>0.125</v>
      </c>
      <c r="B66" s="458">
        <v>3734.4740000000002</v>
      </c>
      <c r="C66" s="458">
        <v>4301.7700000000004</v>
      </c>
      <c r="D66" s="458">
        <v>72.194000000000003</v>
      </c>
      <c r="E66" s="458">
        <v>410.04599999999999</v>
      </c>
      <c r="F66" s="458">
        <v>141.29</v>
      </c>
      <c r="G66" s="458">
        <v>0</v>
      </c>
      <c r="H66" s="458">
        <v>0</v>
      </c>
      <c r="I66" s="458">
        <v>45.344999999999999</v>
      </c>
      <c r="J66" s="458">
        <v>-1788.712</v>
      </c>
      <c r="K66" s="458">
        <v>0</v>
      </c>
      <c r="L66" s="458">
        <v>-658.74099999999999</v>
      </c>
      <c r="M66" s="458">
        <v>6916.4070000000011</v>
      </c>
      <c r="N66" s="458">
        <v>6257.6660000000011</v>
      </c>
      <c r="O66" s="458">
        <f t="shared" si="3"/>
        <v>6916.4070000000011</v>
      </c>
      <c r="P66" s="458">
        <f t="shared" si="4"/>
        <v>0</v>
      </c>
      <c r="Q66" s="458">
        <f t="shared" si="5"/>
        <v>-1788.712</v>
      </c>
      <c r="S66" s="457">
        <v>0.125</v>
      </c>
      <c r="T66" s="458">
        <v>3721.6619999999998</v>
      </c>
      <c r="U66" s="458">
        <v>3045.8310000000001</v>
      </c>
      <c r="V66" s="458">
        <v>758.08900000000006</v>
      </c>
      <c r="W66" s="458">
        <v>375.40100000000001</v>
      </c>
      <c r="X66" s="458">
        <v>79.489999999999995</v>
      </c>
      <c r="Y66" s="458">
        <v>0</v>
      </c>
      <c r="Z66" s="458">
        <v>0</v>
      </c>
      <c r="AA66" s="458">
        <v>141.52099999999999</v>
      </c>
      <c r="AB66" s="458">
        <v>-2134.7689999999998</v>
      </c>
      <c r="AC66" s="458">
        <v>0</v>
      </c>
      <c r="AD66" s="458">
        <v>-560.60699999999997</v>
      </c>
      <c r="AE66" s="458">
        <v>5987.2250000000004</v>
      </c>
      <c r="AF66" s="458">
        <v>5426.6180000000004</v>
      </c>
      <c r="AG66" s="458">
        <f t="shared" si="6"/>
        <v>5987.2250000000004</v>
      </c>
      <c r="AH66" s="458">
        <f t="shared" si="7"/>
        <v>0</v>
      </c>
      <c r="AI66" s="458">
        <f t="shared" si="8"/>
        <v>-2134.7689999999998</v>
      </c>
      <c r="AK66" s="457">
        <v>0.125</v>
      </c>
      <c r="AL66" s="458">
        <v>3052.8879999999999</v>
      </c>
      <c r="AM66" s="458">
        <v>3554.2510000000002</v>
      </c>
      <c r="AN66" s="458">
        <v>811.41</v>
      </c>
      <c r="AO66" s="458">
        <v>400.30500000000001</v>
      </c>
      <c r="AP66" s="458">
        <v>87.903000000000006</v>
      </c>
      <c r="AQ66" s="458">
        <v>0</v>
      </c>
      <c r="AR66" s="458">
        <v>0</v>
      </c>
      <c r="AS66" s="458">
        <v>10.269</v>
      </c>
      <c r="AT66" s="458">
        <v>-1921.65</v>
      </c>
      <c r="AU66" s="458">
        <v>0</v>
      </c>
      <c r="AV66" s="458">
        <v>-537.87900000000002</v>
      </c>
      <c r="AW66" s="458">
        <v>5995.3760000000002</v>
      </c>
      <c r="AX66" s="458">
        <v>5457.4970000000003</v>
      </c>
      <c r="AY66" s="458">
        <f t="shared" si="9"/>
        <v>5995.3760000000002</v>
      </c>
      <c r="AZ66" s="458">
        <f t="shared" si="10"/>
        <v>0</v>
      </c>
      <c r="BA66" s="458">
        <f t="shared" si="11"/>
        <v>-1921.65</v>
      </c>
    </row>
    <row r="67" spans="1:53" s="445" customFormat="1">
      <c r="A67" s="457">
        <v>0.13541666666666699</v>
      </c>
      <c r="B67" s="458">
        <v>3735.652</v>
      </c>
      <c r="C67" s="458">
        <v>4304.4480000000003</v>
      </c>
      <c r="D67" s="458">
        <v>72.153999999999996</v>
      </c>
      <c r="E67" s="458">
        <v>412.14299999999997</v>
      </c>
      <c r="F67" s="458">
        <v>141.27799999999999</v>
      </c>
      <c r="G67" s="458">
        <v>0</v>
      </c>
      <c r="H67" s="458">
        <v>0</v>
      </c>
      <c r="I67" s="458">
        <v>49.478999999999999</v>
      </c>
      <c r="J67" s="458">
        <v>-1814.998</v>
      </c>
      <c r="K67" s="458">
        <v>0</v>
      </c>
      <c r="L67" s="458">
        <v>-659.24699999999996</v>
      </c>
      <c r="M67" s="458">
        <v>6900.1560000000009</v>
      </c>
      <c r="N67" s="458">
        <v>6240.9090000000006</v>
      </c>
      <c r="O67" s="458">
        <f t="shared" si="3"/>
        <v>6900.1560000000009</v>
      </c>
      <c r="P67" s="458">
        <f t="shared" si="4"/>
        <v>0</v>
      </c>
      <c r="Q67" s="458">
        <f t="shared" si="5"/>
        <v>-1814.998</v>
      </c>
      <c r="S67" s="457">
        <v>0.13541666666666699</v>
      </c>
      <c r="T67" s="458">
        <v>3720.6309999999999</v>
      </c>
      <c r="U67" s="458">
        <v>3084.6559999999999</v>
      </c>
      <c r="V67" s="458">
        <v>807.86699999999996</v>
      </c>
      <c r="W67" s="458">
        <v>377.6</v>
      </c>
      <c r="X67" s="458">
        <v>80.02</v>
      </c>
      <c r="Y67" s="458">
        <v>0</v>
      </c>
      <c r="Z67" s="458">
        <v>0</v>
      </c>
      <c r="AA67" s="458">
        <v>137.91200000000001</v>
      </c>
      <c r="AB67" s="458">
        <v>-2262.1149999999998</v>
      </c>
      <c r="AC67" s="458">
        <v>0</v>
      </c>
      <c r="AD67" s="458">
        <v>-565.60799999999995</v>
      </c>
      <c r="AE67" s="458">
        <v>5946.5710000000017</v>
      </c>
      <c r="AF67" s="458">
        <v>5380.9630000000016</v>
      </c>
      <c r="AG67" s="458">
        <f t="shared" si="6"/>
        <v>5946.5710000000017</v>
      </c>
      <c r="AH67" s="458">
        <f t="shared" si="7"/>
        <v>0</v>
      </c>
      <c r="AI67" s="458">
        <f t="shared" si="8"/>
        <v>-2262.1149999999998</v>
      </c>
      <c r="AK67" s="457">
        <v>0.13541666666666699</v>
      </c>
      <c r="AL67" s="458">
        <v>3054.1509999999998</v>
      </c>
      <c r="AM67" s="458">
        <v>3542.1390000000001</v>
      </c>
      <c r="AN67" s="458">
        <v>812.471</v>
      </c>
      <c r="AO67" s="458">
        <v>410.51</v>
      </c>
      <c r="AP67" s="458">
        <v>87.912999999999997</v>
      </c>
      <c r="AQ67" s="458">
        <v>0</v>
      </c>
      <c r="AR67" s="458">
        <v>0</v>
      </c>
      <c r="AS67" s="458">
        <v>10.47</v>
      </c>
      <c r="AT67" s="458">
        <v>-1936.87</v>
      </c>
      <c r="AU67" s="458">
        <v>0</v>
      </c>
      <c r="AV67" s="458">
        <v>-537.548</v>
      </c>
      <c r="AW67" s="458">
        <v>5980.7840000000006</v>
      </c>
      <c r="AX67" s="458">
        <v>5443.2360000000008</v>
      </c>
      <c r="AY67" s="458">
        <f t="shared" si="9"/>
        <v>5980.7840000000006</v>
      </c>
      <c r="AZ67" s="458">
        <f t="shared" si="10"/>
        <v>0</v>
      </c>
      <c r="BA67" s="458">
        <f t="shared" si="11"/>
        <v>-1936.87</v>
      </c>
    </row>
    <row r="68" spans="1:53" s="445" customFormat="1">
      <c r="A68" s="457">
        <v>0.14583333333333301</v>
      </c>
      <c r="B68" s="458">
        <v>3736.3789999999999</v>
      </c>
      <c r="C68" s="458">
        <v>4309.6130000000003</v>
      </c>
      <c r="D68" s="458">
        <v>72.241</v>
      </c>
      <c r="E68" s="458">
        <v>411.697</v>
      </c>
      <c r="F68" s="458">
        <v>141.24600000000001</v>
      </c>
      <c r="G68" s="458">
        <v>0</v>
      </c>
      <c r="H68" s="458">
        <v>0</v>
      </c>
      <c r="I68" s="458">
        <v>52.34</v>
      </c>
      <c r="J68" s="458">
        <v>-1851.807</v>
      </c>
      <c r="K68" s="458">
        <v>0</v>
      </c>
      <c r="L68" s="458">
        <v>-659.81399999999996</v>
      </c>
      <c r="M68" s="458">
        <v>6871.7089999999998</v>
      </c>
      <c r="N68" s="458">
        <v>6211.8949999999995</v>
      </c>
      <c r="O68" s="458">
        <f t="shared" si="3"/>
        <v>6871.7089999999998</v>
      </c>
      <c r="P68" s="458">
        <f t="shared" si="4"/>
        <v>0</v>
      </c>
      <c r="Q68" s="458">
        <f t="shared" si="5"/>
        <v>-1851.807</v>
      </c>
      <c r="S68" s="457">
        <v>0.14583333333333301</v>
      </c>
      <c r="T68" s="458">
        <v>3719.962</v>
      </c>
      <c r="U68" s="458">
        <v>3090.09</v>
      </c>
      <c r="V68" s="458">
        <v>802.80499999999995</v>
      </c>
      <c r="W68" s="458">
        <v>377.93</v>
      </c>
      <c r="X68" s="458">
        <v>79.997</v>
      </c>
      <c r="Y68" s="458">
        <v>0</v>
      </c>
      <c r="Z68" s="458">
        <v>0</v>
      </c>
      <c r="AA68" s="458">
        <v>135.411</v>
      </c>
      <c r="AB68" s="458">
        <v>-2288.884</v>
      </c>
      <c r="AC68" s="458">
        <v>0</v>
      </c>
      <c r="AD68" s="458">
        <v>-566.05700000000002</v>
      </c>
      <c r="AE68" s="458">
        <v>5917.3109999999997</v>
      </c>
      <c r="AF68" s="458">
        <v>5351.2539999999999</v>
      </c>
      <c r="AG68" s="458">
        <f t="shared" si="6"/>
        <v>5917.3109999999997</v>
      </c>
      <c r="AH68" s="458">
        <f t="shared" si="7"/>
        <v>0</v>
      </c>
      <c r="AI68" s="458">
        <f t="shared" si="8"/>
        <v>-2288.884</v>
      </c>
      <c r="AK68" s="457">
        <v>0.14583333333333301</v>
      </c>
      <c r="AL68" s="458">
        <v>3053.8159999999998</v>
      </c>
      <c r="AM68" s="458">
        <v>3544.2310000000002</v>
      </c>
      <c r="AN68" s="458">
        <v>810.81399999999996</v>
      </c>
      <c r="AO68" s="458">
        <v>411.16899999999998</v>
      </c>
      <c r="AP68" s="458">
        <v>87.906999999999996</v>
      </c>
      <c r="AQ68" s="458">
        <v>0</v>
      </c>
      <c r="AR68" s="458">
        <v>0</v>
      </c>
      <c r="AS68" s="458">
        <v>11.638999999999999</v>
      </c>
      <c r="AT68" s="458">
        <v>-1959.126</v>
      </c>
      <c r="AU68" s="458">
        <v>0</v>
      </c>
      <c r="AV68" s="458">
        <v>-537.76099999999997</v>
      </c>
      <c r="AW68" s="458">
        <v>5960.4500000000007</v>
      </c>
      <c r="AX68" s="458">
        <v>5422.6890000000003</v>
      </c>
      <c r="AY68" s="458">
        <f t="shared" si="9"/>
        <v>5960.4500000000007</v>
      </c>
      <c r="AZ68" s="458">
        <f t="shared" si="10"/>
        <v>0</v>
      </c>
      <c r="BA68" s="458">
        <f t="shared" si="11"/>
        <v>-1959.126</v>
      </c>
    </row>
    <row r="69" spans="1:53" s="445" customFormat="1">
      <c r="A69" s="457">
        <v>0.15625</v>
      </c>
      <c r="B69" s="458">
        <v>3735.857</v>
      </c>
      <c r="C69" s="458">
        <v>4319.2719999999999</v>
      </c>
      <c r="D69" s="458">
        <v>71.033000000000001</v>
      </c>
      <c r="E69" s="458">
        <v>412.072</v>
      </c>
      <c r="F69" s="458">
        <v>141.16200000000001</v>
      </c>
      <c r="G69" s="458">
        <v>0</v>
      </c>
      <c r="H69" s="458">
        <v>0</v>
      </c>
      <c r="I69" s="458">
        <v>49.618000000000002</v>
      </c>
      <c r="J69" s="458">
        <v>-1853.55</v>
      </c>
      <c r="K69" s="458">
        <v>0</v>
      </c>
      <c r="L69" s="458">
        <v>-660.71600000000001</v>
      </c>
      <c r="M69" s="458">
        <v>6875.4640000000009</v>
      </c>
      <c r="N69" s="458">
        <v>6214.7480000000005</v>
      </c>
      <c r="O69" s="458">
        <f t="shared" si="3"/>
        <v>6875.4640000000009</v>
      </c>
      <c r="P69" s="458">
        <f t="shared" si="4"/>
        <v>0</v>
      </c>
      <c r="Q69" s="458">
        <f t="shared" si="5"/>
        <v>-1853.55</v>
      </c>
      <c r="S69" s="457">
        <v>0.15625</v>
      </c>
      <c r="T69" s="458">
        <v>3720.9250000000002</v>
      </c>
      <c r="U69" s="458">
        <v>3097.72</v>
      </c>
      <c r="V69" s="458">
        <v>814.96799999999996</v>
      </c>
      <c r="W69" s="458">
        <v>380.45299999999997</v>
      </c>
      <c r="X69" s="458">
        <v>79.998999999999995</v>
      </c>
      <c r="Y69" s="458">
        <v>0</v>
      </c>
      <c r="Z69" s="458">
        <v>0</v>
      </c>
      <c r="AA69" s="458">
        <v>136.929</v>
      </c>
      <c r="AB69" s="458">
        <v>-2335.558</v>
      </c>
      <c r="AC69" s="458">
        <v>0</v>
      </c>
      <c r="AD69" s="458">
        <v>-567.29499999999996</v>
      </c>
      <c r="AE69" s="458">
        <v>5895.4360000000006</v>
      </c>
      <c r="AF69" s="458">
        <v>5328.1410000000005</v>
      </c>
      <c r="AG69" s="458">
        <f t="shared" si="6"/>
        <v>5895.4360000000006</v>
      </c>
      <c r="AH69" s="458">
        <f t="shared" si="7"/>
        <v>0</v>
      </c>
      <c r="AI69" s="458">
        <f t="shared" si="8"/>
        <v>-2335.558</v>
      </c>
      <c r="AK69" s="457">
        <v>0.15625</v>
      </c>
      <c r="AL69" s="458">
        <v>3053.7170000000001</v>
      </c>
      <c r="AM69" s="458">
        <v>3548.922</v>
      </c>
      <c r="AN69" s="458">
        <v>808.16800000000001</v>
      </c>
      <c r="AO69" s="458">
        <v>413.07400000000001</v>
      </c>
      <c r="AP69" s="458">
        <v>87.784999999999997</v>
      </c>
      <c r="AQ69" s="458">
        <v>0</v>
      </c>
      <c r="AR69" s="458">
        <v>26.59</v>
      </c>
      <c r="AS69" s="458">
        <v>12.64</v>
      </c>
      <c r="AT69" s="458">
        <v>-1972.9549999999999</v>
      </c>
      <c r="AU69" s="458">
        <v>0</v>
      </c>
      <c r="AV69" s="458">
        <v>-538.47</v>
      </c>
      <c r="AW69" s="458">
        <v>5977.9409999999998</v>
      </c>
      <c r="AX69" s="458">
        <v>5439.4709999999995</v>
      </c>
      <c r="AY69" s="458">
        <f t="shared" si="9"/>
        <v>5977.9409999999998</v>
      </c>
      <c r="AZ69" s="458">
        <f t="shared" si="10"/>
        <v>0</v>
      </c>
      <c r="BA69" s="458">
        <f t="shared" si="11"/>
        <v>-1972.9549999999999</v>
      </c>
    </row>
    <row r="70" spans="1:53" s="445" customFormat="1">
      <c r="A70" s="457">
        <v>0.16666666666666699</v>
      </c>
      <c r="B70" s="458">
        <v>3734.375</v>
      </c>
      <c r="C70" s="458">
        <v>4399.3649999999998</v>
      </c>
      <c r="D70" s="458">
        <v>139.74600000000001</v>
      </c>
      <c r="E70" s="458">
        <v>410.30599999999998</v>
      </c>
      <c r="F70" s="458">
        <v>139.07300000000001</v>
      </c>
      <c r="G70" s="458">
        <v>0</v>
      </c>
      <c r="H70" s="458">
        <v>0</v>
      </c>
      <c r="I70" s="458">
        <v>47.226999999999997</v>
      </c>
      <c r="J70" s="458">
        <v>-1890.7950000000001</v>
      </c>
      <c r="K70" s="458">
        <v>0</v>
      </c>
      <c r="L70" s="458">
        <v>-669.63099999999997</v>
      </c>
      <c r="M70" s="458">
        <v>6979.2970000000005</v>
      </c>
      <c r="N70" s="458">
        <v>6309.6660000000002</v>
      </c>
      <c r="O70" s="458">
        <f t="shared" si="3"/>
        <v>6979.2970000000005</v>
      </c>
      <c r="P70" s="458">
        <f t="shared" si="4"/>
        <v>0</v>
      </c>
      <c r="Q70" s="458">
        <f t="shared" si="5"/>
        <v>-1890.7950000000001</v>
      </c>
      <c r="S70" s="457">
        <v>0.16666666666666699</v>
      </c>
      <c r="T70" s="458">
        <v>3722.2</v>
      </c>
      <c r="U70" s="458">
        <v>3149.0059999999999</v>
      </c>
      <c r="V70" s="458">
        <v>809.13099999999997</v>
      </c>
      <c r="W70" s="458">
        <v>385.79599999999999</v>
      </c>
      <c r="X70" s="458">
        <v>79.727000000000004</v>
      </c>
      <c r="Y70" s="458">
        <v>0</v>
      </c>
      <c r="Z70" s="458">
        <v>0</v>
      </c>
      <c r="AA70" s="458">
        <v>129.09899999999999</v>
      </c>
      <c r="AB70" s="458">
        <v>-2308.0279999999998</v>
      </c>
      <c r="AC70" s="458">
        <v>0</v>
      </c>
      <c r="AD70" s="458">
        <v>-572.95500000000004</v>
      </c>
      <c r="AE70" s="458">
        <v>5966.9310000000005</v>
      </c>
      <c r="AF70" s="458">
        <v>5393.9760000000006</v>
      </c>
      <c r="AG70" s="458">
        <f t="shared" si="6"/>
        <v>5966.9310000000005</v>
      </c>
      <c r="AH70" s="458">
        <f t="shared" si="7"/>
        <v>0</v>
      </c>
      <c r="AI70" s="458">
        <f t="shared" si="8"/>
        <v>-2308.0279999999998</v>
      </c>
      <c r="AK70" s="457">
        <v>0.16666666666666699</v>
      </c>
      <c r="AL70" s="458">
        <v>3053.6480000000001</v>
      </c>
      <c r="AM70" s="458">
        <v>3552.518</v>
      </c>
      <c r="AN70" s="458">
        <v>815.59</v>
      </c>
      <c r="AO70" s="458">
        <v>415.13499999999999</v>
      </c>
      <c r="AP70" s="458">
        <v>87.137</v>
      </c>
      <c r="AQ70" s="458">
        <v>0</v>
      </c>
      <c r="AR70" s="458">
        <v>79.703000000000003</v>
      </c>
      <c r="AS70" s="458">
        <v>13.003</v>
      </c>
      <c r="AT70" s="458">
        <v>-1946.9090000000001</v>
      </c>
      <c r="AU70" s="458">
        <v>0</v>
      </c>
      <c r="AV70" s="458">
        <v>-539.399</v>
      </c>
      <c r="AW70" s="458">
        <v>6069.8250000000007</v>
      </c>
      <c r="AX70" s="458">
        <v>5530.4260000000004</v>
      </c>
      <c r="AY70" s="458">
        <f t="shared" si="9"/>
        <v>6069.8250000000007</v>
      </c>
      <c r="AZ70" s="458">
        <f t="shared" si="10"/>
        <v>0</v>
      </c>
      <c r="BA70" s="458">
        <f t="shared" si="11"/>
        <v>-1946.9090000000001</v>
      </c>
    </row>
    <row r="71" spans="1:53" s="445" customFormat="1">
      <c r="A71" s="457">
        <v>0.17708333333333301</v>
      </c>
      <c r="B71" s="458">
        <v>3735.3150000000001</v>
      </c>
      <c r="C71" s="458">
        <v>4399.1049999999996</v>
      </c>
      <c r="D71" s="458">
        <v>238.482</v>
      </c>
      <c r="E71" s="458">
        <v>411.00400000000002</v>
      </c>
      <c r="F71" s="458">
        <v>139.00299999999999</v>
      </c>
      <c r="G71" s="458">
        <v>0</v>
      </c>
      <c r="H71" s="458">
        <v>0</v>
      </c>
      <c r="I71" s="458">
        <v>45.747999999999998</v>
      </c>
      <c r="J71" s="458">
        <v>-1919.1130000000001</v>
      </c>
      <c r="K71" s="458">
        <v>0</v>
      </c>
      <c r="L71" s="458">
        <v>-671.32799999999997</v>
      </c>
      <c r="M71" s="458">
        <v>7049.5440000000008</v>
      </c>
      <c r="N71" s="458">
        <v>6378.2160000000003</v>
      </c>
      <c r="O71" s="458">
        <f t="shared" si="3"/>
        <v>7049.5440000000008</v>
      </c>
      <c r="P71" s="458">
        <f t="shared" si="4"/>
        <v>0</v>
      </c>
      <c r="Q71" s="458">
        <f t="shared" si="5"/>
        <v>-1919.1130000000001</v>
      </c>
      <c r="S71" s="457">
        <v>0.17708333333333301</v>
      </c>
      <c r="T71" s="458">
        <v>3721.6489999999999</v>
      </c>
      <c r="U71" s="458">
        <v>3181.1869999999999</v>
      </c>
      <c r="V71" s="458">
        <v>825.28700000000003</v>
      </c>
      <c r="W71" s="458">
        <v>388.017</v>
      </c>
      <c r="X71" s="458">
        <v>79.733999999999995</v>
      </c>
      <c r="Y71" s="458">
        <v>0</v>
      </c>
      <c r="Z71" s="458">
        <v>69.605000000000004</v>
      </c>
      <c r="AA71" s="458">
        <v>133.02500000000001</v>
      </c>
      <c r="AB71" s="458">
        <v>-2285.6060000000002</v>
      </c>
      <c r="AC71" s="458">
        <v>0</v>
      </c>
      <c r="AD71" s="458">
        <v>-577.27499999999998</v>
      </c>
      <c r="AE71" s="458">
        <v>6112.8979999999992</v>
      </c>
      <c r="AF71" s="458">
        <v>5535.6229999999996</v>
      </c>
      <c r="AG71" s="458">
        <f t="shared" si="6"/>
        <v>6112.8979999999992</v>
      </c>
      <c r="AH71" s="458">
        <f t="shared" si="7"/>
        <v>0</v>
      </c>
      <c r="AI71" s="458">
        <f t="shared" si="8"/>
        <v>-2285.6060000000002</v>
      </c>
      <c r="AK71" s="457">
        <v>0.17708333333333301</v>
      </c>
      <c r="AL71" s="458">
        <v>3054.8130000000001</v>
      </c>
      <c r="AM71" s="458">
        <v>3558.2040000000002</v>
      </c>
      <c r="AN71" s="458">
        <v>817.23400000000004</v>
      </c>
      <c r="AO71" s="458">
        <v>407.93400000000003</v>
      </c>
      <c r="AP71" s="458">
        <v>87.647000000000006</v>
      </c>
      <c r="AQ71" s="458">
        <v>0</v>
      </c>
      <c r="AR71" s="458">
        <v>79.686999999999998</v>
      </c>
      <c r="AS71" s="458">
        <v>12.855</v>
      </c>
      <c r="AT71" s="458">
        <v>-1909.491</v>
      </c>
      <c r="AU71" s="458">
        <v>0</v>
      </c>
      <c r="AV71" s="458">
        <v>-539.51700000000005</v>
      </c>
      <c r="AW71" s="458">
        <v>6108.8829999999998</v>
      </c>
      <c r="AX71" s="458">
        <v>5569.366</v>
      </c>
      <c r="AY71" s="458">
        <f t="shared" si="9"/>
        <v>6108.8829999999998</v>
      </c>
      <c r="AZ71" s="458">
        <f t="shared" si="10"/>
        <v>0</v>
      </c>
      <c r="BA71" s="458">
        <f t="shared" si="11"/>
        <v>-1909.491</v>
      </c>
    </row>
    <row r="72" spans="1:53" s="445" customFormat="1">
      <c r="A72" s="457">
        <v>0.1875</v>
      </c>
      <c r="B72" s="458">
        <v>3734.5349999999999</v>
      </c>
      <c r="C72" s="458">
        <v>4485.6760000000004</v>
      </c>
      <c r="D72" s="458">
        <v>349.77600000000001</v>
      </c>
      <c r="E72" s="458">
        <v>411.68400000000003</v>
      </c>
      <c r="F72" s="458">
        <v>139</v>
      </c>
      <c r="G72" s="458">
        <v>0</v>
      </c>
      <c r="H72" s="458">
        <v>0</v>
      </c>
      <c r="I72" s="458">
        <v>45.113</v>
      </c>
      <c r="J72" s="458">
        <v>-2059.7330000000002</v>
      </c>
      <c r="K72" s="458">
        <v>0</v>
      </c>
      <c r="L72" s="458">
        <v>-681.82299999999998</v>
      </c>
      <c r="M72" s="458">
        <v>7106.0509999999977</v>
      </c>
      <c r="N72" s="458">
        <v>6424.2279999999973</v>
      </c>
      <c r="O72" s="458">
        <f t="shared" si="3"/>
        <v>7106.0509999999977</v>
      </c>
      <c r="P72" s="458">
        <f t="shared" si="4"/>
        <v>0</v>
      </c>
      <c r="Q72" s="458">
        <f t="shared" si="5"/>
        <v>-2059.7330000000002</v>
      </c>
      <c r="S72" s="457">
        <v>0.1875</v>
      </c>
      <c r="T72" s="458">
        <v>3721.3119999999999</v>
      </c>
      <c r="U72" s="458">
        <v>3233.31</v>
      </c>
      <c r="V72" s="458">
        <v>812.89400000000001</v>
      </c>
      <c r="W72" s="458">
        <v>389.58499999999998</v>
      </c>
      <c r="X72" s="458">
        <v>79.724999999999994</v>
      </c>
      <c r="Y72" s="458">
        <v>0</v>
      </c>
      <c r="Z72" s="458">
        <v>69.653999999999996</v>
      </c>
      <c r="AA72" s="458">
        <v>126.444</v>
      </c>
      <c r="AB72" s="458">
        <v>-2236.0729999999999</v>
      </c>
      <c r="AC72" s="458">
        <v>0</v>
      </c>
      <c r="AD72" s="458">
        <v>-582.61599999999999</v>
      </c>
      <c r="AE72" s="458">
        <v>6196.8509999999987</v>
      </c>
      <c r="AF72" s="458">
        <v>5614.2349999999988</v>
      </c>
      <c r="AG72" s="458">
        <f t="shared" si="6"/>
        <v>6196.8509999999987</v>
      </c>
      <c r="AH72" s="458">
        <f t="shared" si="7"/>
        <v>0</v>
      </c>
      <c r="AI72" s="458">
        <f t="shared" si="8"/>
        <v>-2236.0729999999999</v>
      </c>
      <c r="AK72" s="457">
        <v>0.1875</v>
      </c>
      <c r="AL72" s="458">
        <v>3057.623</v>
      </c>
      <c r="AM72" s="458">
        <v>3563.5830000000001</v>
      </c>
      <c r="AN72" s="458">
        <v>814.45600000000002</v>
      </c>
      <c r="AO72" s="458">
        <v>407.88200000000001</v>
      </c>
      <c r="AP72" s="458">
        <v>87.62</v>
      </c>
      <c r="AQ72" s="458">
        <v>0</v>
      </c>
      <c r="AR72" s="458">
        <v>79.561000000000007</v>
      </c>
      <c r="AS72" s="458">
        <v>13.047000000000001</v>
      </c>
      <c r="AT72" s="458">
        <v>-1895.16</v>
      </c>
      <c r="AU72" s="458">
        <v>0</v>
      </c>
      <c r="AV72" s="458">
        <v>-540.12699999999995</v>
      </c>
      <c r="AW72" s="458">
        <v>6128.6119999999992</v>
      </c>
      <c r="AX72" s="458">
        <v>5588.4849999999988</v>
      </c>
      <c r="AY72" s="458">
        <f t="shared" si="9"/>
        <v>6128.6119999999992</v>
      </c>
      <c r="AZ72" s="458">
        <f t="shared" si="10"/>
        <v>0</v>
      </c>
      <c r="BA72" s="458">
        <f t="shared" si="11"/>
        <v>-1895.16</v>
      </c>
    </row>
    <row r="73" spans="1:53" s="445" customFormat="1">
      <c r="A73" s="457">
        <v>0.19791666666666699</v>
      </c>
      <c r="B73" s="458">
        <v>3735.7890000000002</v>
      </c>
      <c r="C73" s="458">
        <v>4492.924</v>
      </c>
      <c r="D73" s="458">
        <v>461.87799999999999</v>
      </c>
      <c r="E73" s="458">
        <v>414.16800000000001</v>
      </c>
      <c r="F73" s="458">
        <v>140.87799999999999</v>
      </c>
      <c r="G73" s="458">
        <v>0</v>
      </c>
      <c r="H73" s="458">
        <v>0</v>
      </c>
      <c r="I73" s="458">
        <v>44.543999999999997</v>
      </c>
      <c r="J73" s="458">
        <v>-2085.5419999999999</v>
      </c>
      <c r="K73" s="458">
        <v>0</v>
      </c>
      <c r="L73" s="458">
        <v>-684.64300000000003</v>
      </c>
      <c r="M73" s="458">
        <v>7204.639000000001</v>
      </c>
      <c r="N73" s="458">
        <v>6519.996000000001</v>
      </c>
      <c r="O73" s="458">
        <f t="shared" si="3"/>
        <v>7204.639000000001</v>
      </c>
      <c r="P73" s="458">
        <f t="shared" si="4"/>
        <v>0</v>
      </c>
      <c r="Q73" s="458">
        <f t="shared" si="5"/>
        <v>-2085.5419999999999</v>
      </c>
      <c r="S73" s="457">
        <v>0.19791666666666699</v>
      </c>
      <c r="T73" s="458">
        <v>3720.2550000000001</v>
      </c>
      <c r="U73" s="458">
        <v>3230.4859999999999</v>
      </c>
      <c r="V73" s="458">
        <v>838.40300000000002</v>
      </c>
      <c r="W73" s="458">
        <v>389.16300000000001</v>
      </c>
      <c r="X73" s="458">
        <v>79.683000000000007</v>
      </c>
      <c r="Y73" s="458">
        <v>105.41</v>
      </c>
      <c r="Z73" s="458">
        <v>69.616</v>
      </c>
      <c r="AA73" s="458">
        <v>121.627</v>
      </c>
      <c r="AB73" s="458">
        <v>-2275.6660000000002</v>
      </c>
      <c r="AC73" s="458">
        <v>0</v>
      </c>
      <c r="AD73" s="458">
        <v>-583.84799999999996</v>
      </c>
      <c r="AE73" s="458">
        <v>6278.9770000000017</v>
      </c>
      <c r="AF73" s="458">
        <v>5695.1290000000017</v>
      </c>
      <c r="AG73" s="458">
        <f t="shared" si="6"/>
        <v>6278.9770000000017</v>
      </c>
      <c r="AH73" s="458">
        <f t="shared" si="7"/>
        <v>0</v>
      </c>
      <c r="AI73" s="458">
        <f t="shared" si="8"/>
        <v>-2275.6660000000002</v>
      </c>
      <c r="AK73" s="457">
        <v>0.19791666666666699</v>
      </c>
      <c r="AL73" s="458">
        <v>3058.5659999999998</v>
      </c>
      <c r="AM73" s="458">
        <v>3547.8130000000001</v>
      </c>
      <c r="AN73" s="458">
        <v>803.62699999999995</v>
      </c>
      <c r="AO73" s="458">
        <v>408.221</v>
      </c>
      <c r="AP73" s="458">
        <v>91.813000000000002</v>
      </c>
      <c r="AQ73" s="458">
        <v>0</v>
      </c>
      <c r="AR73" s="458">
        <v>80.150000000000006</v>
      </c>
      <c r="AS73" s="458">
        <v>12.298</v>
      </c>
      <c r="AT73" s="458">
        <v>-1864.2809999999999</v>
      </c>
      <c r="AU73" s="458">
        <v>0</v>
      </c>
      <c r="AV73" s="458">
        <v>-538.59400000000005</v>
      </c>
      <c r="AW73" s="458">
        <v>6138.2069999999985</v>
      </c>
      <c r="AX73" s="458">
        <v>5599.6129999999985</v>
      </c>
      <c r="AY73" s="458">
        <f t="shared" si="9"/>
        <v>6138.2069999999985</v>
      </c>
      <c r="AZ73" s="458">
        <f t="shared" si="10"/>
        <v>0</v>
      </c>
      <c r="BA73" s="458">
        <f t="shared" si="11"/>
        <v>-1864.2809999999999</v>
      </c>
    </row>
    <row r="74" spans="1:53" s="445" customFormat="1">
      <c r="A74" s="457">
        <v>0.20833333333333301</v>
      </c>
      <c r="B74" s="458">
        <v>3736.0889999999999</v>
      </c>
      <c r="C74" s="458">
        <v>4549.3739999999998</v>
      </c>
      <c r="D74" s="458">
        <v>543.38199999999995</v>
      </c>
      <c r="E74" s="458">
        <v>436.13799999999998</v>
      </c>
      <c r="F74" s="458">
        <v>170.684</v>
      </c>
      <c r="G74" s="458">
        <v>0</v>
      </c>
      <c r="H74" s="458">
        <v>0</v>
      </c>
      <c r="I74" s="458">
        <v>48.502000000000002</v>
      </c>
      <c r="J74" s="458">
        <v>-2067.5830000000001</v>
      </c>
      <c r="K74" s="458">
        <v>0</v>
      </c>
      <c r="L74" s="458">
        <v>-693.245</v>
      </c>
      <c r="M74" s="458">
        <v>7416.5859999999993</v>
      </c>
      <c r="N74" s="458">
        <v>6723.3409999999994</v>
      </c>
      <c r="O74" s="458">
        <f t="shared" si="3"/>
        <v>7416.5859999999993</v>
      </c>
      <c r="P74" s="458">
        <f t="shared" si="4"/>
        <v>0</v>
      </c>
      <c r="Q74" s="458">
        <f t="shared" si="5"/>
        <v>-2067.5830000000001</v>
      </c>
      <c r="S74" s="457">
        <v>0.20833333333333301</v>
      </c>
      <c r="T74" s="458">
        <v>3720.7939999999999</v>
      </c>
      <c r="U74" s="458">
        <v>3256.8049999999998</v>
      </c>
      <c r="V74" s="458">
        <v>790.66</v>
      </c>
      <c r="W74" s="458">
        <v>395.964</v>
      </c>
      <c r="X74" s="458">
        <v>80.510999999999996</v>
      </c>
      <c r="Y74" s="458">
        <v>399.66800000000001</v>
      </c>
      <c r="Z74" s="458">
        <v>69.585999999999999</v>
      </c>
      <c r="AA74" s="458">
        <v>126.79</v>
      </c>
      <c r="AB74" s="458">
        <v>-2450.1019999999999</v>
      </c>
      <c r="AC74" s="458">
        <v>0</v>
      </c>
      <c r="AD74" s="458">
        <v>-589.84799999999996</v>
      </c>
      <c r="AE74" s="458">
        <v>6390.6760000000004</v>
      </c>
      <c r="AF74" s="458">
        <v>5800.8280000000004</v>
      </c>
      <c r="AG74" s="458">
        <f t="shared" si="6"/>
        <v>6390.6760000000004</v>
      </c>
      <c r="AH74" s="458">
        <f t="shared" si="7"/>
        <v>0</v>
      </c>
      <c r="AI74" s="458">
        <f t="shared" si="8"/>
        <v>-2450.1019999999999</v>
      </c>
      <c r="AK74" s="457">
        <v>0.20833333333333301</v>
      </c>
      <c r="AL74" s="458">
        <v>3058.2139999999999</v>
      </c>
      <c r="AM74" s="458">
        <v>3546.4319999999998</v>
      </c>
      <c r="AN74" s="458">
        <v>807.14099999999996</v>
      </c>
      <c r="AO74" s="458">
        <v>415.209</v>
      </c>
      <c r="AP74" s="458">
        <v>95.695999999999998</v>
      </c>
      <c r="AQ74" s="458">
        <v>0</v>
      </c>
      <c r="AR74" s="458">
        <v>85.953999999999994</v>
      </c>
      <c r="AS74" s="458">
        <v>11.856999999999999</v>
      </c>
      <c r="AT74" s="458">
        <v>-1756.8630000000001</v>
      </c>
      <c r="AU74" s="458">
        <v>0</v>
      </c>
      <c r="AV74" s="458">
        <v>-539.053</v>
      </c>
      <c r="AW74" s="458">
        <v>6263.6399999999985</v>
      </c>
      <c r="AX74" s="458">
        <v>5724.5869999999986</v>
      </c>
      <c r="AY74" s="458">
        <f t="shared" si="9"/>
        <v>6263.6399999999985</v>
      </c>
      <c r="AZ74" s="458">
        <f t="shared" si="10"/>
        <v>0</v>
      </c>
      <c r="BA74" s="458">
        <f t="shared" si="11"/>
        <v>-1756.8630000000001</v>
      </c>
    </row>
    <row r="75" spans="1:53" s="445" customFormat="1">
      <c r="A75" s="457">
        <v>0.21875</v>
      </c>
      <c r="B75" s="458">
        <v>3735.9760000000001</v>
      </c>
      <c r="C75" s="458">
        <v>4607.9939999999997</v>
      </c>
      <c r="D75" s="458">
        <v>539.64</v>
      </c>
      <c r="E75" s="458">
        <v>439.1</v>
      </c>
      <c r="F75" s="458">
        <v>167.18899999999999</v>
      </c>
      <c r="G75" s="458">
        <v>113.648</v>
      </c>
      <c r="H75" s="458">
        <v>0</v>
      </c>
      <c r="I75" s="458">
        <v>51.984000000000002</v>
      </c>
      <c r="J75" s="458">
        <v>-2111.2779999999998</v>
      </c>
      <c r="K75" s="458">
        <v>0</v>
      </c>
      <c r="L75" s="458">
        <v>-700.649</v>
      </c>
      <c r="M75" s="458">
        <v>7544.2529999999988</v>
      </c>
      <c r="N75" s="458">
        <v>6843.6039999999985</v>
      </c>
      <c r="O75" s="458">
        <f t="shared" si="3"/>
        <v>7544.2529999999988</v>
      </c>
      <c r="P75" s="458">
        <f t="shared" si="4"/>
        <v>0</v>
      </c>
      <c r="Q75" s="458">
        <f t="shared" si="5"/>
        <v>-2111.2779999999998</v>
      </c>
      <c r="S75" s="457">
        <v>0.21875</v>
      </c>
      <c r="T75" s="458">
        <v>3721.4969999999998</v>
      </c>
      <c r="U75" s="458">
        <v>3265.6570000000002</v>
      </c>
      <c r="V75" s="458">
        <v>783.88499999999999</v>
      </c>
      <c r="W75" s="458">
        <v>398.02600000000001</v>
      </c>
      <c r="X75" s="458">
        <v>80.501999999999995</v>
      </c>
      <c r="Y75" s="458">
        <v>407.34199999999998</v>
      </c>
      <c r="Z75" s="458">
        <v>70.245999999999995</v>
      </c>
      <c r="AA75" s="458">
        <v>134.28700000000001</v>
      </c>
      <c r="AB75" s="458">
        <v>-2397.7869999999998</v>
      </c>
      <c r="AC75" s="458">
        <v>0</v>
      </c>
      <c r="AD75" s="458">
        <v>-591.024</v>
      </c>
      <c r="AE75" s="458">
        <v>6463.6550000000007</v>
      </c>
      <c r="AF75" s="458">
        <v>5872.6310000000003</v>
      </c>
      <c r="AG75" s="458">
        <f t="shared" si="6"/>
        <v>6463.6550000000007</v>
      </c>
      <c r="AH75" s="458">
        <f t="shared" si="7"/>
        <v>0</v>
      </c>
      <c r="AI75" s="458">
        <f t="shared" si="8"/>
        <v>-2397.7869999999998</v>
      </c>
      <c r="AK75" s="457">
        <v>0.21875</v>
      </c>
      <c r="AL75" s="458">
        <v>3056.1080000000002</v>
      </c>
      <c r="AM75" s="458">
        <v>3545.13</v>
      </c>
      <c r="AN75" s="458">
        <v>803.577</v>
      </c>
      <c r="AO75" s="458">
        <v>417.48899999999998</v>
      </c>
      <c r="AP75" s="458">
        <v>96.003</v>
      </c>
      <c r="AQ75" s="458">
        <v>0</v>
      </c>
      <c r="AR75" s="458">
        <v>104.027</v>
      </c>
      <c r="AS75" s="458">
        <v>14.144</v>
      </c>
      <c r="AT75" s="458">
        <v>-1689.915</v>
      </c>
      <c r="AU75" s="458">
        <v>0</v>
      </c>
      <c r="AV75" s="458">
        <v>-539.072</v>
      </c>
      <c r="AW75" s="458">
        <v>6346.5630000000001</v>
      </c>
      <c r="AX75" s="458">
        <v>5807.491</v>
      </c>
      <c r="AY75" s="458">
        <f t="shared" si="9"/>
        <v>6346.5630000000001</v>
      </c>
      <c r="AZ75" s="458">
        <f t="shared" si="10"/>
        <v>0</v>
      </c>
      <c r="BA75" s="458">
        <f t="shared" si="11"/>
        <v>-1689.915</v>
      </c>
    </row>
    <row r="76" spans="1:53" s="445" customFormat="1">
      <c r="A76" s="457">
        <v>0.22916666666666699</v>
      </c>
      <c r="B76" s="458">
        <v>3736.7750000000001</v>
      </c>
      <c r="C76" s="458">
        <v>4615.9579999999996</v>
      </c>
      <c r="D76" s="458">
        <v>721.91899999999998</v>
      </c>
      <c r="E76" s="458">
        <v>440.02100000000002</v>
      </c>
      <c r="F76" s="458">
        <v>170.01</v>
      </c>
      <c r="G76" s="458">
        <v>225.73</v>
      </c>
      <c r="H76" s="458">
        <v>40.372</v>
      </c>
      <c r="I76" s="458">
        <v>51.441000000000003</v>
      </c>
      <c r="J76" s="458">
        <v>-2198.1179999999999</v>
      </c>
      <c r="K76" s="458">
        <v>0</v>
      </c>
      <c r="L76" s="458">
        <v>-706.28700000000003</v>
      </c>
      <c r="M76" s="458">
        <v>7804.1080000000002</v>
      </c>
      <c r="N76" s="458">
        <v>7097.8209999999999</v>
      </c>
      <c r="O76" s="458">
        <f t="shared" si="3"/>
        <v>7804.1080000000002</v>
      </c>
      <c r="P76" s="458">
        <f t="shared" si="4"/>
        <v>0</v>
      </c>
      <c r="Q76" s="458">
        <f t="shared" si="5"/>
        <v>-2198.1179999999999</v>
      </c>
      <c r="S76" s="457">
        <v>0.22916666666666699</v>
      </c>
      <c r="T76" s="458">
        <v>3722.1439999999998</v>
      </c>
      <c r="U76" s="458">
        <v>3272.5619999999999</v>
      </c>
      <c r="V76" s="458">
        <v>814.28300000000002</v>
      </c>
      <c r="W76" s="458">
        <v>397.92200000000003</v>
      </c>
      <c r="X76" s="458">
        <v>80.501999999999995</v>
      </c>
      <c r="Y76" s="458">
        <v>402.62900000000002</v>
      </c>
      <c r="Z76" s="458">
        <v>75.864999999999995</v>
      </c>
      <c r="AA76" s="458">
        <v>129.96199999999999</v>
      </c>
      <c r="AB76" s="458">
        <v>-2284.7919999999999</v>
      </c>
      <c r="AC76" s="458">
        <v>0</v>
      </c>
      <c r="AD76" s="458">
        <v>-592.22500000000002</v>
      </c>
      <c r="AE76" s="458">
        <v>6611.0770000000011</v>
      </c>
      <c r="AF76" s="458">
        <v>6018.8520000000008</v>
      </c>
      <c r="AG76" s="458">
        <f t="shared" si="6"/>
        <v>6611.0770000000011</v>
      </c>
      <c r="AH76" s="458">
        <f t="shared" si="7"/>
        <v>0</v>
      </c>
      <c r="AI76" s="458">
        <f t="shared" si="8"/>
        <v>-2284.7919999999999</v>
      </c>
      <c r="AK76" s="457">
        <v>0.22916666666666699</v>
      </c>
      <c r="AL76" s="458">
        <v>3057.65</v>
      </c>
      <c r="AM76" s="458">
        <v>3539.2979999999998</v>
      </c>
      <c r="AN76" s="458">
        <v>794.17</v>
      </c>
      <c r="AO76" s="458">
        <v>417.452</v>
      </c>
      <c r="AP76" s="458">
        <v>95.617000000000004</v>
      </c>
      <c r="AQ76" s="458">
        <v>0</v>
      </c>
      <c r="AR76" s="458">
        <v>131.84700000000001</v>
      </c>
      <c r="AS76" s="458">
        <v>15.215999999999999</v>
      </c>
      <c r="AT76" s="458">
        <v>-1587.077</v>
      </c>
      <c r="AU76" s="458">
        <v>0</v>
      </c>
      <c r="AV76" s="458">
        <v>-538.654</v>
      </c>
      <c r="AW76" s="458">
        <v>6464.1730000000007</v>
      </c>
      <c r="AX76" s="458">
        <v>5925.5190000000002</v>
      </c>
      <c r="AY76" s="458">
        <f t="shared" si="9"/>
        <v>6464.1730000000007</v>
      </c>
      <c r="AZ76" s="458">
        <f t="shared" si="10"/>
        <v>0</v>
      </c>
      <c r="BA76" s="458">
        <f t="shared" si="11"/>
        <v>-1587.077</v>
      </c>
    </row>
    <row r="77" spans="1:53" s="445" customFormat="1">
      <c r="A77" s="457">
        <v>0.23958333333333301</v>
      </c>
      <c r="B77" s="458">
        <v>3735.7510000000002</v>
      </c>
      <c r="C77" s="458">
        <v>4668.8860000000004</v>
      </c>
      <c r="D77" s="458">
        <v>732.51099999999997</v>
      </c>
      <c r="E77" s="458">
        <v>447.95</v>
      </c>
      <c r="F77" s="458">
        <v>182.46100000000001</v>
      </c>
      <c r="G77" s="458">
        <v>176.34899999999999</v>
      </c>
      <c r="H77" s="458">
        <v>67.251000000000005</v>
      </c>
      <c r="I77" s="458">
        <v>53.042000000000002</v>
      </c>
      <c r="J77" s="458">
        <v>-2019.4939999999999</v>
      </c>
      <c r="K77" s="458">
        <v>0</v>
      </c>
      <c r="L77" s="458">
        <v>-711.84100000000001</v>
      </c>
      <c r="M77" s="458">
        <v>8044.7070000000012</v>
      </c>
      <c r="N77" s="458">
        <v>7332.8660000000009</v>
      </c>
      <c r="O77" s="458">
        <f t="shared" si="3"/>
        <v>8044.7070000000012</v>
      </c>
      <c r="P77" s="458">
        <f t="shared" si="4"/>
        <v>0</v>
      </c>
      <c r="Q77" s="458">
        <f t="shared" si="5"/>
        <v>-2019.4939999999999</v>
      </c>
      <c r="S77" s="457">
        <v>0.23958333333333301</v>
      </c>
      <c r="T77" s="458">
        <v>3721.5569999999998</v>
      </c>
      <c r="U77" s="458">
        <v>3306.6590000000001</v>
      </c>
      <c r="V77" s="458">
        <v>786.10199999999998</v>
      </c>
      <c r="W77" s="458">
        <v>400.59100000000001</v>
      </c>
      <c r="X77" s="458">
        <v>89.010999999999996</v>
      </c>
      <c r="Y77" s="458">
        <v>405.18099999999998</v>
      </c>
      <c r="Z77" s="458">
        <v>91.613</v>
      </c>
      <c r="AA77" s="458">
        <v>124.491</v>
      </c>
      <c r="AB77" s="458">
        <v>-2098.5320000000002</v>
      </c>
      <c r="AC77" s="458">
        <v>0</v>
      </c>
      <c r="AD77" s="458">
        <v>-595.66800000000001</v>
      </c>
      <c r="AE77" s="458">
        <v>6826.6729999999998</v>
      </c>
      <c r="AF77" s="458">
        <v>6231.0050000000001</v>
      </c>
      <c r="AG77" s="458">
        <f t="shared" si="6"/>
        <v>6826.6729999999998</v>
      </c>
      <c r="AH77" s="458">
        <f t="shared" si="7"/>
        <v>0</v>
      </c>
      <c r="AI77" s="458">
        <f t="shared" si="8"/>
        <v>-2098.5320000000002</v>
      </c>
      <c r="AK77" s="457">
        <v>0.23958333333333301</v>
      </c>
      <c r="AL77" s="458">
        <v>3059.598</v>
      </c>
      <c r="AM77" s="458">
        <v>3540.0859999999998</v>
      </c>
      <c r="AN77" s="458">
        <v>787.92</v>
      </c>
      <c r="AO77" s="458">
        <v>427.70299999999997</v>
      </c>
      <c r="AP77" s="458">
        <v>101.86199999999999</v>
      </c>
      <c r="AQ77" s="458">
        <v>0</v>
      </c>
      <c r="AR77" s="458">
        <v>164.375</v>
      </c>
      <c r="AS77" s="458">
        <v>17.195</v>
      </c>
      <c r="AT77" s="458">
        <v>-1466.2249999999999</v>
      </c>
      <c r="AU77" s="458">
        <v>0</v>
      </c>
      <c r="AV77" s="458">
        <v>-539.74400000000003</v>
      </c>
      <c r="AW77" s="458">
        <v>6632.5139999999992</v>
      </c>
      <c r="AX77" s="458">
        <v>6092.7699999999995</v>
      </c>
      <c r="AY77" s="458">
        <f t="shared" si="9"/>
        <v>6632.5139999999992</v>
      </c>
      <c r="AZ77" s="458">
        <f t="shared" si="10"/>
        <v>0</v>
      </c>
      <c r="BA77" s="458">
        <f t="shared" si="11"/>
        <v>-1466.2249999999999</v>
      </c>
    </row>
    <row r="78" spans="1:53" s="445" customFormat="1">
      <c r="A78" s="457">
        <v>0.25</v>
      </c>
      <c r="B78" s="458">
        <v>3737.7660000000001</v>
      </c>
      <c r="C78" s="458">
        <v>4746.4229999999998</v>
      </c>
      <c r="D78" s="458">
        <v>863.02700000000004</v>
      </c>
      <c r="E78" s="458">
        <v>493.70400000000001</v>
      </c>
      <c r="F78" s="458">
        <v>456.39</v>
      </c>
      <c r="G78" s="458">
        <v>440.95600000000002</v>
      </c>
      <c r="H78" s="458">
        <v>67.292000000000002</v>
      </c>
      <c r="I78" s="458">
        <v>48.691000000000003</v>
      </c>
      <c r="J78" s="458">
        <v>-2253.9349999999999</v>
      </c>
      <c r="K78" s="458">
        <v>0</v>
      </c>
      <c r="L78" s="458">
        <v>-730.13599999999997</v>
      </c>
      <c r="M78" s="458">
        <v>8600.3140000000003</v>
      </c>
      <c r="N78" s="458">
        <v>7870.1779999999999</v>
      </c>
      <c r="O78" s="458">
        <f t="shared" si="3"/>
        <v>8600.3140000000003</v>
      </c>
      <c r="P78" s="458">
        <f t="shared" si="4"/>
        <v>0</v>
      </c>
      <c r="Q78" s="458">
        <f t="shared" si="5"/>
        <v>-2253.9349999999999</v>
      </c>
      <c r="S78" s="457">
        <v>0.25</v>
      </c>
      <c r="T78" s="458">
        <v>3719.7159999999999</v>
      </c>
      <c r="U78" s="458">
        <v>3367.8380000000002</v>
      </c>
      <c r="V78" s="458">
        <v>812.91200000000003</v>
      </c>
      <c r="W78" s="458">
        <v>442.87599999999998</v>
      </c>
      <c r="X78" s="458">
        <v>197.375</v>
      </c>
      <c r="Y78" s="458">
        <v>403.92200000000003</v>
      </c>
      <c r="Z78" s="458">
        <v>117.271</v>
      </c>
      <c r="AA78" s="458">
        <v>130.57499999999999</v>
      </c>
      <c r="AB78" s="458">
        <v>-1898.25</v>
      </c>
      <c r="AC78" s="458">
        <v>0</v>
      </c>
      <c r="AD78" s="458">
        <v>-606.35599999999999</v>
      </c>
      <c r="AE78" s="458">
        <v>7294.2350000000024</v>
      </c>
      <c r="AF78" s="458">
        <v>6687.8790000000026</v>
      </c>
      <c r="AG78" s="458">
        <f t="shared" si="6"/>
        <v>7294.2350000000024</v>
      </c>
      <c r="AH78" s="458">
        <f t="shared" si="7"/>
        <v>0</v>
      </c>
      <c r="AI78" s="458">
        <f t="shared" si="8"/>
        <v>-1898.25</v>
      </c>
      <c r="AK78" s="457">
        <v>0.25</v>
      </c>
      <c r="AL78" s="458">
        <v>3061.0189999999998</v>
      </c>
      <c r="AM78" s="458">
        <v>3549.9389999999999</v>
      </c>
      <c r="AN78" s="458">
        <v>816.76300000000003</v>
      </c>
      <c r="AO78" s="458">
        <v>505.202</v>
      </c>
      <c r="AP78" s="458">
        <v>191.779</v>
      </c>
      <c r="AQ78" s="458">
        <v>288.92599999999999</v>
      </c>
      <c r="AR78" s="458">
        <v>204.375</v>
      </c>
      <c r="AS78" s="458">
        <v>19.593</v>
      </c>
      <c r="AT78" s="458">
        <v>-1531.45</v>
      </c>
      <c r="AU78" s="458">
        <v>0</v>
      </c>
      <c r="AV78" s="458">
        <v>-551.20799999999997</v>
      </c>
      <c r="AW78" s="458">
        <v>7106.1459999999997</v>
      </c>
      <c r="AX78" s="458">
        <v>6554.9380000000001</v>
      </c>
      <c r="AY78" s="458">
        <f t="shared" si="9"/>
        <v>7106.1459999999997</v>
      </c>
      <c r="AZ78" s="458">
        <f t="shared" si="10"/>
        <v>0</v>
      </c>
      <c r="BA78" s="458">
        <f t="shared" si="11"/>
        <v>-1531.45</v>
      </c>
    </row>
    <row r="79" spans="1:53" s="445" customFormat="1">
      <c r="A79" s="457">
        <v>0.26041666666666702</v>
      </c>
      <c r="B79" s="458">
        <v>3739.203</v>
      </c>
      <c r="C79" s="458">
        <v>4779.768</v>
      </c>
      <c r="D79" s="458">
        <v>934.34799999999996</v>
      </c>
      <c r="E79" s="458">
        <v>518.41999999999996</v>
      </c>
      <c r="F79" s="458">
        <v>488.50400000000002</v>
      </c>
      <c r="G79" s="458">
        <v>427.23200000000003</v>
      </c>
      <c r="H79" s="458">
        <v>67.296999999999997</v>
      </c>
      <c r="I79" s="458">
        <v>49.192</v>
      </c>
      <c r="J79" s="458">
        <v>-2141.8420000000001</v>
      </c>
      <c r="K79" s="458">
        <v>0</v>
      </c>
      <c r="L79" s="458">
        <v>-736.28599999999994</v>
      </c>
      <c r="M79" s="458">
        <v>8862.1219999999994</v>
      </c>
      <c r="N79" s="458">
        <v>8125.8359999999993</v>
      </c>
      <c r="O79" s="458">
        <f t="shared" si="3"/>
        <v>8862.1219999999994</v>
      </c>
      <c r="P79" s="458">
        <f t="shared" si="4"/>
        <v>0</v>
      </c>
      <c r="Q79" s="458">
        <f t="shared" si="5"/>
        <v>-2141.8420000000001</v>
      </c>
      <c r="S79" s="457">
        <v>0.26041666666666702</v>
      </c>
      <c r="T79" s="458">
        <v>3718.4850000000001</v>
      </c>
      <c r="U79" s="458">
        <v>3430.95</v>
      </c>
      <c r="V79" s="458">
        <v>817.77</v>
      </c>
      <c r="W79" s="458">
        <v>461.14600000000002</v>
      </c>
      <c r="X79" s="458">
        <v>210.79</v>
      </c>
      <c r="Y79" s="458">
        <v>402.54399999999998</v>
      </c>
      <c r="Z79" s="458">
        <v>147.71299999999999</v>
      </c>
      <c r="AA79" s="458">
        <v>124.268</v>
      </c>
      <c r="AB79" s="458">
        <v>-1715.2750000000001</v>
      </c>
      <c r="AC79" s="458">
        <v>0</v>
      </c>
      <c r="AD79" s="458">
        <v>-614.44500000000005</v>
      </c>
      <c r="AE79" s="458">
        <v>7598.3910000000014</v>
      </c>
      <c r="AF79" s="458">
        <v>6983.9460000000017</v>
      </c>
      <c r="AG79" s="458">
        <f t="shared" si="6"/>
        <v>7598.3910000000014</v>
      </c>
      <c r="AH79" s="458">
        <f t="shared" si="7"/>
        <v>0</v>
      </c>
      <c r="AI79" s="458">
        <f t="shared" si="8"/>
        <v>-1715.2750000000001</v>
      </c>
      <c r="AK79" s="457">
        <v>0.26041666666666702</v>
      </c>
      <c r="AL79" s="458">
        <v>3061.1750000000002</v>
      </c>
      <c r="AM79" s="458">
        <v>3577.5619999999999</v>
      </c>
      <c r="AN79" s="458">
        <v>816.50599999999997</v>
      </c>
      <c r="AO79" s="458">
        <v>516.28599999999994</v>
      </c>
      <c r="AP79" s="458">
        <v>203.381</v>
      </c>
      <c r="AQ79" s="458">
        <v>333.93700000000001</v>
      </c>
      <c r="AR79" s="458">
        <v>255.82499999999999</v>
      </c>
      <c r="AS79" s="458">
        <v>22.135999999999999</v>
      </c>
      <c r="AT79" s="458">
        <v>-1406.297</v>
      </c>
      <c r="AU79" s="458">
        <v>0</v>
      </c>
      <c r="AV79" s="458">
        <v>-555.58399999999995</v>
      </c>
      <c r="AW79" s="458">
        <v>7380.5110000000022</v>
      </c>
      <c r="AX79" s="458">
        <v>6824.9270000000024</v>
      </c>
      <c r="AY79" s="458">
        <f t="shared" si="9"/>
        <v>7380.5110000000022</v>
      </c>
      <c r="AZ79" s="458">
        <f t="shared" si="10"/>
        <v>0</v>
      </c>
      <c r="BA79" s="458">
        <f t="shared" si="11"/>
        <v>-1406.297</v>
      </c>
    </row>
    <row r="80" spans="1:53" s="445" customFormat="1">
      <c r="A80" s="457">
        <v>0.27083333333333298</v>
      </c>
      <c r="B80" s="458">
        <v>3736.0889999999999</v>
      </c>
      <c r="C80" s="458">
        <v>4784.7809999999999</v>
      </c>
      <c r="D80" s="458">
        <v>934.46299999999997</v>
      </c>
      <c r="E80" s="458">
        <v>520.22400000000005</v>
      </c>
      <c r="F80" s="458">
        <v>488.49</v>
      </c>
      <c r="G80" s="458">
        <v>430.44499999999999</v>
      </c>
      <c r="H80" s="458">
        <v>71.317999999999998</v>
      </c>
      <c r="I80" s="458">
        <v>48.048999999999999</v>
      </c>
      <c r="J80" s="458">
        <v>-1915.68</v>
      </c>
      <c r="K80" s="458">
        <v>0</v>
      </c>
      <c r="L80" s="458">
        <v>-736.77700000000004</v>
      </c>
      <c r="M80" s="458">
        <v>9098.1789999999983</v>
      </c>
      <c r="N80" s="458">
        <v>8361.4019999999982</v>
      </c>
      <c r="O80" s="458">
        <f t="shared" si="3"/>
        <v>9098.1789999999983</v>
      </c>
      <c r="P80" s="458">
        <f t="shared" si="4"/>
        <v>0</v>
      </c>
      <c r="Q80" s="458">
        <f t="shared" si="5"/>
        <v>-1915.68</v>
      </c>
      <c r="S80" s="457">
        <v>0.27083333333333298</v>
      </c>
      <c r="T80" s="458">
        <v>3718.1770000000001</v>
      </c>
      <c r="U80" s="458">
        <v>3414.0839999999998</v>
      </c>
      <c r="V80" s="458">
        <v>819.18299999999999</v>
      </c>
      <c r="W80" s="458">
        <v>455.11</v>
      </c>
      <c r="X80" s="458">
        <v>210.34700000000001</v>
      </c>
      <c r="Y80" s="458">
        <v>401.16199999999998</v>
      </c>
      <c r="Z80" s="458">
        <v>184.85499999999999</v>
      </c>
      <c r="AA80" s="458">
        <v>118.09</v>
      </c>
      <c r="AB80" s="458">
        <v>-1482.713</v>
      </c>
      <c r="AC80" s="458">
        <v>0</v>
      </c>
      <c r="AD80" s="458">
        <v>-612.44799999999998</v>
      </c>
      <c r="AE80" s="458">
        <v>7838.2950000000001</v>
      </c>
      <c r="AF80" s="458">
        <v>7225.8469999999998</v>
      </c>
      <c r="AG80" s="458">
        <f t="shared" si="6"/>
        <v>7838.2950000000001</v>
      </c>
      <c r="AH80" s="458">
        <f t="shared" si="7"/>
        <v>0</v>
      </c>
      <c r="AI80" s="458">
        <f t="shared" si="8"/>
        <v>-1482.713</v>
      </c>
      <c r="AK80" s="457">
        <v>0.27083333333333298</v>
      </c>
      <c r="AL80" s="458">
        <v>3060.3820000000001</v>
      </c>
      <c r="AM80" s="458">
        <v>3579.2429999999999</v>
      </c>
      <c r="AN80" s="458">
        <v>816.52200000000005</v>
      </c>
      <c r="AO80" s="458">
        <v>509.99700000000001</v>
      </c>
      <c r="AP80" s="458">
        <v>203.08699999999999</v>
      </c>
      <c r="AQ80" s="458">
        <v>332.72699999999998</v>
      </c>
      <c r="AR80" s="458">
        <v>328.61500000000001</v>
      </c>
      <c r="AS80" s="458">
        <v>22.919</v>
      </c>
      <c r="AT80" s="458">
        <v>-1262.212</v>
      </c>
      <c r="AU80" s="458">
        <v>0</v>
      </c>
      <c r="AV80" s="458">
        <v>-555.71900000000005</v>
      </c>
      <c r="AW80" s="458">
        <v>7591.2800000000007</v>
      </c>
      <c r="AX80" s="458">
        <v>7035.5610000000006</v>
      </c>
      <c r="AY80" s="458">
        <f t="shared" si="9"/>
        <v>7591.2800000000007</v>
      </c>
      <c r="AZ80" s="458">
        <f t="shared" si="10"/>
        <v>0</v>
      </c>
      <c r="BA80" s="458">
        <f t="shared" si="11"/>
        <v>-1262.212</v>
      </c>
    </row>
    <row r="81" spans="1:53" s="445" customFormat="1">
      <c r="A81" s="457">
        <v>0.28125</v>
      </c>
      <c r="B81" s="458">
        <v>3736.498</v>
      </c>
      <c r="C81" s="458">
        <v>4797.7929999999997</v>
      </c>
      <c r="D81" s="458">
        <v>934.04300000000001</v>
      </c>
      <c r="E81" s="458">
        <v>524.88900000000001</v>
      </c>
      <c r="F81" s="458">
        <v>487.31</v>
      </c>
      <c r="G81" s="458">
        <v>429.36099999999999</v>
      </c>
      <c r="H81" s="458">
        <v>85.869</v>
      </c>
      <c r="I81" s="458">
        <v>51.515000000000001</v>
      </c>
      <c r="J81" s="458">
        <v>-1785.6679999999999</v>
      </c>
      <c r="K81" s="458">
        <v>0</v>
      </c>
      <c r="L81" s="458">
        <v>-738.48299999999995</v>
      </c>
      <c r="M81" s="458">
        <v>9261.6099999999988</v>
      </c>
      <c r="N81" s="458">
        <v>8523.1269999999986</v>
      </c>
      <c r="O81" s="458">
        <f t="shared" si="3"/>
        <v>9261.6099999999988</v>
      </c>
      <c r="P81" s="458">
        <f t="shared" si="4"/>
        <v>0</v>
      </c>
      <c r="Q81" s="458">
        <f t="shared" si="5"/>
        <v>-1785.6679999999999</v>
      </c>
      <c r="S81" s="457">
        <v>0.28125</v>
      </c>
      <c r="T81" s="458">
        <v>3719.39</v>
      </c>
      <c r="U81" s="458">
        <v>3413.933</v>
      </c>
      <c r="V81" s="458">
        <v>836.28300000000002</v>
      </c>
      <c r="W81" s="458">
        <v>456.66899999999998</v>
      </c>
      <c r="X81" s="458">
        <v>214.24199999999999</v>
      </c>
      <c r="Y81" s="458">
        <v>399.85500000000002</v>
      </c>
      <c r="Z81" s="458">
        <v>219.428</v>
      </c>
      <c r="AA81" s="458">
        <v>124.306</v>
      </c>
      <c r="AB81" s="458">
        <v>-1385.3820000000001</v>
      </c>
      <c r="AC81" s="458">
        <v>0</v>
      </c>
      <c r="AD81" s="458">
        <v>-613.20500000000004</v>
      </c>
      <c r="AE81" s="458">
        <v>7998.724000000002</v>
      </c>
      <c r="AF81" s="458">
        <v>7385.5190000000021</v>
      </c>
      <c r="AG81" s="458">
        <f t="shared" si="6"/>
        <v>7998.724000000002</v>
      </c>
      <c r="AH81" s="458">
        <f t="shared" si="7"/>
        <v>0</v>
      </c>
      <c r="AI81" s="458">
        <f t="shared" si="8"/>
        <v>-1385.3820000000001</v>
      </c>
      <c r="AK81" s="457">
        <v>0.28125</v>
      </c>
      <c r="AL81" s="458">
        <v>3059.9580000000001</v>
      </c>
      <c r="AM81" s="458">
        <v>3585.7359999999999</v>
      </c>
      <c r="AN81" s="458">
        <v>813.86900000000003</v>
      </c>
      <c r="AO81" s="458">
        <v>513.29200000000003</v>
      </c>
      <c r="AP81" s="458">
        <v>205.79900000000001</v>
      </c>
      <c r="AQ81" s="458">
        <v>342.28300000000002</v>
      </c>
      <c r="AR81" s="458">
        <v>430.34800000000001</v>
      </c>
      <c r="AS81" s="458">
        <v>20.719000000000001</v>
      </c>
      <c r="AT81" s="458">
        <v>-1231.558</v>
      </c>
      <c r="AU81" s="458">
        <v>0</v>
      </c>
      <c r="AV81" s="458">
        <v>-557.26</v>
      </c>
      <c r="AW81" s="458">
        <v>7740.445999999999</v>
      </c>
      <c r="AX81" s="458">
        <v>7183.1859999999988</v>
      </c>
      <c r="AY81" s="458">
        <f t="shared" si="9"/>
        <v>7740.445999999999</v>
      </c>
      <c r="AZ81" s="458">
        <f t="shared" si="10"/>
        <v>0</v>
      </c>
      <c r="BA81" s="458">
        <f t="shared" si="11"/>
        <v>-1231.558</v>
      </c>
    </row>
    <row r="82" spans="1:53" s="445" customFormat="1">
      <c r="A82" s="457">
        <v>0.29166666666666702</v>
      </c>
      <c r="B82" s="458">
        <v>3734.8539999999998</v>
      </c>
      <c r="C82" s="458">
        <v>4812.5619999999999</v>
      </c>
      <c r="D82" s="458">
        <v>931.22299999999996</v>
      </c>
      <c r="E82" s="458">
        <v>519.88300000000004</v>
      </c>
      <c r="F82" s="458">
        <v>479.34800000000001</v>
      </c>
      <c r="G82" s="458">
        <v>444.00299999999999</v>
      </c>
      <c r="H82" s="458">
        <v>123.57899999999999</v>
      </c>
      <c r="I82" s="458">
        <v>51.136000000000003</v>
      </c>
      <c r="J82" s="458">
        <v>-1762.1310000000001</v>
      </c>
      <c r="K82" s="458">
        <v>0</v>
      </c>
      <c r="L82" s="458">
        <v>-739.89400000000001</v>
      </c>
      <c r="M82" s="458">
        <v>9334.4570000000003</v>
      </c>
      <c r="N82" s="458">
        <v>8594.5630000000001</v>
      </c>
      <c r="O82" s="458">
        <f t="shared" si="3"/>
        <v>9334.4570000000003</v>
      </c>
      <c r="P82" s="458">
        <f t="shared" si="4"/>
        <v>0</v>
      </c>
      <c r="Q82" s="458">
        <f t="shared" si="5"/>
        <v>-1762.1310000000001</v>
      </c>
      <c r="S82" s="457">
        <v>0.29166666666666702</v>
      </c>
      <c r="T82" s="458">
        <v>3719.069</v>
      </c>
      <c r="U82" s="458">
        <v>3416.6779999999999</v>
      </c>
      <c r="V82" s="458">
        <v>834.79700000000003</v>
      </c>
      <c r="W82" s="458">
        <v>452.55200000000002</v>
      </c>
      <c r="X82" s="458">
        <v>295.53500000000003</v>
      </c>
      <c r="Y82" s="458">
        <v>398.47800000000001</v>
      </c>
      <c r="Z82" s="458">
        <v>263.87599999999998</v>
      </c>
      <c r="AA82" s="458">
        <v>126.812</v>
      </c>
      <c r="AB82" s="458">
        <v>-1335.43</v>
      </c>
      <c r="AC82" s="458">
        <v>0</v>
      </c>
      <c r="AD82" s="458">
        <v>-614.28099999999995</v>
      </c>
      <c r="AE82" s="458">
        <v>8172.3669999999984</v>
      </c>
      <c r="AF82" s="458">
        <v>7558.0859999999984</v>
      </c>
      <c r="AG82" s="458">
        <f t="shared" si="6"/>
        <v>8172.3669999999984</v>
      </c>
      <c r="AH82" s="458">
        <f t="shared" si="7"/>
        <v>0</v>
      </c>
      <c r="AI82" s="458">
        <f t="shared" si="8"/>
        <v>-1335.43</v>
      </c>
      <c r="AK82" s="457">
        <v>0.29166666666666702</v>
      </c>
      <c r="AL82" s="458">
        <v>3060.194</v>
      </c>
      <c r="AM82" s="458">
        <v>3608.7550000000001</v>
      </c>
      <c r="AN82" s="458">
        <v>803.87900000000002</v>
      </c>
      <c r="AO82" s="458">
        <v>522.12599999999998</v>
      </c>
      <c r="AP82" s="458">
        <v>264.82100000000003</v>
      </c>
      <c r="AQ82" s="458">
        <v>385.96600000000001</v>
      </c>
      <c r="AR82" s="458">
        <v>553.26900000000001</v>
      </c>
      <c r="AS82" s="458">
        <v>13.971</v>
      </c>
      <c r="AT82" s="458">
        <v>-1277.3</v>
      </c>
      <c r="AU82" s="458">
        <v>0</v>
      </c>
      <c r="AV82" s="458">
        <v>-561.63599999999997</v>
      </c>
      <c r="AW82" s="458">
        <v>7935.6810000000014</v>
      </c>
      <c r="AX82" s="458">
        <v>7374.0450000000019</v>
      </c>
      <c r="AY82" s="458">
        <f t="shared" si="9"/>
        <v>7935.6810000000014</v>
      </c>
      <c r="AZ82" s="458">
        <f t="shared" si="10"/>
        <v>0</v>
      </c>
      <c r="BA82" s="458">
        <f t="shared" si="11"/>
        <v>-1277.3</v>
      </c>
    </row>
    <row r="83" spans="1:53" s="445" customFormat="1">
      <c r="A83" s="457">
        <v>0.30208333333333298</v>
      </c>
      <c r="B83" s="458">
        <v>3733.0479999999998</v>
      </c>
      <c r="C83" s="458">
        <v>4829.7129999999997</v>
      </c>
      <c r="D83" s="458">
        <v>931.428</v>
      </c>
      <c r="E83" s="458">
        <v>526.34400000000005</v>
      </c>
      <c r="F83" s="458">
        <v>477.649</v>
      </c>
      <c r="G83" s="458">
        <v>462.46300000000002</v>
      </c>
      <c r="H83" s="458">
        <v>177.471</v>
      </c>
      <c r="I83" s="458">
        <v>52.807000000000002</v>
      </c>
      <c r="J83" s="458">
        <v>-1711.1959999999999</v>
      </c>
      <c r="K83" s="458">
        <v>0</v>
      </c>
      <c r="L83" s="458">
        <v>-742.49</v>
      </c>
      <c r="M83" s="458">
        <v>9479.726999999999</v>
      </c>
      <c r="N83" s="458">
        <v>8737.2369999999992</v>
      </c>
      <c r="O83" s="458">
        <f t="shared" si="3"/>
        <v>9479.726999999999</v>
      </c>
      <c r="P83" s="458">
        <f t="shared" si="4"/>
        <v>0</v>
      </c>
      <c r="Q83" s="458">
        <f t="shared" si="5"/>
        <v>-1711.1959999999999</v>
      </c>
      <c r="S83" s="457">
        <v>0.30208333333333298</v>
      </c>
      <c r="T83" s="458">
        <v>3720.1950000000002</v>
      </c>
      <c r="U83" s="458">
        <v>3427.4940000000001</v>
      </c>
      <c r="V83" s="458">
        <v>834.51300000000003</v>
      </c>
      <c r="W83" s="458">
        <v>456.87099999999998</v>
      </c>
      <c r="X83" s="458">
        <v>306.24900000000002</v>
      </c>
      <c r="Y83" s="458">
        <v>397.08199999999999</v>
      </c>
      <c r="Z83" s="458">
        <v>299.58999999999997</v>
      </c>
      <c r="AA83" s="458">
        <v>123.602</v>
      </c>
      <c r="AB83" s="458">
        <v>-1289.2360000000001</v>
      </c>
      <c r="AC83" s="458">
        <v>0</v>
      </c>
      <c r="AD83" s="458">
        <v>-616.04</v>
      </c>
      <c r="AE83" s="458">
        <v>8276.36</v>
      </c>
      <c r="AF83" s="458">
        <v>7660.3200000000006</v>
      </c>
      <c r="AG83" s="458">
        <f t="shared" si="6"/>
        <v>8276.36</v>
      </c>
      <c r="AH83" s="458">
        <f t="shared" si="7"/>
        <v>0</v>
      </c>
      <c r="AI83" s="458">
        <f t="shared" si="8"/>
        <v>-1289.2360000000001</v>
      </c>
      <c r="AK83" s="457">
        <v>0.30208333333333298</v>
      </c>
      <c r="AL83" s="458">
        <v>3060.9070000000002</v>
      </c>
      <c r="AM83" s="458">
        <v>3625.3939999999998</v>
      </c>
      <c r="AN83" s="458">
        <v>803.76499999999999</v>
      </c>
      <c r="AO83" s="458">
        <v>552.73699999999997</v>
      </c>
      <c r="AP83" s="458">
        <v>272.16899999999998</v>
      </c>
      <c r="AQ83" s="458">
        <v>406.41</v>
      </c>
      <c r="AR83" s="458">
        <v>703.73699999999997</v>
      </c>
      <c r="AS83" s="458">
        <v>12.468999999999999</v>
      </c>
      <c r="AT83" s="458">
        <v>-1364.7729999999999</v>
      </c>
      <c r="AU83" s="458">
        <v>0</v>
      </c>
      <c r="AV83" s="458">
        <v>-566.63199999999995</v>
      </c>
      <c r="AW83" s="458">
        <v>8072.8149999999978</v>
      </c>
      <c r="AX83" s="458">
        <v>7506.1829999999982</v>
      </c>
      <c r="AY83" s="458">
        <f t="shared" si="9"/>
        <v>8072.8149999999978</v>
      </c>
      <c r="AZ83" s="458">
        <f t="shared" si="10"/>
        <v>0</v>
      </c>
      <c r="BA83" s="458">
        <f t="shared" si="11"/>
        <v>-1364.7729999999999</v>
      </c>
    </row>
    <row r="84" spans="1:53" s="445" customFormat="1">
      <c r="A84" s="457">
        <v>0.3125</v>
      </c>
      <c r="B84" s="458">
        <v>3734.9920000000002</v>
      </c>
      <c r="C84" s="458">
        <v>4819.4189999999999</v>
      </c>
      <c r="D84" s="458">
        <v>931.63</v>
      </c>
      <c r="E84" s="458">
        <v>523.09500000000003</v>
      </c>
      <c r="F84" s="458">
        <v>477.56400000000002</v>
      </c>
      <c r="G84" s="458">
        <v>462.57100000000003</v>
      </c>
      <c r="H84" s="458">
        <v>244.33699999999999</v>
      </c>
      <c r="I84" s="458">
        <v>50.567999999999998</v>
      </c>
      <c r="J84" s="458">
        <v>-1753.7180000000001</v>
      </c>
      <c r="K84" s="458">
        <v>0</v>
      </c>
      <c r="L84" s="458">
        <v>-741.8</v>
      </c>
      <c r="M84" s="458">
        <v>9490.4579999999969</v>
      </c>
      <c r="N84" s="458">
        <v>8748.6579999999976</v>
      </c>
      <c r="O84" s="458">
        <f t="shared" si="3"/>
        <v>9490.4579999999969</v>
      </c>
      <c r="P84" s="458">
        <f t="shared" si="4"/>
        <v>0</v>
      </c>
      <c r="Q84" s="458">
        <f t="shared" si="5"/>
        <v>-1753.7180000000001</v>
      </c>
      <c r="S84" s="457">
        <v>0.3125</v>
      </c>
      <c r="T84" s="458">
        <v>3717.6559999999999</v>
      </c>
      <c r="U84" s="458">
        <v>3416.62</v>
      </c>
      <c r="V84" s="458">
        <v>834.76499999999999</v>
      </c>
      <c r="W84" s="458">
        <v>449.10500000000002</v>
      </c>
      <c r="X84" s="458">
        <v>306.08600000000001</v>
      </c>
      <c r="Y84" s="458">
        <v>395.66</v>
      </c>
      <c r="Z84" s="458">
        <v>342.27199999999999</v>
      </c>
      <c r="AA84" s="458">
        <v>123.28</v>
      </c>
      <c r="AB84" s="458">
        <v>-1230.2249999999999</v>
      </c>
      <c r="AC84" s="458">
        <v>0</v>
      </c>
      <c r="AD84" s="458">
        <v>-614.54499999999996</v>
      </c>
      <c r="AE84" s="458">
        <v>8355.219000000001</v>
      </c>
      <c r="AF84" s="458">
        <v>7740.6740000000009</v>
      </c>
      <c r="AG84" s="458">
        <f t="shared" si="6"/>
        <v>8355.219000000001</v>
      </c>
      <c r="AH84" s="458">
        <f t="shared" si="7"/>
        <v>0</v>
      </c>
      <c r="AI84" s="458">
        <f t="shared" si="8"/>
        <v>-1230.2249999999999</v>
      </c>
      <c r="AK84" s="457">
        <v>0.3125</v>
      </c>
      <c r="AL84" s="458">
        <v>3061.692</v>
      </c>
      <c r="AM84" s="458">
        <v>3627.835</v>
      </c>
      <c r="AN84" s="458">
        <v>803.678</v>
      </c>
      <c r="AO84" s="458">
        <v>558.86599999999999</v>
      </c>
      <c r="AP84" s="458">
        <v>271.85899999999998</v>
      </c>
      <c r="AQ84" s="458">
        <v>372.66699999999997</v>
      </c>
      <c r="AR84" s="458">
        <v>872.00900000000001</v>
      </c>
      <c r="AS84" s="458">
        <v>11.71</v>
      </c>
      <c r="AT84" s="458">
        <v>-1397.711</v>
      </c>
      <c r="AU84" s="458">
        <v>0</v>
      </c>
      <c r="AV84" s="458">
        <v>-567.98400000000004</v>
      </c>
      <c r="AW84" s="458">
        <v>8182.6049999999987</v>
      </c>
      <c r="AX84" s="458">
        <v>7614.6209999999983</v>
      </c>
      <c r="AY84" s="458">
        <f t="shared" si="9"/>
        <v>8182.6049999999987</v>
      </c>
      <c r="AZ84" s="458">
        <f t="shared" si="10"/>
        <v>0</v>
      </c>
      <c r="BA84" s="458">
        <f t="shared" si="11"/>
        <v>-1397.711</v>
      </c>
    </row>
    <row r="85" spans="1:53" s="445" customFormat="1">
      <c r="A85" s="457">
        <v>0.32291666666666702</v>
      </c>
      <c r="B85" s="458">
        <v>3736.806</v>
      </c>
      <c r="C85" s="458">
        <v>4806.2299999999996</v>
      </c>
      <c r="D85" s="458">
        <v>931.024</v>
      </c>
      <c r="E85" s="458">
        <v>513.37699999999995</v>
      </c>
      <c r="F85" s="458">
        <v>482.94799999999998</v>
      </c>
      <c r="G85" s="458">
        <v>451.964</v>
      </c>
      <c r="H85" s="458">
        <v>327.19200000000001</v>
      </c>
      <c r="I85" s="458">
        <v>49.170999999999999</v>
      </c>
      <c r="J85" s="458">
        <v>-1757.1030000000001</v>
      </c>
      <c r="K85" s="458">
        <v>0</v>
      </c>
      <c r="L85" s="458">
        <v>-740.452</v>
      </c>
      <c r="M85" s="458">
        <v>9541.6090000000004</v>
      </c>
      <c r="N85" s="458">
        <v>8801.1570000000011</v>
      </c>
      <c r="O85" s="458">
        <f t="shared" si="3"/>
        <v>9541.6090000000004</v>
      </c>
      <c r="P85" s="458">
        <f t="shared" si="4"/>
        <v>0</v>
      </c>
      <c r="Q85" s="458">
        <f t="shared" si="5"/>
        <v>-1757.1030000000001</v>
      </c>
      <c r="S85" s="457">
        <v>0.32291666666666702</v>
      </c>
      <c r="T85" s="458">
        <v>3716.5129999999999</v>
      </c>
      <c r="U85" s="458">
        <v>3397.0680000000002</v>
      </c>
      <c r="V85" s="458">
        <v>834.24699999999996</v>
      </c>
      <c r="W85" s="458">
        <v>450.8</v>
      </c>
      <c r="X85" s="458">
        <v>294.86</v>
      </c>
      <c r="Y85" s="458">
        <v>394.16</v>
      </c>
      <c r="Z85" s="458">
        <v>411.24</v>
      </c>
      <c r="AA85" s="458">
        <v>115.431</v>
      </c>
      <c r="AB85" s="458">
        <v>-1200.3150000000001</v>
      </c>
      <c r="AC85" s="458">
        <v>0</v>
      </c>
      <c r="AD85" s="458">
        <v>-612.75199999999995</v>
      </c>
      <c r="AE85" s="458">
        <v>8414.0040000000008</v>
      </c>
      <c r="AF85" s="458">
        <v>7801.2520000000004</v>
      </c>
      <c r="AG85" s="458">
        <f t="shared" si="6"/>
        <v>8414.0040000000008</v>
      </c>
      <c r="AH85" s="458">
        <f t="shared" si="7"/>
        <v>0</v>
      </c>
      <c r="AI85" s="458">
        <f t="shared" si="8"/>
        <v>-1200.3150000000001</v>
      </c>
      <c r="AK85" s="457">
        <v>0.32291666666666702</v>
      </c>
      <c r="AL85" s="458">
        <v>3061.4009999999998</v>
      </c>
      <c r="AM85" s="458">
        <v>3600.4070000000002</v>
      </c>
      <c r="AN85" s="458">
        <v>801.73900000000003</v>
      </c>
      <c r="AO85" s="458">
        <v>545.72799999999995</v>
      </c>
      <c r="AP85" s="458">
        <v>260.55099999999999</v>
      </c>
      <c r="AQ85" s="458">
        <v>370.49799999999999</v>
      </c>
      <c r="AR85" s="458">
        <v>1049.0709999999999</v>
      </c>
      <c r="AS85" s="458">
        <v>11.01</v>
      </c>
      <c r="AT85" s="458">
        <v>-1402.1379999999999</v>
      </c>
      <c r="AU85" s="458">
        <v>0</v>
      </c>
      <c r="AV85" s="458">
        <v>-565.46299999999997</v>
      </c>
      <c r="AW85" s="458">
        <v>8298.2669999999998</v>
      </c>
      <c r="AX85" s="458">
        <v>7732.8040000000001</v>
      </c>
      <c r="AY85" s="458">
        <f t="shared" si="9"/>
        <v>8298.2669999999998</v>
      </c>
      <c r="AZ85" s="458">
        <f t="shared" si="10"/>
        <v>0</v>
      </c>
      <c r="BA85" s="458">
        <f t="shared" si="11"/>
        <v>-1402.1379999999999</v>
      </c>
    </row>
    <row r="86" spans="1:53" s="445" customFormat="1">
      <c r="A86" s="457">
        <v>0.33333333333333298</v>
      </c>
      <c r="B86" s="458">
        <v>3735.0250000000001</v>
      </c>
      <c r="C86" s="458">
        <v>4827.0450000000001</v>
      </c>
      <c r="D86" s="458">
        <v>927.69500000000005</v>
      </c>
      <c r="E86" s="458">
        <v>519.10299999999995</v>
      </c>
      <c r="F86" s="458">
        <v>557.04300000000001</v>
      </c>
      <c r="G86" s="458">
        <v>449.92700000000002</v>
      </c>
      <c r="H86" s="458">
        <v>406.517</v>
      </c>
      <c r="I86" s="458">
        <v>53.378</v>
      </c>
      <c r="J86" s="458">
        <v>-1870.396</v>
      </c>
      <c r="K86" s="458">
        <v>0</v>
      </c>
      <c r="L86" s="458">
        <v>-743.89700000000005</v>
      </c>
      <c r="M86" s="458">
        <v>9605.3369999999977</v>
      </c>
      <c r="N86" s="458">
        <v>8861.4399999999969</v>
      </c>
      <c r="O86" s="458">
        <f t="shared" si="3"/>
        <v>9605.3369999999977</v>
      </c>
      <c r="P86" s="458">
        <f t="shared" si="4"/>
        <v>0</v>
      </c>
      <c r="Q86" s="458">
        <f t="shared" si="5"/>
        <v>-1870.396</v>
      </c>
      <c r="S86" s="457">
        <v>0.33333333333333298</v>
      </c>
      <c r="T86" s="458">
        <v>3715.1669999999999</v>
      </c>
      <c r="U86" s="458">
        <v>3403.3490000000002</v>
      </c>
      <c r="V86" s="458">
        <v>831.471</v>
      </c>
      <c r="W86" s="458">
        <v>450.86900000000003</v>
      </c>
      <c r="X86" s="458">
        <v>139.36500000000001</v>
      </c>
      <c r="Y86" s="458">
        <v>395.38200000000001</v>
      </c>
      <c r="Z86" s="458">
        <v>465.44499999999999</v>
      </c>
      <c r="AA86" s="458">
        <v>122.914</v>
      </c>
      <c r="AB86" s="458">
        <v>-1021.494</v>
      </c>
      <c r="AC86" s="458">
        <v>0</v>
      </c>
      <c r="AD86" s="458">
        <v>-612.322</v>
      </c>
      <c r="AE86" s="458">
        <v>8502.4679999999989</v>
      </c>
      <c r="AF86" s="458">
        <v>7890.1459999999988</v>
      </c>
      <c r="AG86" s="458">
        <f t="shared" si="6"/>
        <v>8502.4679999999989</v>
      </c>
      <c r="AH86" s="458">
        <f t="shared" si="7"/>
        <v>0</v>
      </c>
      <c r="AI86" s="458">
        <f t="shared" si="8"/>
        <v>-1021.494</v>
      </c>
      <c r="AK86" s="457">
        <v>0.33333333333333298</v>
      </c>
      <c r="AL86" s="458">
        <v>3059.6210000000001</v>
      </c>
      <c r="AM86" s="458">
        <v>3599.8690000000001</v>
      </c>
      <c r="AN86" s="458">
        <v>779.77499999999998</v>
      </c>
      <c r="AO86" s="458">
        <v>496.02699999999999</v>
      </c>
      <c r="AP86" s="458">
        <v>110.72199999999999</v>
      </c>
      <c r="AQ86" s="458">
        <v>93.242999999999995</v>
      </c>
      <c r="AR86" s="458">
        <v>1209.165</v>
      </c>
      <c r="AS86" s="458">
        <v>12.066000000000001</v>
      </c>
      <c r="AT86" s="458">
        <v>-990.29700000000003</v>
      </c>
      <c r="AU86" s="458">
        <v>0</v>
      </c>
      <c r="AV86" s="458">
        <v>-557.85900000000004</v>
      </c>
      <c r="AW86" s="458">
        <v>8370.1909999999989</v>
      </c>
      <c r="AX86" s="458">
        <v>7812.3319999999985</v>
      </c>
      <c r="AY86" s="458">
        <f t="shared" si="9"/>
        <v>8370.1909999999989</v>
      </c>
      <c r="AZ86" s="458">
        <f t="shared" si="10"/>
        <v>0</v>
      </c>
      <c r="BA86" s="458">
        <f t="shared" si="11"/>
        <v>-990.29700000000003</v>
      </c>
    </row>
    <row r="87" spans="1:53" s="445" customFormat="1">
      <c r="A87" s="457">
        <v>0.34375</v>
      </c>
      <c r="B87" s="458">
        <v>3735.8009999999999</v>
      </c>
      <c r="C87" s="458">
        <v>4763.134</v>
      </c>
      <c r="D87" s="458">
        <v>927.47299999999996</v>
      </c>
      <c r="E87" s="458">
        <v>505.68</v>
      </c>
      <c r="F87" s="458">
        <v>565.79</v>
      </c>
      <c r="G87" s="458">
        <v>428.99400000000003</v>
      </c>
      <c r="H87" s="458">
        <v>491.99400000000003</v>
      </c>
      <c r="I87" s="458">
        <v>53.210999999999999</v>
      </c>
      <c r="J87" s="458">
        <v>-1772.5450000000001</v>
      </c>
      <c r="K87" s="458">
        <v>0</v>
      </c>
      <c r="L87" s="458">
        <v>-737.149</v>
      </c>
      <c r="M87" s="458">
        <v>9699.5320000000011</v>
      </c>
      <c r="N87" s="458">
        <v>8962.3830000000016</v>
      </c>
      <c r="O87" s="458">
        <f t="shared" si="3"/>
        <v>9699.5320000000011</v>
      </c>
      <c r="P87" s="458">
        <f t="shared" si="4"/>
        <v>0</v>
      </c>
      <c r="Q87" s="458">
        <f t="shared" si="5"/>
        <v>-1772.5450000000001</v>
      </c>
      <c r="S87" s="457">
        <v>0.34375</v>
      </c>
      <c r="T87" s="458">
        <v>3717.1570000000002</v>
      </c>
      <c r="U87" s="458">
        <v>3380.3359999999998</v>
      </c>
      <c r="V87" s="458">
        <v>808.18200000000002</v>
      </c>
      <c r="W87" s="458">
        <v>451.197</v>
      </c>
      <c r="X87" s="458">
        <v>126.33499999999999</v>
      </c>
      <c r="Y87" s="458">
        <v>394.93400000000003</v>
      </c>
      <c r="Z87" s="458">
        <v>542.35900000000004</v>
      </c>
      <c r="AA87" s="458">
        <v>115.813</v>
      </c>
      <c r="AB87" s="458">
        <v>-932.2</v>
      </c>
      <c r="AC87" s="458">
        <v>0</v>
      </c>
      <c r="AD87" s="458">
        <v>-609.92399999999998</v>
      </c>
      <c r="AE87" s="458">
        <v>8604.1129999999976</v>
      </c>
      <c r="AF87" s="458">
        <v>7994.1889999999976</v>
      </c>
      <c r="AG87" s="458">
        <f t="shared" si="6"/>
        <v>8604.1129999999976</v>
      </c>
      <c r="AH87" s="458">
        <f t="shared" si="7"/>
        <v>0</v>
      </c>
      <c r="AI87" s="458">
        <f t="shared" si="8"/>
        <v>-932.2</v>
      </c>
      <c r="AK87" s="457">
        <v>0.34375</v>
      </c>
      <c r="AL87" s="458">
        <v>2771.6460000000002</v>
      </c>
      <c r="AM87" s="458">
        <v>3571.8760000000002</v>
      </c>
      <c r="AN87" s="458">
        <v>782.21900000000005</v>
      </c>
      <c r="AO87" s="458">
        <v>485.36700000000002</v>
      </c>
      <c r="AP87" s="458">
        <v>98.787000000000006</v>
      </c>
      <c r="AQ87" s="458">
        <v>76.703999999999994</v>
      </c>
      <c r="AR87" s="458">
        <v>1388.662</v>
      </c>
      <c r="AS87" s="458">
        <v>13.28</v>
      </c>
      <c r="AT87" s="458">
        <v>-943.99900000000002</v>
      </c>
      <c r="AU87" s="458">
        <v>0</v>
      </c>
      <c r="AV87" s="458">
        <v>-539.86699999999996</v>
      </c>
      <c r="AW87" s="458">
        <v>8244.5420000000013</v>
      </c>
      <c r="AX87" s="458">
        <v>7704.6750000000011</v>
      </c>
      <c r="AY87" s="458">
        <f t="shared" si="9"/>
        <v>8244.5420000000013</v>
      </c>
      <c r="AZ87" s="458">
        <f t="shared" si="10"/>
        <v>0</v>
      </c>
      <c r="BA87" s="458">
        <f t="shared" si="11"/>
        <v>-943.99900000000002</v>
      </c>
    </row>
    <row r="88" spans="1:53" s="445" customFormat="1">
      <c r="A88" s="457">
        <v>0.35416666666666702</v>
      </c>
      <c r="B88" s="458">
        <v>3733.393</v>
      </c>
      <c r="C88" s="458">
        <v>4764.6170000000002</v>
      </c>
      <c r="D88" s="458">
        <v>927.72400000000005</v>
      </c>
      <c r="E88" s="458">
        <v>501.87900000000002</v>
      </c>
      <c r="F88" s="458">
        <v>565.52499999999998</v>
      </c>
      <c r="G88" s="458">
        <v>433.57299999999998</v>
      </c>
      <c r="H88" s="458">
        <v>572.51599999999996</v>
      </c>
      <c r="I88" s="458">
        <v>55.741999999999997</v>
      </c>
      <c r="J88" s="458">
        <v>-1795.1220000000001</v>
      </c>
      <c r="K88" s="458">
        <v>0</v>
      </c>
      <c r="L88" s="458">
        <v>-737.57600000000002</v>
      </c>
      <c r="M88" s="458">
        <v>9759.8470000000016</v>
      </c>
      <c r="N88" s="458">
        <v>9022.2710000000006</v>
      </c>
      <c r="O88" s="458">
        <f t="shared" si="3"/>
        <v>9759.8470000000016</v>
      </c>
      <c r="P88" s="458">
        <f t="shared" si="4"/>
        <v>0</v>
      </c>
      <c r="Q88" s="458">
        <f t="shared" si="5"/>
        <v>-1795.1220000000001</v>
      </c>
      <c r="S88" s="457">
        <v>0.35416666666666702</v>
      </c>
      <c r="T88" s="458">
        <v>3718.096</v>
      </c>
      <c r="U88" s="458">
        <v>3335.2689999999998</v>
      </c>
      <c r="V88" s="458">
        <v>625.47199999999998</v>
      </c>
      <c r="W88" s="458">
        <v>446.41199999999998</v>
      </c>
      <c r="X88" s="458">
        <v>126.482</v>
      </c>
      <c r="Y88" s="458">
        <v>393.27499999999998</v>
      </c>
      <c r="Z88" s="458">
        <v>594.654</v>
      </c>
      <c r="AA88" s="458">
        <v>111.706</v>
      </c>
      <c r="AB88" s="458">
        <v>-647.84299999999996</v>
      </c>
      <c r="AC88" s="458">
        <v>0</v>
      </c>
      <c r="AD88" s="458">
        <v>-602.13400000000001</v>
      </c>
      <c r="AE88" s="458">
        <v>8703.5229999999992</v>
      </c>
      <c r="AF88" s="458">
        <v>8101.3889999999992</v>
      </c>
      <c r="AG88" s="458">
        <f t="shared" si="6"/>
        <v>8703.5229999999992</v>
      </c>
      <c r="AH88" s="458">
        <f t="shared" si="7"/>
        <v>0</v>
      </c>
      <c r="AI88" s="458">
        <f t="shared" si="8"/>
        <v>-647.84299999999996</v>
      </c>
      <c r="AK88" s="457">
        <v>0.35416666666666702</v>
      </c>
      <c r="AL88" s="458">
        <v>2554.701</v>
      </c>
      <c r="AM88" s="458">
        <v>3552.6329999999998</v>
      </c>
      <c r="AN88" s="458">
        <v>777.22299999999996</v>
      </c>
      <c r="AO88" s="458">
        <v>482.7</v>
      </c>
      <c r="AP88" s="458">
        <v>98.784000000000006</v>
      </c>
      <c r="AQ88" s="458">
        <v>87.052000000000007</v>
      </c>
      <c r="AR88" s="458">
        <v>1559.183</v>
      </c>
      <c r="AS88" s="458">
        <v>12.564</v>
      </c>
      <c r="AT88" s="458">
        <v>-997.21699999999998</v>
      </c>
      <c r="AU88" s="458">
        <v>0</v>
      </c>
      <c r="AV88" s="458">
        <v>-527.32100000000003</v>
      </c>
      <c r="AW88" s="458">
        <v>8127.6229999999987</v>
      </c>
      <c r="AX88" s="458">
        <v>7600.3019999999988</v>
      </c>
      <c r="AY88" s="458">
        <f t="shared" si="9"/>
        <v>8127.6229999999987</v>
      </c>
      <c r="AZ88" s="458">
        <f t="shared" si="10"/>
        <v>0</v>
      </c>
      <c r="BA88" s="458">
        <f t="shared" si="11"/>
        <v>-997.21699999999998</v>
      </c>
    </row>
    <row r="89" spans="1:53" s="445" customFormat="1">
      <c r="A89" s="457">
        <v>0.36458333333333298</v>
      </c>
      <c r="B89" s="458">
        <v>3735.0569999999998</v>
      </c>
      <c r="C89" s="458">
        <v>4744.7</v>
      </c>
      <c r="D89" s="458">
        <v>927.61099999999999</v>
      </c>
      <c r="E89" s="458">
        <v>499.69200000000001</v>
      </c>
      <c r="F89" s="458">
        <v>545.56899999999996</v>
      </c>
      <c r="G89" s="458">
        <v>410.61700000000002</v>
      </c>
      <c r="H89" s="458">
        <v>674.77800000000002</v>
      </c>
      <c r="I89" s="458">
        <v>58.256</v>
      </c>
      <c r="J89" s="458">
        <v>-1803.654</v>
      </c>
      <c r="K89" s="458">
        <v>0</v>
      </c>
      <c r="L89" s="458">
        <v>-735.80700000000002</v>
      </c>
      <c r="M89" s="458">
        <v>9792.6260000000002</v>
      </c>
      <c r="N89" s="458">
        <v>9056.8189999999995</v>
      </c>
      <c r="O89" s="458">
        <f t="shared" si="3"/>
        <v>9792.6260000000002</v>
      </c>
      <c r="P89" s="458">
        <f t="shared" si="4"/>
        <v>0</v>
      </c>
      <c r="Q89" s="458">
        <f t="shared" si="5"/>
        <v>-1803.654</v>
      </c>
      <c r="S89" s="457">
        <v>0.36458333333333298</v>
      </c>
      <c r="T89" s="458">
        <v>3718.607</v>
      </c>
      <c r="U89" s="458">
        <v>3315.3249999999998</v>
      </c>
      <c r="V89" s="458">
        <v>213.87700000000001</v>
      </c>
      <c r="W89" s="458">
        <v>444.56599999999997</v>
      </c>
      <c r="X89" s="458">
        <v>124.47</v>
      </c>
      <c r="Y89" s="458">
        <v>336.98</v>
      </c>
      <c r="Z89" s="458">
        <v>669.68299999999999</v>
      </c>
      <c r="AA89" s="458">
        <v>109.32599999999999</v>
      </c>
      <c r="AB89" s="458">
        <v>-201.53899999999999</v>
      </c>
      <c r="AC89" s="458">
        <v>0</v>
      </c>
      <c r="AD89" s="458">
        <v>-592.87400000000002</v>
      </c>
      <c r="AE89" s="458">
        <v>8731.2950000000001</v>
      </c>
      <c r="AF89" s="458">
        <v>8138.4210000000003</v>
      </c>
      <c r="AG89" s="458">
        <f t="shared" si="6"/>
        <v>8731.2950000000001</v>
      </c>
      <c r="AH89" s="458">
        <f t="shared" si="7"/>
        <v>0</v>
      </c>
      <c r="AI89" s="458">
        <f t="shared" si="8"/>
        <v>-201.53899999999999</v>
      </c>
      <c r="AK89" s="457">
        <v>0.36458333333333298</v>
      </c>
      <c r="AL89" s="458">
        <v>3053.393</v>
      </c>
      <c r="AM89" s="458">
        <v>3515.674</v>
      </c>
      <c r="AN89" s="458">
        <v>632.39700000000005</v>
      </c>
      <c r="AO89" s="458">
        <v>476.09399999999999</v>
      </c>
      <c r="AP89" s="458">
        <v>98.436999999999998</v>
      </c>
      <c r="AQ89" s="458">
        <v>0</v>
      </c>
      <c r="AR89" s="458">
        <v>1744.508</v>
      </c>
      <c r="AS89" s="458">
        <v>13.257</v>
      </c>
      <c r="AT89" s="458">
        <v>-775.11500000000001</v>
      </c>
      <c r="AU89" s="458">
        <v>0</v>
      </c>
      <c r="AV89" s="458">
        <v>-548.23699999999997</v>
      </c>
      <c r="AW89" s="458">
        <v>8758.6450000000004</v>
      </c>
      <c r="AX89" s="458">
        <v>8210.4080000000013</v>
      </c>
      <c r="AY89" s="458">
        <f t="shared" si="9"/>
        <v>8758.6450000000004</v>
      </c>
      <c r="AZ89" s="458">
        <f t="shared" si="10"/>
        <v>0</v>
      </c>
      <c r="BA89" s="458">
        <f t="shared" si="11"/>
        <v>-775.11500000000001</v>
      </c>
    </row>
    <row r="90" spans="1:53" s="445" customFormat="1">
      <c r="A90" s="457">
        <v>0.375</v>
      </c>
      <c r="B90" s="458">
        <v>3734.4749999999999</v>
      </c>
      <c r="C90" s="458">
        <v>4742.6719999999996</v>
      </c>
      <c r="D90" s="458">
        <v>925.51199999999994</v>
      </c>
      <c r="E90" s="458">
        <v>498.42200000000003</v>
      </c>
      <c r="F90" s="458">
        <v>247.92699999999999</v>
      </c>
      <c r="G90" s="458">
        <v>416.15600000000001</v>
      </c>
      <c r="H90" s="458">
        <v>794.78599999999994</v>
      </c>
      <c r="I90" s="458">
        <v>59.168999999999997</v>
      </c>
      <c r="J90" s="458">
        <v>-1633.7260000000001</v>
      </c>
      <c r="K90" s="458">
        <v>0</v>
      </c>
      <c r="L90" s="458">
        <v>-733.83799999999997</v>
      </c>
      <c r="M90" s="458">
        <v>9785.393</v>
      </c>
      <c r="N90" s="458">
        <v>9051.5550000000003</v>
      </c>
      <c r="O90" s="458">
        <f t="shared" si="3"/>
        <v>9785.393</v>
      </c>
      <c r="P90" s="458">
        <f t="shared" si="4"/>
        <v>0</v>
      </c>
      <c r="Q90" s="458">
        <f t="shared" si="5"/>
        <v>-1633.7260000000001</v>
      </c>
      <c r="S90" s="457">
        <v>0.375</v>
      </c>
      <c r="T90" s="458">
        <v>3716.451</v>
      </c>
      <c r="U90" s="458">
        <v>3259.5590000000002</v>
      </c>
      <c r="V90" s="458">
        <v>0</v>
      </c>
      <c r="W90" s="458">
        <v>422.28699999999998</v>
      </c>
      <c r="X90" s="458">
        <v>83.897999999999996</v>
      </c>
      <c r="Y90" s="458">
        <v>157.02600000000001</v>
      </c>
      <c r="Z90" s="458">
        <v>707.79600000000005</v>
      </c>
      <c r="AA90" s="458">
        <v>114.188</v>
      </c>
      <c r="AB90" s="458">
        <v>320.89400000000001</v>
      </c>
      <c r="AC90" s="458">
        <v>0</v>
      </c>
      <c r="AD90" s="458">
        <v>-579.71199999999999</v>
      </c>
      <c r="AE90" s="458">
        <v>8782.0990000000002</v>
      </c>
      <c r="AF90" s="458">
        <v>8202.3870000000006</v>
      </c>
      <c r="AG90" s="458">
        <f t="shared" si="6"/>
        <v>8782.0990000000002</v>
      </c>
      <c r="AH90" s="458">
        <f t="shared" si="7"/>
        <v>320.89400000000001</v>
      </c>
      <c r="AI90" s="458">
        <f t="shared" si="8"/>
        <v>0</v>
      </c>
      <c r="AK90" s="457">
        <v>0.375</v>
      </c>
      <c r="AL90" s="458">
        <v>3050.5509999999999</v>
      </c>
      <c r="AM90" s="458">
        <v>3392.68</v>
      </c>
      <c r="AN90" s="458">
        <v>226.35400000000001</v>
      </c>
      <c r="AO90" s="458">
        <v>447.28699999999998</v>
      </c>
      <c r="AP90" s="458">
        <v>94.129000000000005</v>
      </c>
      <c r="AQ90" s="458">
        <v>0</v>
      </c>
      <c r="AR90" s="458">
        <v>1891.48</v>
      </c>
      <c r="AS90" s="458">
        <v>15.004</v>
      </c>
      <c r="AT90" s="458">
        <v>-281.041</v>
      </c>
      <c r="AU90" s="458">
        <v>0</v>
      </c>
      <c r="AV90" s="458">
        <v>-529.36199999999997</v>
      </c>
      <c r="AW90" s="458">
        <v>8836.4440000000013</v>
      </c>
      <c r="AX90" s="458">
        <v>8307.0820000000022</v>
      </c>
      <c r="AY90" s="458">
        <f t="shared" si="9"/>
        <v>8836.4440000000013</v>
      </c>
      <c r="AZ90" s="458">
        <f t="shared" si="10"/>
        <v>0</v>
      </c>
      <c r="BA90" s="458">
        <f t="shared" si="11"/>
        <v>-281.041</v>
      </c>
    </row>
    <row r="91" spans="1:53" s="445" customFormat="1">
      <c r="A91" s="457">
        <v>0.38541666666666702</v>
      </c>
      <c r="B91" s="458">
        <v>3736.7840000000001</v>
      </c>
      <c r="C91" s="458">
        <v>4662.47</v>
      </c>
      <c r="D91" s="458">
        <v>897.96199999999999</v>
      </c>
      <c r="E91" s="458">
        <v>490.72800000000001</v>
      </c>
      <c r="F91" s="458">
        <v>225.75299999999999</v>
      </c>
      <c r="G91" s="458">
        <v>414.416</v>
      </c>
      <c r="H91" s="458">
        <v>875.97799999999995</v>
      </c>
      <c r="I91" s="458">
        <v>65.138999999999996</v>
      </c>
      <c r="J91" s="458">
        <v>-1577.05</v>
      </c>
      <c r="K91" s="458">
        <v>0</v>
      </c>
      <c r="L91" s="458">
        <v>-725.45500000000004</v>
      </c>
      <c r="M91" s="458">
        <v>9792.1799999999985</v>
      </c>
      <c r="N91" s="458">
        <v>9066.7249999999985</v>
      </c>
      <c r="O91" s="458">
        <f t="shared" si="3"/>
        <v>9792.1799999999985</v>
      </c>
      <c r="P91" s="458">
        <f t="shared" si="4"/>
        <v>0</v>
      </c>
      <c r="Q91" s="458">
        <f t="shared" si="5"/>
        <v>-1577.05</v>
      </c>
      <c r="S91" s="457">
        <v>0.38541666666666702</v>
      </c>
      <c r="T91" s="458">
        <v>3715.6</v>
      </c>
      <c r="U91" s="458">
        <v>3069.2530000000002</v>
      </c>
      <c r="V91" s="458">
        <v>0</v>
      </c>
      <c r="W91" s="458">
        <v>420.46499999999997</v>
      </c>
      <c r="X91" s="458">
        <v>81.754000000000005</v>
      </c>
      <c r="Y91" s="458">
        <v>157.00200000000001</v>
      </c>
      <c r="Z91" s="458">
        <v>751.16200000000003</v>
      </c>
      <c r="AA91" s="458">
        <v>113.565</v>
      </c>
      <c r="AB91" s="458">
        <v>503.548</v>
      </c>
      <c r="AC91" s="458">
        <v>0</v>
      </c>
      <c r="AD91" s="458">
        <v>-559.57000000000005</v>
      </c>
      <c r="AE91" s="458">
        <v>8812.349000000002</v>
      </c>
      <c r="AF91" s="458">
        <v>8252.7790000000023</v>
      </c>
      <c r="AG91" s="458">
        <f t="shared" si="6"/>
        <v>8812.349000000002</v>
      </c>
      <c r="AH91" s="458">
        <f t="shared" si="7"/>
        <v>503.548</v>
      </c>
      <c r="AI91" s="458">
        <f t="shared" si="8"/>
        <v>0</v>
      </c>
      <c r="AK91" s="457">
        <v>0.38541666666666702</v>
      </c>
      <c r="AL91" s="458">
        <v>3048.2449999999999</v>
      </c>
      <c r="AM91" s="458">
        <v>3328.9870000000001</v>
      </c>
      <c r="AN91" s="458">
        <v>-0.79800000000000004</v>
      </c>
      <c r="AO91" s="458">
        <v>446.166</v>
      </c>
      <c r="AP91" s="458">
        <v>94.457999999999998</v>
      </c>
      <c r="AQ91" s="458">
        <v>0</v>
      </c>
      <c r="AR91" s="458">
        <v>2032.4849999999999</v>
      </c>
      <c r="AS91" s="458">
        <v>15.839</v>
      </c>
      <c r="AT91" s="458">
        <v>-77.838999999999999</v>
      </c>
      <c r="AU91" s="458">
        <v>0</v>
      </c>
      <c r="AV91" s="458">
        <v>-520.69000000000005</v>
      </c>
      <c r="AW91" s="458">
        <v>8887.5429999999997</v>
      </c>
      <c r="AX91" s="458">
        <v>8366.8529999999992</v>
      </c>
      <c r="AY91" s="458">
        <f t="shared" si="9"/>
        <v>8887.5429999999997</v>
      </c>
      <c r="AZ91" s="458">
        <f t="shared" si="10"/>
        <v>0</v>
      </c>
      <c r="BA91" s="458">
        <f t="shared" si="11"/>
        <v>-77.838999999999999</v>
      </c>
    </row>
    <row r="92" spans="1:53" s="445" customFormat="1">
      <c r="A92" s="457">
        <v>0.39583333333333298</v>
      </c>
      <c r="B92" s="458">
        <v>3734.808</v>
      </c>
      <c r="C92" s="458">
        <v>4482.7340000000004</v>
      </c>
      <c r="D92" s="458">
        <v>683.08900000000006</v>
      </c>
      <c r="E92" s="458">
        <v>489.238</v>
      </c>
      <c r="F92" s="458">
        <v>182.13800000000001</v>
      </c>
      <c r="G92" s="458">
        <v>67.587000000000003</v>
      </c>
      <c r="H92" s="458">
        <v>934.97699999999998</v>
      </c>
      <c r="I92" s="458">
        <v>69.465999999999994</v>
      </c>
      <c r="J92" s="458">
        <v>-891.08500000000004</v>
      </c>
      <c r="K92" s="458">
        <v>0</v>
      </c>
      <c r="L92" s="458">
        <v>-699.43799999999999</v>
      </c>
      <c r="M92" s="458">
        <v>9752.9520000000011</v>
      </c>
      <c r="N92" s="458">
        <v>9053.514000000001</v>
      </c>
      <c r="O92" s="458">
        <f t="shared" si="3"/>
        <v>9752.9520000000011</v>
      </c>
      <c r="P92" s="458">
        <f t="shared" si="4"/>
        <v>0</v>
      </c>
      <c r="Q92" s="458">
        <f t="shared" si="5"/>
        <v>-891.08500000000004</v>
      </c>
      <c r="S92" s="457">
        <v>0.39583333333333298</v>
      </c>
      <c r="T92" s="458">
        <v>3714.4569999999999</v>
      </c>
      <c r="U92" s="458">
        <v>2885.9140000000002</v>
      </c>
      <c r="V92" s="458">
        <v>0</v>
      </c>
      <c r="W92" s="458">
        <v>420.29500000000002</v>
      </c>
      <c r="X92" s="458">
        <v>81.760999999999996</v>
      </c>
      <c r="Y92" s="458">
        <v>104.327</v>
      </c>
      <c r="Z92" s="458">
        <v>748.14200000000005</v>
      </c>
      <c r="AA92" s="458">
        <v>104.789</v>
      </c>
      <c r="AB92" s="458">
        <v>718.70699999999999</v>
      </c>
      <c r="AC92" s="458">
        <v>0</v>
      </c>
      <c r="AD92" s="458">
        <v>-539.23900000000003</v>
      </c>
      <c r="AE92" s="458">
        <v>8778.3919999999998</v>
      </c>
      <c r="AF92" s="458">
        <v>8239.1530000000002</v>
      </c>
      <c r="AG92" s="458">
        <f t="shared" si="6"/>
        <v>8778.3919999999998</v>
      </c>
      <c r="AH92" s="458">
        <f t="shared" si="7"/>
        <v>718.70699999999999</v>
      </c>
      <c r="AI92" s="458">
        <f t="shared" si="8"/>
        <v>0</v>
      </c>
      <c r="AK92" s="457">
        <v>0.39583333333333298</v>
      </c>
      <c r="AL92" s="458">
        <v>3047.1109999999999</v>
      </c>
      <c r="AM92" s="458">
        <v>3247.2269999999999</v>
      </c>
      <c r="AN92" s="458">
        <v>-0.89900000000000002</v>
      </c>
      <c r="AO92" s="458">
        <v>446.97899999999998</v>
      </c>
      <c r="AP92" s="458">
        <v>94.468000000000004</v>
      </c>
      <c r="AQ92" s="458">
        <v>0</v>
      </c>
      <c r="AR92" s="458">
        <v>2179.9070000000002</v>
      </c>
      <c r="AS92" s="458">
        <v>19.907</v>
      </c>
      <c r="AT92" s="458">
        <v>-100.669</v>
      </c>
      <c r="AU92" s="458">
        <v>0</v>
      </c>
      <c r="AV92" s="458">
        <v>-514.04600000000005</v>
      </c>
      <c r="AW92" s="458">
        <v>8934.030999999999</v>
      </c>
      <c r="AX92" s="458">
        <v>8419.9849999999988</v>
      </c>
      <c r="AY92" s="458">
        <f t="shared" si="9"/>
        <v>8934.030999999999</v>
      </c>
      <c r="AZ92" s="458">
        <f t="shared" si="10"/>
        <v>0</v>
      </c>
      <c r="BA92" s="458">
        <f t="shared" si="11"/>
        <v>-100.669</v>
      </c>
    </row>
    <row r="93" spans="1:53" s="445" customFormat="1">
      <c r="A93" s="457">
        <v>0.40625</v>
      </c>
      <c r="B93" s="458">
        <v>3732.433</v>
      </c>
      <c r="C93" s="458">
        <v>4565.4889999999996</v>
      </c>
      <c r="D93" s="458">
        <v>277.77</v>
      </c>
      <c r="E93" s="458">
        <v>487.98899999999998</v>
      </c>
      <c r="F93" s="458">
        <v>176.42099999999999</v>
      </c>
      <c r="G93" s="458">
        <v>0</v>
      </c>
      <c r="H93" s="458">
        <v>1015.739</v>
      </c>
      <c r="I93" s="458">
        <v>67.506</v>
      </c>
      <c r="J93" s="458">
        <v>-569.09</v>
      </c>
      <c r="K93" s="458">
        <v>0</v>
      </c>
      <c r="L93" s="458">
        <v>-700.33900000000006</v>
      </c>
      <c r="M93" s="458">
        <v>9754.2569999999978</v>
      </c>
      <c r="N93" s="458">
        <v>9053.9179999999978</v>
      </c>
      <c r="O93" s="458">
        <f t="shared" si="3"/>
        <v>9754.2569999999978</v>
      </c>
      <c r="P93" s="458">
        <f t="shared" si="4"/>
        <v>0</v>
      </c>
      <c r="Q93" s="458">
        <f t="shared" si="5"/>
        <v>-569.09</v>
      </c>
      <c r="S93" s="457">
        <v>0.40625</v>
      </c>
      <c r="T93" s="458">
        <v>3713.3510000000001</v>
      </c>
      <c r="U93" s="458">
        <v>2885.7840000000001</v>
      </c>
      <c r="V93" s="458">
        <v>0</v>
      </c>
      <c r="W93" s="458">
        <v>418.37700000000001</v>
      </c>
      <c r="X93" s="458">
        <v>81.94</v>
      </c>
      <c r="Y93" s="458">
        <v>0</v>
      </c>
      <c r="Z93" s="458">
        <v>745.21299999999997</v>
      </c>
      <c r="AA93" s="458">
        <v>103.977</v>
      </c>
      <c r="AB93" s="458">
        <v>832.14099999999996</v>
      </c>
      <c r="AC93" s="458">
        <v>0</v>
      </c>
      <c r="AD93" s="458">
        <v>-537.78700000000003</v>
      </c>
      <c r="AE93" s="458">
        <v>8780.7829999999994</v>
      </c>
      <c r="AF93" s="458">
        <v>8242.9959999999992</v>
      </c>
      <c r="AG93" s="458">
        <f t="shared" si="6"/>
        <v>8780.7829999999994</v>
      </c>
      <c r="AH93" s="458">
        <f t="shared" si="7"/>
        <v>832.14099999999996</v>
      </c>
      <c r="AI93" s="458">
        <f t="shared" si="8"/>
        <v>0</v>
      </c>
      <c r="AK93" s="457">
        <v>0.40625</v>
      </c>
      <c r="AL93" s="458">
        <v>3044.2060000000001</v>
      </c>
      <c r="AM93" s="458">
        <v>2917.2249999999999</v>
      </c>
      <c r="AN93" s="458">
        <v>-0.78700000000000003</v>
      </c>
      <c r="AO93" s="458">
        <v>441.35</v>
      </c>
      <c r="AP93" s="458">
        <v>94.259</v>
      </c>
      <c r="AQ93" s="458">
        <v>0</v>
      </c>
      <c r="AR93" s="458">
        <v>2275.3339999999998</v>
      </c>
      <c r="AS93" s="458">
        <v>17.843</v>
      </c>
      <c r="AT93" s="458">
        <v>103.14400000000001</v>
      </c>
      <c r="AU93" s="458">
        <v>0</v>
      </c>
      <c r="AV93" s="458">
        <v>-483.25200000000001</v>
      </c>
      <c r="AW93" s="458">
        <v>8892.5740000000005</v>
      </c>
      <c r="AX93" s="458">
        <v>8409.3220000000001</v>
      </c>
      <c r="AY93" s="458">
        <f t="shared" si="9"/>
        <v>8892.5740000000005</v>
      </c>
      <c r="AZ93" s="458">
        <f t="shared" si="10"/>
        <v>103.14400000000001</v>
      </c>
      <c r="BA93" s="458">
        <f t="shared" si="11"/>
        <v>0</v>
      </c>
    </row>
    <row r="94" spans="1:53" s="445" customFormat="1">
      <c r="A94" s="457">
        <v>0.41666666666666702</v>
      </c>
      <c r="B94" s="458">
        <v>3733.915</v>
      </c>
      <c r="C94" s="458">
        <v>4448.0820000000003</v>
      </c>
      <c r="D94" s="458">
        <v>54.741</v>
      </c>
      <c r="E94" s="458">
        <v>466.21499999999997</v>
      </c>
      <c r="F94" s="458">
        <v>141.673</v>
      </c>
      <c r="G94" s="458">
        <v>0</v>
      </c>
      <c r="H94" s="458">
        <v>1079.6369999999999</v>
      </c>
      <c r="I94" s="458">
        <v>56.331000000000003</v>
      </c>
      <c r="J94" s="458">
        <v>-215.922</v>
      </c>
      <c r="K94" s="458">
        <v>0</v>
      </c>
      <c r="L94" s="458">
        <v>-683.68499999999995</v>
      </c>
      <c r="M94" s="458">
        <v>9764.6720000000023</v>
      </c>
      <c r="N94" s="458">
        <v>9080.9870000000028</v>
      </c>
      <c r="O94" s="458">
        <f t="shared" si="3"/>
        <v>9764.6720000000023</v>
      </c>
      <c r="P94" s="458">
        <f t="shared" si="4"/>
        <v>0</v>
      </c>
      <c r="Q94" s="458">
        <f t="shared" si="5"/>
        <v>-215.922</v>
      </c>
      <c r="S94" s="457">
        <v>0.41666666666666702</v>
      </c>
      <c r="T94" s="458">
        <v>3714.3589999999999</v>
      </c>
      <c r="U94" s="458">
        <v>2629.63</v>
      </c>
      <c r="V94" s="458">
        <v>0</v>
      </c>
      <c r="W94" s="458">
        <v>383.35599999999999</v>
      </c>
      <c r="X94" s="458">
        <v>80.945999999999998</v>
      </c>
      <c r="Y94" s="458">
        <v>0</v>
      </c>
      <c r="Z94" s="458">
        <v>781.90599999999995</v>
      </c>
      <c r="AA94" s="458">
        <v>107.27800000000001</v>
      </c>
      <c r="AB94" s="458">
        <v>1074.162</v>
      </c>
      <c r="AC94" s="458">
        <v>0</v>
      </c>
      <c r="AD94" s="458">
        <v>-508.721</v>
      </c>
      <c r="AE94" s="458">
        <v>8771.6369999999988</v>
      </c>
      <c r="AF94" s="458">
        <v>8262.9159999999993</v>
      </c>
      <c r="AG94" s="458">
        <f t="shared" si="6"/>
        <v>8771.6369999999988</v>
      </c>
      <c r="AH94" s="458">
        <f t="shared" si="7"/>
        <v>1074.162</v>
      </c>
      <c r="AI94" s="458">
        <f t="shared" si="8"/>
        <v>0</v>
      </c>
      <c r="AK94" s="457">
        <v>0.41666666666666702</v>
      </c>
      <c r="AL94" s="458">
        <v>3042.703</v>
      </c>
      <c r="AM94" s="458">
        <v>2870.1709999999998</v>
      </c>
      <c r="AN94" s="458">
        <v>-0.86699999999999999</v>
      </c>
      <c r="AO94" s="458">
        <v>399.39299999999997</v>
      </c>
      <c r="AP94" s="458">
        <v>86.081000000000003</v>
      </c>
      <c r="AQ94" s="458">
        <v>0</v>
      </c>
      <c r="AR94" s="458">
        <v>2330.8910000000001</v>
      </c>
      <c r="AS94" s="458">
        <v>19.957999999999998</v>
      </c>
      <c r="AT94" s="458">
        <v>142.982</v>
      </c>
      <c r="AU94" s="458">
        <v>0</v>
      </c>
      <c r="AV94" s="458">
        <v>-476.15199999999999</v>
      </c>
      <c r="AW94" s="458">
        <v>8891.3119999999999</v>
      </c>
      <c r="AX94" s="458">
        <v>8415.16</v>
      </c>
      <c r="AY94" s="458">
        <f t="shared" si="9"/>
        <v>8891.3119999999999</v>
      </c>
      <c r="AZ94" s="458">
        <f t="shared" si="10"/>
        <v>142.982</v>
      </c>
      <c r="BA94" s="458">
        <f t="shared" si="11"/>
        <v>0</v>
      </c>
    </row>
    <row r="95" spans="1:53" s="445" customFormat="1">
      <c r="A95" s="457">
        <v>0.42708333333333298</v>
      </c>
      <c r="B95" s="458">
        <v>3734.085</v>
      </c>
      <c r="C95" s="458">
        <v>4240.2510000000002</v>
      </c>
      <c r="D95" s="458">
        <v>61.22</v>
      </c>
      <c r="E95" s="458">
        <v>458.99200000000002</v>
      </c>
      <c r="F95" s="458">
        <v>140.38499999999999</v>
      </c>
      <c r="G95" s="458">
        <v>0</v>
      </c>
      <c r="H95" s="458">
        <v>1113.248</v>
      </c>
      <c r="I95" s="458">
        <v>53.384999999999998</v>
      </c>
      <c r="J95" s="458">
        <v>-134.88200000000001</v>
      </c>
      <c r="K95" s="458">
        <v>0</v>
      </c>
      <c r="L95" s="458">
        <v>-662.803</v>
      </c>
      <c r="M95" s="458">
        <v>9666.6840000000011</v>
      </c>
      <c r="N95" s="458">
        <v>9003.8810000000012</v>
      </c>
      <c r="O95" s="458">
        <f t="shared" si="3"/>
        <v>9666.6840000000011</v>
      </c>
      <c r="P95" s="458">
        <f t="shared" si="4"/>
        <v>0</v>
      </c>
      <c r="Q95" s="458">
        <f t="shared" si="5"/>
        <v>-134.88200000000001</v>
      </c>
      <c r="S95" s="457">
        <v>0.42708333333333298</v>
      </c>
      <c r="T95" s="458">
        <v>3715.973</v>
      </c>
      <c r="U95" s="458">
        <v>2297.9479999999999</v>
      </c>
      <c r="V95" s="458">
        <v>0</v>
      </c>
      <c r="W95" s="458">
        <v>381.83499999999998</v>
      </c>
      <c r="X95" s="458">
        <v>80.951999999999998</v>
      </c>
      <c r="Y95" s="458">
        <v>0</v>
      </c>
      <c r="Z95" s="458">
        <v>743.25</v>
      </c>
      <c r="AA95" s="458">
        <v>108.738</v>
      </c>
      <c r="AB95" s="458">
        <v>1380.127</v>
      </c>
      <c r="AC95" s="458">
        <v>0</v>
      </c>
      <c r="AD95" s="458">
        <v>-473.17</v>
      </c>
      <c r="AE95" s="458">
        <v>8708.8230000000003</v>
      </c>
      <c r="AF95" s="458">
        <v>8235.6530000000002</v>
      </c>
      <c r="AG95" s="458">
        <f t="shared" si="6"/>
        <v>8708.8230000000003</v>
      </c>
      <c r="AH95" s="458">
        <f t="shared" si="7"/>
        <v>1380.127</v>
      </c>
      <c r="AI95" s="458">
        <f t="shared" si="8"/>
        <v>0</v>
      </c>
      <c r="AK95" s="457">
        <v>0.42708333333333298</v>
      </c>
      <c r="AL95" s="458">
        <v>3041.3560000000002</v>
      </c>
      <c r="AM95" s="458">
        <v>2851.7829999999999</v>
      </c>
      <c r="AN95" s="458">
        <v>-0.84199999999999997</v>
      </c>
      <c r="AO95" s="458">
        <v>397.54399999999998</v>
      </c>
      <c r="AP95" s="458">
        <v>85.831999999999994</v>
      </c>
      <c r="AQ95" s="458">
        <v>0</v>
      </c>
      <c r="AR95" s="458">
        <v>2457.0810000000001</v>
      </c>
      <c r="AS95" s="458">
        <v>21.109000000000002</v>
      </c>
      <c r="AT95" s="458">
        <v>49.466000000000001</v>
      </c>
      <c r="AU95" s="458">
        <v>0</v>
      </c>
      <c r="AV95" s="458">
        <v>-475.05599999999998</v>
      </c>
      <c r="AW95" s="458">
        <v>8903.3290000000015</v>
      </c>
      <c r="AX95" s="458">
        <v>8428.273000000001</v>
      </c>
      <c r="AY95" s="458">
        <f t="shared" si="9"/>
        <v>8903.3290000000015</v>
      </c>
      <c r="AZ95" s="458">
        <f t="shared" si="10"/>
        <v>49.466000000000001</v>
      </c>
      <c r="BA95" s="458">
        <f t="shared" si="11"/>
        <v>0</v>
      </c>
    </row>
    <row r="96" spans="1:53" s="445" customFormat="1">
      <c r="A96" s="457">
        <v>0.4375</v>
      </c>
      <c r="B96" s="458">
        <v>3734.7959999999998</v>
      </c>
      <c r="C96" s="458">
        <v>3693.2289999999998</v>
      </c>
      <c r="D96" s="458">
        <v>56.84</v>
      </c>
      <c r="E96" s="458">
        <v>457.05200000000002</v>
      </c>
      <c r="F96" s="458">
        <v>140.352</v>
      </c>
      <c r="G96" s="458">
        <v>0</v>
      </c>
      <c r="H96" s="458">
        <v>1169.2629999999999</v>
      </c>
      <c r="I96" s="458">
        <v>54.067999999999998</v>
      </c>
      <c r="J96" s="458">
        <v>281.71899999999999</v>
      </c>
      <c r="K96" s="458">
        <v>0</v>
      </c>
      <c r="L96" s="458">
        <v>-608.41600000000005</v>
      </c>
      <c r="M96" s="458">
        <v>9587.3189999999977</v>
      </c>
      <c r="N96" s="458">
        <v>8978.9029999999984</v>
      </c>
      <c r="O96" s="458">
        <f t="shared" si="3"/>
        <v>9587.3189999999977</v>
      </c>
      <c r="P96" s="458">
        <f t="shared" si="4"/>
        <v>281.71899999999999</v>
      </c>
      <c r="Q96" s="458">
        <f t="shared" si="5"/>
        <v>0</v>
      </c>
      <c r="S96" s="457">
        <v>0.4375</v>
      </c>
      <c r="T96" s="458">
        <v>3714.779</v>
      </c>
      <c r="U96" s="458">
        <v>2215.9110000000001</v>
      </c>
      <c r="V96" s="458">
        <v>0</v>
      </c>
      <c r="W96" s="458">
        <v>388.14600000000002</v>
      </c>
      <c r="X96" s="458">
        <v>80.947000000000003</v>
      </c>
      <c r="Y96" s="458">
        <v>0</v>
      </c>
      <c r="Z96" s="458">
        <v>787.60599999999999</v>
      </c>
      <c r="AA96" s="458">
        <v>111.3</v>
      </c>
      <c r="AB96" s="458">
        <v>1412.894</v>
      </c>
      <c r="AC96" s="458">
        <v>0</v>
      </c>
      <c r="AD96" s="458">
        <v>-465.09300000000002</v>
      </c>
      <c r="AE96" s="458">
        <v>8711.5830000000005</v>
      </c>
      <c r="AF96" s="458">
        <v>8246.49</v>
      </c>
      <c r="AG96" s="458">
        <f t="shared" si="6"/>
        <v>8711.5830000000005</v>
      </c>
      <c r="AH96" s="458">
        <f t="shared" si="7"/>
        <v>1412.894</v>
      </c>
      <c r="AI96" s="458">
        <f t="shared" si="8"/>
        <v>0</v>
      </c>
      <c r="AK96" s="457">
        <v>0.4375</v>
      </c>
      <c r="AL96" s="458">
        <v>3039.1190000000001</v>
      </c>
      <c r="AM96" s="458">
        <v>2847.828</v>
      </c>
      <c r="AN96" s="458">
        <v>-0.83099999999999996</v>
      </c>
      <c r="AO96" s="458">
        <v>397.74299999999999</v>
      </c>
      <c r="AP96" s="458">
        <v>85.84</v>
      </c>
      <c r="AQ96" s="458">
        <v>0</v>
      </c>
      <c r="AR96" s="458">
        <v>2497.681</v>
      </c>
      <c r="AS96" s="458">
        <v>24.210999999999999</v>
      </c>
      <c r="AT96" s="458">
        <v>5.0940000000000003</v>
      </c>
      <c r="AU96" s="458">
        <v>0</v>
      </c>
      <c r="AV96" s="458">
        <v>-474.88</v>
      </c>
      <c r="AW96" s="458">
        <v>8896.6849999999995</v>
      </c>
      <c r="AX96" s="458">
        <v>8421.8050000000003</v>
      </c>
      <c r="AY96" s="458">
        <f t="shared" si="9"/>
        <v>8896.6849999999995</v>
      </c>
      <c r="AZ96" s="458">
        <f t="shared" si="10"/>
        <v>5.0940000000000003</v>
      </c>
      <c r="BA96" s="458">
        <f t="shared" si="11"/>
        <v>0</v>
      </c>
    </row>
    <row r="97" spans="1:53" s="445" customFormat="1">
      <c r="A97" s="457">
        <v>0.44791666666666702</v>
      </c>
      <c r="B97" s="458">
        <v>3735.2379999999998</v>
      </c>
      <c r="C97" s="458">
        <v>3449.6480000000001</v>
      </c>
      <c r="D97" s="458">
        <v>62.21</v>
      </c>
      <c r="E97" s="458">
        <v>453.95400000000001</v>
      </c>
      <c r="F97" s="458">
        <v>139.98400000000001</v>
      </c>
      <c r="G97" s="458">
        <v>0</v>
      </c>
      <c r="H97" s="458">
        <v>1220.837</v>
      </c>
      <c r="I97" s="458">
        <v>52.378999999999998</v>
      </c>
      <c r="J97" s="458">
        <v>435.51600000000002</v>
      </c>
      <c r="K97" s="458">
        <v>-28.454000000000001</v>
      </c>
      <c r="L97" s="458">
        <v>-584.34699999999998</v>
      </c>
      <c r="M97" s="458">
        <v>9521.3120000000017</v>
      </c>
      <c r="N97" s="458">
        <v>8936.965000000002</v>
      </c>
      <c r="O97" s="458">
        <f t="shared" si="3"/>
        <v>9521.3120000000017</v>
      </c>
      <c r="P97" s="458">
        <f t="shared" si="4"/>
        <v>435.51600000000002</v>
      </c>
      <c r="Q97" s="458">
        <f t="shared" si="5"/>
        <v>0</v>
      </c>
      <c r="S97" s="457">
        <v>0.44791666666666702</v>
      </c>
      <c r="T97" s="458">
        <v>3713.672</v>
      </c>
      <c r="U97" s="458">
        <v>2279.991</v>
      </c>
      <c r="V97" s="458">
        <v>0</v>
      </c>
      <c r="W97" s="458">
        <v>391.767</v>
      </c>
      <c r="X97" s="458">
        <v>80.936999999999998</v>
      </c>
      <c r="Y97" s="458">
        <v>0</v>
      </c>
      <c r="Z97" s="458">
        <v>845.62</v>
      </c>
      <c r="AA97" s="458">
        <v>123.253</v>
      </c>
      <c r="AB97" s="458">
        <v>1391.424</v>
      </c>
      <c r="AC97" s="458">
        <v>-63.475000000000001</v>
      </c>
      <c r="AD97" s="458">
        <v>-472.61</v>
      </c>
      <c r="AE97" s="458">
        <v>8763.1890000000003</v>
      </c>
      <c r="AF97" s="458">
        <v>8290.5789999999997</v>
      </c>
      <c r="AG97" s="458">
        <f t="shared" si="6"/>
        <v>8763.1890000000003</v>
      </c>
      <c r="AH97" s="458">
        <f t="shared" si="7"/>
        <v>1391.424</v>
      </c>
      <c r="AI97" s="458">
        <f t="shared" si="8"/>
        <v>0</v>
      </c>
      <c r="AK97" s="457">
        <v>0.44791666666666702</v>
      </c>
      <c r="AL97" s="458">
        <v>3037.38</v>
      </c>
      <c r="AM97" s="458">
        <v>2716.2190000000001</v>
      </c>
      <c r="AN97" s="458">
        <v>-0.79500000000000004</v>
      </c>
      <c r="AO97" s="458">
        <v>398.70600000000002</v>
      </c>
      <c r="AP97" s="458">
        <v>85.759</v>
      </c>
      <c r="AQ97" s="458">
        <v>0</v>
      </c>
      <c r="AR97" s="458">
        <v>2552.252</v>
      </c>
      <c r="AS97" s="458">
        <v>23.887</v>
      </c>
      <c r="AT97" s="458">
        <v>216.95599999999999</v>
      </c>
      <c r="AU97" s="458">
        <v>-80.3</v>
      </c>
      <c r="AV97" s="458">
        <v>-462.90499999999997</v>
      </c>
      <c r="AW97" s="458">
        <v>8950.0640000000021</v>
      </c>
      <c r="AX97" s="458">
        <v>8487.1590000000015</v>
      </c>
      <c r="AY97" s="458">
        <f t="shared" si="9"/>
        <v>8950.0640000000021</v>
      </c>
      <c r="AZ97" s="458">
        <f t="shared" si="10"/>
        <v>216.95599999999999</v>
      </c>
      <c r="BA97" s="458">
        <f t="shared" si="11"/>
        <v>0</v>
      </c>
    </row>
    <row r="98" spans="1:53" s="445" customFormat="1">
      <c r="A98" s="457">
        <v>0.45833333333333298</v>
      </c>
      <c r="B98" s="458">
        <v>3736.9920000000002</v>
      </c>
      <c r="C98" s="458">
        <v>3299.7979999999998</v>
      </c>
      <c r="D98" s="458">
        <v>62.183</v>
      </c>
      <c r="E98" s="458">
        <v>422.16399999999999</v>
      </c>
      <c r="F98" s="458">
        <v>89.164000000000001</v>
      </c>
      <c r="G98" s="458">
        <v>0</v>
      </c>
      <c r="H98" s="458">
        <v>1278.192</v>
      </c>
      <c r="I98" s="458">
        <v>52.49</v>
      </c>
      <c r="J98" s="458">
        <v>1039.674</v>
      </c>
      <c r="K98" s="458">
        <v>-426.45699999999999</v>
      </c>
      <c r="L98" s="458">
        <v>-567.57600000000002</v>
      </c>
      <c r="M98" s="458">
        <v>9554.1999999999989</v>
      </c>
      <c r="N98" s="458">
        <v>8986.6239999999998</v>
      </c>
      <c r="O98" s="458">
        <f t="shared" si="3"/>
        <v>9554.1999999999989</v>
      </c>
      <c r="P98" s="458">
        <f t="shared" si="4"/>
        <v>1039.674</v>
      </c>
      <c r="Q98" s="458">
        <f t="shared" si="5"/>
        <v>0</v>
      </c>
      <c r="S98" s="457">
        <v>0.45833333333333298</v>
      </c>
      <c r="T98" s="458">
        <v>3711.0749999999998</v>
      </c>
      <c r="U98" s="458">
        <v>2165.3890000000001</v>
      </c>
      <c r="V98" s="458">
        <v>0</v>
      </c>
      <c r="W98" s="458">
        <v>389.79700000000003</v>
      </c>
      <c r="X98" s="458">
        <v>80.369</v>
      </c>
      <c r="Y98" s="458">
        <v>0</v>
      </c>
      <c r="Z98" s="458">
        <v>839.80600000000004</v>
      </c>
      <c r="AA98" s="458">
        <v>127.587</v>
      </c>
      <c r="AB98" s="458">
        <v>1868.9480000000001</v>
      </c>
      <c r="AC98" s="458">
        <v>-400.44</v>
      </c>
      <c r="AD98" s="458">
        <v>-460.16199999999998</v>
      </c>
      <c r="AE98" s="458">
        <v>8782.530999999999</v>
      </c>
      <c r="AF98" s="458">
        <v>8322.3689999999988</v>
      </c>
      <c r="AG98" s="458">
        <f t="shared" si="6"/>
        <v>8782.530999999999</v>
      </c>
      <c r="AH98" s="458">
        <f t="shared" si="7"/>
        <v>1868.9480000000001</v>
      </c>
      <c r="AI98" s="458">
        <f t="shared" si="8"/>
        <v>0</v>
      </c>
      <c r="AK98" s="457">
        <v>0.45833333333333298</v>
      </c>
      <c r="AL98" s="458">
        <v>3035.0940000000001</v>
      </c>
      <c r="AM98" s="458">
        <v>2617.1170000000002</v>
      </c>
      <c r="AN98" s="458">
        <v>-0.81799999999999995</v>
      </c>
      <c r="AO98" s="458">
        <v>385.88</v>
      </c>
      <c r="AP98" s="458">
        <v>85.582999999999998</v>
      </c>
      <c r="AQ98" s="458">
        <v>0</v>
      </c>
      <c r="AR98" s="458">
        <v>2595.6190000000001</v>
      </c>
      <c r="AS98" s="458">
        <v>26.556000000000001</v>
      </c>
      <c r="AT98" s="458">
        <v>887.70299999999997</v>
      </c>
      <c r="AU98" s="458">
        <v>-661.53800000000001</v>
      </c>
      <c r="AV98" s="458">
        <v>-452.93700000000001</v>
      </c>
      <c r="AW98" s="458">
        <v>8971.1959999999999</v>
      </c>
      <c r="AX98" s="458">
        <v>8518.259</v>
      </c>
      <c r="AY98" s="458">
        <f t="shared" si="9"/>
        <v>8971.1959999999999</v>
      </c>
      <c r="AZ98" s="458">
        <f t="shared" si="10"/>
        <v>887.70299999999997</v>
      </c>
      <c r="BA98" s="458">
        <f t="shared" si="11"/>
        <v>0</v>
      </c>
    </row>
    <row r="99" spans="1:53" s="445" customFormat="1">
      <c r="A99" s="457">
        <v>0.46875</v>
      </c>
      <c r="B99" s="458">
        <v>3736.759</v>
      </c>
      <c r="C99" s="458">
        <v>3269.873</v>
      </c>
      <c r="D99" s="458">
        <v>62.17</v>
      </c>
      <c r="E99" s="458">
        <v>422.09300000000002</v>
      </c>
      <c r="F99" s="458">
        <v>81.858000000000004</v>
      </c>
      <c r="G99" s="458">
        <v>0</v>
      </c>
      <c r="H99" s="458">
        <v>1267.17</v>
      </c>
      <c r="I99" s="458">
        <v>52.279000000000003</v>
      </c>
      <c r="J99" s="458">
        <v>1261.2550000000001</v>
      </c>
      <c r="K99" s="458">
        <v>-575.46</v>
      </c>
      <c r="L99" s="458">
        <v>-564.43299999999999</v>
      </c>
      <c r="M99" s="458">
        <v>9577.9969999999994</v>
      </c>
      <c r="N99" s="458">
        <v>9013.5639999999985</v>
      </c>
      <c r="O99" s="458">
        <f t="shared" si="3"/>
        <v>9577.9969999999994</v>
      </c>
      <c r="P99" s="458">
        <f t="shared" si="4"/>
        <v>1261.2550000000001</v>
      </c>
      <c r="Q99" s="458">
        <f t="shared" si="5"/>
        <v>0</v>
      </c>
      <c r="S99" s="457">
        <v>0.46875</v>
      </c>
      <c r="T99" s="458">
        <v>3709.502</v>
      </c>
      <c r="U99" s="458">
        <v>2159</v>
      </c>
      <c r="V99" s="458">
        <v>0</v>
      </c>
      <c r="W99" s="458">
        <v>381.24900000000002</v>
      </c>
      <c r="X99" s="458">
        <v>80.363</v>
      </c>
      <c r="Y99" s="458">
        <v>0</v>
      </c>
      <c r="Z99" s="458">
        <v>823.50300000000004</v>
      </c>
      <c r="AA99" s="458">
        <v>118.199</v>
      </c>
      <c r="AB99" s="458">
        <v>2018.982</v>
      </c>
      <c r="AC99" s="458">
        <v>-437.661</v>
      </c>
      <c r="AD99" s="458">
        <v>-458.654</v>
      </c>
      <c r="AE99" s="458">
        <v>8853.1369999999988</v>
      </c>
      <c r="AF99" s="458">
        <v>8394.4829999999984</v>
      </c>
      <c r="AG99" s="458">
        <f t="shared" si="6"/>
        <v>8853.1369999999988</v>
      </c>
      <c r="AH99" s="458">
        <f t="shared" si="7"/>
        <v>2018.982</v>
      </c>
      <c r="AI99" s="458">
        <f t="shared" si="8"/>
        <v>0</v>
      </c>
      <c r="AK99" s="457">
        <v>0.46875</v>
      </c>
      <c r="AL99" s="458">
        <v>3032.9319999999998</v>
      </c>
      <c r="AM99" s="458">
        <v>2697.998</v>
      </c>
      <c r="AN99" s="458">
        <v>-0.85599999999999998</v>
      </c>
      <c r="AO99" s="458">
        <v>384.66199999999998</v>
      </c>
      <c r="AP99" s="458">
        <v>85.701999999999998</v>
      </c>
      <c r="AQ99" s="458">
        <v>0</v>
      </c>
      <c r="AR99" s="458">
        <v>2631.2860000000001</v>
      </c>
      <c r="AS99" s="458">
        <v>29.064</v>
      </c>
      <c r="AT99" s="458">
        <v>1015.383</v>
      </c>
      <c r="AU99" s="458">
        <v>-802.37800000000004</v>
      </c>
      <c r="AV99" s="458">
        <v>-460.553</v>
      </c>
      <c r="AW99" s="458">
        <v>9073.7930000000015</v>
      </c>
      <c r="AX99" s="458">
        <v>8613.2400000000016</v>
      </c>
      <c r="AY99" s="458">
        <f t="shared" si="9"/>
        <v>9073.7930000000015</v>
      </c>
      <c r="AZ99" s="458">
        <f t="shared" si="10"/>
        <v>1015.383</v>
      </c>
      <c r="BA99" s="458">
        <f t="shared" si="11"/>
        <v>0</v>
      </c>
    </row>
    <row r="100" spans="1:53" s="445" customFormat="1">
      <c r="A100" s="457">
        <v>0.47916666666666702</v>
      </c>
      <c r="B100" s="458">
        <v>3734.828</v>
      </c>
      <c r="C100" s="458">
        <v>3224.0210000000002</v>
      </c>
      <c r="D100" s="458">
        <v>62.15</v>
      </c>
      <c r="E100" s="458">
        <v>423.99799999999999</v>
      </c>
      <c r="F100" s="458">
        <v>89.230999999999995</v>
      </c>
      <c r="G100" s="458">
        <v>0</v>
      </c>
      <c r="H100" s="458">
        <v>1244.3820000000001</v>
      </c>
      <c r="I100" s="458">
        <v>54.587000000000003</v>
      </c>
      <c r="J100" s="458">
        <v>1247.893</v>
      </c>
      <c r="K100" s="458">
        <v>-574.12900000000002</v>
      </c>
      <c r="L100" s="458">
        <v>-559.79999999999995</v>
      </c>
      <c r="M100" s="458">
        <v>9506.9609999999975</v>
      </c>
      <c r="N100" s="458">
        <v>8947.1609999999982</v>
      </c>
      <c r="O100" s="458">
        <f t="shared" si="3"/>
        <v>9506.9609999999975</v>
      </c>
      <c r="P100" s="458">
        <f t="shared" si="4"/>
        <v>1247.893</v>
      </c>
      <c r="Q100" s="458">
        <f t="shared" si="5"/>
        <v>0</v>
      </c>
      <c r="S100" s="457">
        <v>0.47916666666666702</v>
      </c>
      <c r="T100" s="458">
        <v>3709.7460000000001</v>
      </c>
      <c r="U100" s="458">
        <v>2191.8180000000002</v>
      </c>
      <c r="V100" s="458">
        <v>0</v>
      </c>
      <c r="W100" s="458">
        <v>380.63099999999997</v>
      </c>
      <c r="X100" s="458">
        <v>80.363</v>
      </c>
      <c r="Y100" s="458">
        <v>0</v>
      </c>
      <c r="Z100" s="458">
        <v>831.99800000000005</v>
      </c>
      <c r="AA100" s="458">
        <v>106.565</v>
      </c>
      <c r="AB100" s="458">
        <v>2016.068</v>
      </c>
      <c r="AC100" s="458">
        <v>-437.46699999999998</v>
      </c>
      <c r="AD100" s="458">
        <v>-462.04199999999997</v>
      </c>
      <c r="AE100" s="458">
        <v>8879.7219999999998</v>
      </c>
      <c r="AF100" s="458">
        <v>8417.68</v>
      </c>
      <c r="AG100" s="458">
        <f t="shared" si="6"/>
        <v>8879.7219999999998</v>
      </c>
      <c r="AH100" s="458">
        <f t="shared" si="7"/>
        <v>2016.068</v>
      </c>
      <c r="AI100" s="458">
        <f t="shared" si="8"/>
        <v>0</v>
      </c>
      <c r="AK100" s="457">
        <v>0.47916666666666702</v>
      </c>
      <c r="AL100" s="458">
        <v>3030.4630000000002</v>
      </c>
      <c r="AM100" s="458">
        <v>2719.8440000000001</v>
      </c>
      <c r="AN100" s="458">
        <v>-0.92600000000000005</v>
      </c>
      <c r="AO100" s="458">
        <v>386.21600000000001</v>
      </c>
      <c r="AP100" s="458">
        <v>85.031000000000006</v>
      </c>
      <c r="AQ100" s="458">
        <v>0</v>
      </c>
      <c r="AR100" s="458">
        <v>2612.0360000000001</v>
      </c>
      <c r="AS100" s="458">
        <v>29.687999999999999</v>
      </c>
      <c r="AT100" s="458">
        <v>1008.5890000000001</v>
      </c>
      <c r="AU100" s="458">
        <v>-801.08500000000004</v>
      </c>
      <c r="AV100" s="458">
        <v>-462.44600000000003</v>
      </c>
      <c r="AW100" s="458">
        <v>9069.8559999999998</v>
      </c>
      <c r="AX100" s="458">
        <v>8607.41</v>
      </c>
      <c r="AY100" s="458">
        <f t="shared" si="9"/>
        <v>9069.8559999999998</v>
      </c>
      <c r="AZ100" s="458">
        <f t="shared" si="10"/>
        <v>1008.5890000000001</v>
      </c>
      <c r="BA100" s="458">
        <f t="shared" si="11"/>
        <v>0</v>
      </c>
    </row>
    <row r="101" spans="1:53" s="445" customFormat="1">
      <c r="A101" s="457">
        <v>0.48958333333333298</v>
      </c>
      <c r="B101" s="458">
        <v>3732.739</v>
      </c>
      <c r="C101" s="458">
        <v>3126.3470000000002</v>
      </c>
      <c r="D101" s="458">
        <v>62.183</v>
      </c>
      <c r="E101" s="458">
        <v>425.202</v>
      </c>
      <c r="F101" s="458">
        <v>94.158000000000001</v>
      </c>
      <c r="G101" s="458">
        <v>0</v>
      </c>
      <c r="H101" s="458">
        <v>1277.24</v>
      </c>
      <c r="I101" s="458">
        <v>53.034999999999997</v>
      </c>
      <c r="J101" s="458">
        <v>1309.4960000000001</v>
      </c>
      <c r="K101" s="458">
        <v>-574.40800000000002</v>
      </c>
      <c r="L101" s="458">
        <v>-550.24599999999998</v>
      </c>
      <c r="M101" s="458">
        <v>9505.992000000002</v>
      </c>
      <c r="N101" s="458">
        <v>8955.7460000000028</v>
      </c>
      <c r="O101" s="458">
        <f t="shared" si="3"/>
        <v>9505.992000000002</v>
      </c>
      <c r="P101" s="458">
        <f t="shared" si="4"/>
        <v>1309.4960000000001</v>
      </c>
      <c r="Q101" s="458">
        <f t="shared" si="5"/>
        <v>0</v>
      </c>
      <c r="S101" s="457">
        <v>0.48958333333333298</v>
      </c>
      <c r="T101" s="458">
        <v>3710.866</v>
      </c>
      <c r="U101" s="458">
        <v>2163.9479999999999</v>
      </c>
      <c r="V101" s="458">
        <v>0</v>
      </c>
      <c r="W101" s="458">
        <v>380.35500000000002</v>
      </c>
      <c r="X101" s="458">
        <v>80.355999999999995</v>
      </c>
      <c r="Y101" s="458">
        <v>0</v>
      </c>
      <c r="Z101" s="458">
        <v>871.83299999999997</v>
      </c>
      <c r="AA101" s="458">
        <v>110.105</v>
      </c>
      <c r="AB101" s="458">
        <v>2071.71</v>
      </c>
      <c r="AC101" s="458">
        <v>-437.19900000000001</v>
      </c>
      <c r="AD101" s="458">
        <v>-459.43200000000002</v>
      </c>
      <c r="AE101" s="458">
        <v>8951.9739999999983</v>
      </c>
      <c r="AF101" s="458">
        <v>8492.5419999999976</v>
      </c>
      <c r="AG101" s="458">
        <f t="shared" si="6"/>
        <v>8951.9739999999983</v>
      </c>
      <c r="AH101" s="458">
        <f t="shared" si="7"/>
        <v>2071.71</v>
      </c>
      <c r="AI101" s="458">
        <f t="shared" si="8"/>
        <v>0</v>
      </c>
      <c r="AK101" s="457">
        <v>0.48958333333333298</v>
      </c>
      <c r="AL101" s="458">
        <v>3028.4479999999999</v>
      </c>
      <c r="AM101" s="458">
        <v>2787.1179999999999</v>
      </c>
      <c r="AN101" s="458">
        <v>-0.89500000000000002</v>
      </c>
      <c r="AO101" s="458">
        <v>395.952</v>
      </c>
      <c r="AP101" s="458">
        <v>85.567999999999998</v>
      </c>
      <c r="AQ101" s="458">
        <v>0</v>
      </c>
      <c r="AR101" s="458">
        <v>2598.3380000000002</v>
      </c>
      <c r="AS101" s="458">
        <v>29.315000000000001</v>
      </c>
      <c r="AT101" s="458">
        <v>954.15300000000002</v>
      </c>
      <c r="AU101" s="458">
        <v>-800.51700000000005</v>
      </c>
      <c r="AV101" s="458">
        <v>-469.21600000000001</v>
      </c>
      <c r="AW101" s="458">
        <v>9077.4800000000014</v>
      </c>
      <c r="AX101" s="458">
        <v>8608.264000000001</v>
      </c>
      <c r="AY101" s="458">
        <f t="shared" si="9"/>
        <v>9077.4800000000014</v>
      </c>
      <c r="AZ101" s="458">
        <f t="shared" si="10"/>
        <v>954.15300000000002</v>
      </c>
      <c r="BA101" s="458">
        <f t="shared" si="11"/>
        <v>0</v>
      </c>
    </row>
    <row r="102" spans="1:53" s="445" customFormat="1">
      <c r="A102" s="457">
        <v>0.5</v>
      </c>
      <c r="B102" s="458">
        <v>3733.58</v>
      </c>
      <c r="C102" s="458">
        <v>3027.1239999999998</v>
      </c>
      <c r="D102" s="458">
        <v>62.222999999999999</v>
      </c>
      <c r="E102" s="458">
        <v>411.98899999999998</v>
      </c>
      <c r="F102" s="458">
        <v>96.125</v>
      </c>
      <c r="G102" s="458">
        <v>0</v>
      </c>
      <c r="H102" s="458">
        <v>1240.9870000000001</v>
      </c>
      <c r="I102" s="458">
        <v>54.607999999999997</v>
      </c>
      <c r="J102" s="458">
        <v>1584.7670000000001</v>
      </c>
      <c r="K102" s="458">
        <v>-572.899</v>
      </c>
      <c r="L102" s="458">
        <v>-539.40599999999995</v>
      </c>
      <c r="M102" s="458">
        <v>9638.503999999999</v>
      </c>
      <c r="N102" s="458">
        <v>9099.0979999999981</v>
      </c>
      <c r="O102" s="458">
        <f t="shared" si="3"/>
        <v>9638.503999999999</v>
      </c>
      <c r="P102" s="458">
        <f t="shared" si="4"/>
        <v>1584.7670000000001</v>
      </c>
      <c r="Q102" s="458">
        <f t="shared" si="5"/>
        <v>0</v>
      </c>
      <c r="S102" s="457">
        <v>0.5</v>
      </c>
      <c r="T102" s="458">
        <v>3711.7220000000002</v>
      </c>
      <c r="U102" s="458">
        <v>2128.5149999999999</v>
      </c>
      <c r="V102" s="458">
        <v>0</v>
      </c>
      <c r="W102" s="458">
        <v>375.19499999999999</v>
      </c>
      <c r="X102" s="458">
        <v>79.515000000000001</v>
      </c>
      <c r="Y102" s="458">
        <v>0</v>
      </c>
      <c r="Z102" s="458">
        <v>869.36900000000003</v>
      </c>
      <c r="AA102" s="458">
        <v>116.07</v>
      </c>
      <c r="AB102" s="458">
        <v>2161.797</v>
      </c>
      <c r="AC102" s="458">
        <v>-436.95699999999999</v>
      </c>
      <c r="AD102" s="458">
        <v>-455.43700000000001</v>
      </c>
      <c r="AE102" s="458">
        <v>9005.2259999999987</v>
      </c>
      <c r="AF102" s="458">
        <v>8549.7889999999989</v>
      </c>
      <c r="AG102" s="458">
        <f t="shared" si="6"/>
        <v>9005.2259999999987</v>
      </c>
      <c r="AH102" s="458">
        <f t="shared" si="7"/>
        <v>2161.797</v>
      </c>
      <c r="AI102" s="458">
        <f t="shared" si="8"/>
        <v>0</v>
      </c>
      <c r="AK102" s="457">
        <v>0.5</v>
      </c>
      <c r="AL102" s="458">
        <v>3024.5439999999999</v>
      </c>
      <c r="AM102" s="458">
        <v>2779.1210000000001</v>
      </c>
      <c r="AN102" s="458">
        <v>-0.872</v>
      </c>
      <c r="AO102" s="458">
        <v>386.66</v>
      </c>
      <c r="AP102" s="458">
        <v>84.808000000000007</v>
      </c>
      <c r="AQ102" s="458">
        <v>0</v>
      </c>
      <c r="AR102" s="458">
        <v>2647.0729999999999</v>
      </c>
      <c r="AS102" s="458">
        <v>33.198</v>
      </c>
      <c r="AT102" s="458">
        <v>988.82299999999998</v>
      </c>
      <c r="AU102" s="458">
        <v>-797.49400000000003</v>
      </c>
      <c r="AV102" s="458">
        <v>-467.96499999999997</v>
      </c>
      <c r="AW102" s="458">
        <v>9145.860999999999</v>
      </c>
      <c r="AX102" s="458">
        <v>8677.8959999999988</v>
      </c>
      <c r="AY102" s="458">
        <f t="shared" si="9"/>
        <v>9145.860999999999</v>
      </c>
      <c r="AZ102" s="458">
        <f t="shared" si="10"/>
        <v>988.82299999999998</v>
      </c>
      <c r="BA102" s="458">
        <f t="shared" si="11"/>
        <v>0</v>
      </c>
    </row>
    <row r="103" spans="1:53" s="445" customFormat="1">
      <c r="A103" s="457">
        <v>0.51041666666666696</v>
      </c>
      <c r="B103" s="458">
        <v>3734.681</v>
      </c>
      <c r="C103" s="458">
        <v>2950.09</v>
      </c>
      <c r="D103" s="458">
        <v>62.23</v>
      </c>
      <c r="E103" s="458">
        <v>409.99299999999999</v>
      </c>
      <c r="F103" s="458">
        <v>102.997</v>
      </c>
      <c r="G103" s="458">
        <v>0</v>
      </c>
      <c r="H103" s="458">
        <v>1213.57</v>
      </c>
      <c r="I103" s="458">
        <v>61.298999999999999</v>
      </c>
      <c r="J103" s="458">
        <v>1671.088</v>
      </c>
      <c r="K103" s="458">
        <v>-572.77099999999996</v>
      </c>
      <c r="L103" s="458">
        <v>-531.61699999999996</v>
      </c>
      <c r="M103" s="458">
        <v>9633.1770000000015</v>
      </c>
      <c r="N103" s="458">
        <v>9101.5600000000013</v>
      </c>
      <c r="O103" s="458">
        <f t="shared" si="3"/>
        <v>9633.1770000000015</v>
      </c>
      <c r="P103" s="458">
        <f t="shared" si="4"/>
        <v>1671.088</v>
      </c>
      <c r="Q103" s="458">
        <f t="shared" si="5"/>
        <v>0</v>
      </c>
      <c r="S103" s="457">
        <v>0.51041666666666696</v>
      </c>
      <c r="T103" s="458">
        <v>3710.1640000000002</v>
      </c>
      <c r="U103" s="458">
        <v>2135.424</v>
      </c>
      <c r="V103" s="458">
        <v>0</v>
      </c>
      <c r="W103" s="458">
        <v>374.58600000000001</v>
      </c>
      <c r="X103" s="458">
        <v>79.506</v>
      </c>
      <c r="Y103" s="458">
        <v>0</v>
      </c>
      <c r="Z103" s="458">
        <v>876.64400000000001</v>
      </c>
      <c r="AA103" s="458">
        <v>115.60299999999999</v>
      </c>
      <c r="AB103" s="458">
        <v>2093.1529999999998</v>
      </c>
      <c r="AC103" s="458">
        <v>-435.37</v>
      </c>
      <c r="AD103" s="458">
        <v>-456.096</v>
      </c>
      <c r="AE103" s="458">
        <v>8949.7099999999991</v>
      </c>
      <c r="AF103" s="458">
        <v>8493.6139999999996</v>
      </c>
      <c r="AG103" s="458">
        <f t="shared" si="6"/>
        <v>8949.7099999999991</v>
      </c>
      <c r="AH103" s="458">
        <f t="shared" si="7"/>
        <v>2093.1529999999998</v>
      </c>
      <c r="AI103" s="458">
        <f t="shared" si="8"/>
        <v>0</v>
      </c>
      <c r="AK103" s="457">
        <v>0.51041666666666696</v>
      </c>
      <c r="AL103" s="458">
        <v>3020.9319999999998</v>
      </c>
      <c r="AM103" s="458">
        <v>2740.0630000000001</v>
      </c>
      <c r="AN103" s="458">
        <v>-0.86399999999999999</v>
      </c>
      <c r="AO103" s="458">
        <v>385.34</v>
      </c>
      <c r="AP103" s="458">
        <v>84.536000000000001</v>
      </c>
      <c r="AQ103" s="458">
        <v>0</v>
      </c>
      <c r="AR103" s="458">
        <v>2668.3389999999999</v>
      </c>
      <c r="AS103" s="458">
        <v>29.128</v>
      </c>
      <c r="AT103" s="458">
        <v>986.46600000000001</v>
      </c>
      <c r="AU103" s="458">
        <v>-798.44399999999996</v>
      </c>
      <c r="AV103" s="458">
        <v>-464.11099999999999</v>
      </c>
      <c r="AW103" s="458">
        <v>9115.4960000000028</v>
      </c>
      <c r="AX103" s="458">
        <v>8651.385000000002</v>
      </c>
      <c r="AY103" s="458">
        <f t="shared" si="9"/>
        <v>9115.4960000000028</v>
      </c>
      <c r="AZ103" s="458">
        <f t="shared" si="10"/>
        <v>986.46600000000001</v>
      </c>
      <c r="BA103" s="458">
        <f t="shared" si="11"/>
        <v>0</v>
      </c>
    </row>
    <row r="104" spans="1:53" s="445" customFormat="1">
      <c r="A104" s="457">
        <v>0.52083333333333304</v>
      </c>
      <c r="B104" s="458">
        <v>3735.1010000000001</v>
      </c>
      <c r="C104" s="458">
        <v>2841.8339999999998</v>
      </c>
      <c r="D104" s="458">
        <v>62.19</v>
      </c>
      <c r="E104" s="458">
        <v>414.358</v>
      </c>
      <c r="F104" s="458">
        <v>103.836</v>
      </c>
      <c r="G104" s="458">
        <v>0</v>
      </c>
      <c r="H104" s="458">
        <v>1191.864</v>
      </c>
      <c r="I104" s="458">
        <v>72.122</v>
      </c>
      <c r="J104" s="458">
        <v>1770.5540000000001</v>
      </c>
      <c r="K104" s="458">
        <v>-571.98400000000004</v>
      </c>
      <c r="L104" s="458">
        <v>-521.08500000000004</v>
      </c>
      <c r="M104" s="458">
        <v>9619.8749999999982</v>
      </c>
      <c r="N104" s="458">
        <v>9098.7899999999972</v>
      </c>
      <c r="O104" s="458">
        <f t="shared" si="3"/>
        <v>9619.8749999999982</v>
      </c>
      <c r="P104" s="458">
        <f t="shared" si="4"/>
        <v>1770.5540000000001</v>
      </c>
      <c r="Q104" s="458">
        <f t="shared" si="5"/>
        <v>0</v>
      </c>
      <c r="S104" s="457">
        <v>0.52083333333333304</v>
      </c>
      <c r="T104" s="458">
        <v>3708.4540000000002</v>
      </c>
      <c r="U104" s="458">
        <v>2117.2379999999998</v>
      </c>
      <c r="V104" s="458">
        <v>0</v>
      </c>
      <c r="W104" s="458">
        <v>374.12900000000002</v>
      </c>
      <c r="X104" s="458">
        <v>79.497</v>
      </c>
      <c r="Y104" s="458">
        <v>0</v>
      </c>
      <c r="Z104" s="458">
        <v>844.23299999999995</v>
      </c>
      <c r="AA104" s="458">
        <v>124.84699999999999</v>
      </c>
      <c r="AB104" s="458">
        <v>2158.1129999999998</v>
      </c>
      <c r="AC104" s="458">
        <v>-434.81400000000002</v>
      </c>
      <c r="AD104" s="458">
        <v>-453.93</v>
      </c>
      <c r="AE104" s="458">
        <v>8971.6970000000001</v>
      </c>
      <c r="AF104" s="458">
        <v>8517.7669999999998</v>
      </c>
      <c r="AG104" s="458">
        <f t="shared" si="6"/>
        <v>8971.6970000000001</v>
      </c>
      <c r="AH104" s="458">
        <f t="shared" si="7"/>
        <v>2158.1129999999998</v>
      </c>
      <c r="AI104" s="458">
        <f t="shared" si="8"/>
        <v>0</v>
      </c>
      <c r="AK104" s="457">
        <v>0.52083333333333304</v>
      </c>
      <c r="AL104" s="458">
        <v>3020.491</v>
      </c>
      <c r="AM104" s="458">
        <v>2632.212</v>
      </c>
      <c r="AN104" s="458">
        <v>-0.89600000000000002</v>
      </c>
      <c r="AO104" s="458">
        <v>384.83199999999999</v>
      </c>
      <c r="AP104" s="458">
        <v>84.531999999999996</v>
      </c>
      <c r="AQ104" s="458">
        <v>0</v>
      </c>
      <c r="AR104" s="458">
        <v>2627.0859999999998</v>
      </c>
      <c r="AS104" s="458">
        <v>31.140999999999998</v>
      </c>
      <c r="AT104" s="458">
        <v>1076.374</v>
      </c>
      <c r="AU104" s="458">
        <v>-796.42200000000003</v>
      </c>
      <c r="AV104" s="458">
        <v>-453.73700000000002</v>
      </c>
      <c r="AW104" s="458">
        <v>9059.3499999999985</v>
      </c>
      <c r="AX104" s="458">
        <v>8605.6129999999994</v>
      </c>
      <c r="AY104" s="458">
        <f t="shared" si="9"/>
        <v>9059.3499999999985</v>
      </c>
      <c r="AZ104" s="458">
        <f t="shared" si="10"/>
        <v>1076.374</v>
      </c>
      <c r="BA104" s="458">
        <f t="shared" si="11"/>
        <v>0</v>
      </c>
    </row>
    <row r="105" spans="1:53" s="445" customFormat="1">
      <c r="A105" s="457">
        <v>0.53125</v>
      </c>
      <c r="B105" s="458">
        <v>3734.328</v>
      </c>
      <c r="C105" s="458">
        <v>2824.4789999999998</v>
      </c>
      <c r="D105" s="458">
        <v>62.136000000000003</v>
      </c>
      <c r="E105" s="458">
        <v>415.10599999999999</v>
      </c>
      <c r="F105" s="458">
        <v>103.533</v>
      </c>
      <c r="G105" s="458">
        <v>0</v>
      </c>
      <c r="H105" s="458">
        <v>1209.3920000000001</v>
      </c>
      <c r="I105" s="458">
        <v>69.625</v>
      </c>
      <c r="J105" s="458">
        <v>1798.2190000000001</v>
      </c>
      <c r="K105" s="458">
        <v>-571.04300000000001</v>
      </c>
      <c r="L105" s="458">
        <v>-519.43600000000004</v>
      </c>
      <c r="M105" s="458">
        <v>9645.7749999999996</v>
      </c>
      <c r="N105" s="458">
        <v>9126.3389999999999</v>
      </c>
      <c r="O105" s="458">
        <f t="shared" si="3"/>
        <v>9645.7749999999996</v>
      </c>
      <c r="P105" s="458">
        <f t="shared" si="4"/>
        <v>1798.2190000000001</v>
      </c>
      <c r="Q105" s="458">
        <f t="shared" si="5"/>
        <v>0</v>
      </c>
      <c r="S105" s="457">
        <v>0.53125</v>
      </c>
      <c r="T105" s="458">
        <v>3707.8739999999998</v>
      </c>
      <c r="U105" s="458">
        <v>2155.7280000000001</v>
      </c>
      <c r="V105" s="458">
        <v>0</v>
      </c>
      <c r="W105" s="458">
        <v>378.21</v>
      </c>
      <c r="X105" s="458">
        <v>79.492000000000004</v>
      </c>
      <c r="Y105" s="458">
        <v>0</v>
      </c>
      <c r="Z105" s="458">
        <v>862.62800000000004</v>
      </c>
      <c r="AA105" s="458">
        <v>124.542</v>
      </c>
      <c r="AB105" s="458">
        <v>2136.9749999999999</v>
      </c>
      <c r="AC105" s="458">
        <v>-433.62799999999999</v>
      </c>
      <c r="AD105" s="458">
        <v>-458.36599999999999</v>
      </c>
      <c r="AE105" s="458">
        <v>9011.8209999999999</v>
      </c>
      <c r="AF105" s="458">
        <v>8553.4549999999999</v>
      </c>
      <c r="AG105" s="458">
        <f t="shared" si="6"/>
        <v>9011.8209999999999</v>
      </c>
      <c r="AH105" s="458">
        <f t="shared" si="7"/>
        <v>2136.9749999999999</v>
      </c>
      <c r="AI105" s="458">
        <f t="shared" si="8"/>
        <v>0</v>
      </c>
      <c r="AK105" s="457">
        <v>0.53125</v>
      </c>
      <c r="AL105" s="458">
        <v>3018.741</v>
      </c>
      <c r="AM105" s="458">
        <v>2599.4789999999998</v>
      </c>
      <c r="AN105" s="458">
        <v>-0.86799999999999999</v>
      </c>
      <c r="AO105" s="458">
        <v>386.226</v>
      </c>
      <c r="AP105" s="458">
        <v>84.494</v>
      </c>
      <c r="AQ105" s="458">
        <v>0</v>
      </c>
      <c r="AR105" s="458">
        <v>2593.5880000000002</v>
      </c>
      <c r="AS105" s="458">
        <v>34.161000000000001</v>
      </c>
      <c r="AT105" s="458">
        <v>1110.82</v>
      </c>
      <c r="AU105" s="458">
        <v>-796.15800000000002</v>
      </c>
      <c r="AV105" s="458">
        <v>-450.505</v>
      </c>
      <c r="AW105" s="458">
        <v>9030.4829999999984</v>
      </c>
      <c r="AX105" s="458">
        <v>8579.9779999999992</v>
      </c>
      <c r="AY105" s="458">
        <f t="shared" si="9"/>
        <v>9030.4829999999984</v>
      </c>
      <c r="AZ105" s="458">
        <f t="shared" si="10"/>
        <v>1110.82</v>
      </c>
      <c r="BA105" s="458">
        <f t="shared" si="11"/>
        <v>0</v>
      </c>
    </row>
    <row r="106" spans="1:53" s="445" customFormat="1">
      <c r="A106" s="457">
        <v>0.54166666666666696</v>
      </c>
      <c r="B106" s="458">
        <v>3731.0630000000001</v>
      </c>
      <c r="C106" s="458">
        <v>2842.8069999999998</v>
      </c>
      <c r="D106" s="458">
        <v>62.203000000000003</v>
      </c>
      <c r="E106" s="458">
        <v>408.89800000000002</v>
      </c>
      <c r="F106" s="458">
        <v>100.94</v>
      </c>
      <c r="G106" s="458">
        <v>0</v>
      </c>
      <c r="H106" s="458">
        <v>1203.384</v>
      </c>
      <c r="I106" s="458">
        <v>69.147999999999996</v>
      </c>
      <c r="J106" s="458">
        <v>1867.922</v>
      </c>
      <c r="K106" s="458">
        <v>-570.55200000000002</v>
      </c>
      <c r="L106" s="458">
        <v>-520.65899999999999</v>
      </c>
      <c r="M106" s="458">
        <v>9715.8130000000001</v>
      </c>
      <c r="N106" s="458">
        <v>9195.1540000000005</v>
      </c>
      <c r="O106" s="458">
        <f t="shared" si="3"/>
        <v>9715.8130000000001</v>
      </c>
      <c r="P106" s="458">
        <f t="shared" si="4"/>
        <v>1867.922</v>
      </c>
      <c r="Q106" s="458">
        <f t="shared" si="5"/>
        <v>0</v>
      </c>
      <c r="S106" s="457">
        <v>0.54166666666666696</v>
      </c>
      <c r="T106" s="458">
        <v>3709.2020000000002</v>
      </c>
      <c r="U106" s="458">
        <v>2212.1480000000001</v>
      </c>
      <c r="V106" s="458">
        <v>0</v>
      </c>
      <c r="W106" s="458">
        <v>405.82100000000003</v>
      </c>
      <c r="X106" s="458">
        <v>78.370999999999995</v>
      </c>
      <c r="Y106" s="458">
        <v>0</v>
      </c>
      <c r="Z106" s="458">
        <v>875.24099999999999</v>
      </c>
      <c r="AA106" s="458">
        <v>106.155</v>
      </c>
      <c r="AB106" s="458">
        <v>2057.982</v>
      </c>
      <c r="AC106" s="458">
        <v>-433.012</v>
      </c>
      <c r="AD106" s="458">
        <v>-465.98599999999999</v>
      </c>
      <c r="AE106" s="458">
        <v>9011.9079999999994</v>
      </c>
      <c r="AF106" s="458">
        <v>8545.9219999999987</v>
      </c>
      <c r="AG106" s="458">
        <f t="shared" si="6"/>
        <v>9011.9079999999994</v>
      </c>
      <c r="AH106" s="458">
        <f t="shared" si="7"/>
        <v>2057.982</v>
      </c>
      <c r="AI106" s="458">
        <f t="shared" si="8"/>
        <v>0</v>
      </c>
      <c r="AK106" s="457">
        <v>0.54166666666666696</v>
      </c>
      <c r="AL106" s="458">
        <v>3016.4989999999998</v>
      </c>
      <c r="AM106" s="458">
        <v>2643.1570000000002</v>
      </c>
      <c r="AN106" s="458">
        <v>-0.85299999999999998</v>
      </c>
      <c r="AO106" s="458">
        <v>384.80799999999999</v>
      </c>
      <c r="AP106" s="458">
        <v>83.180999999999997</v>
      </c>
      <c r="AQ106" s="458">
        <v>0</v>
      </c>
      <c r="AR106" s="458">
        <v>2572.3270000000002</v>
      </c>
      <c r="AS106" s="458">
        <v>34.323</v>
      </c>
      <c r="AT106" s="458">
        <v>1148.673</v>
      </c>
      <c r="AU106" s="458">
        <v>-794.572</v>
      </c>
      <c r="AV106" s="458">
        <v>-454.22</v>
      </c>
      <c r="AW106" s="458">
        <v>9087.5429999999997</v>
      </c>
      <c r="AX106" s="458">
        <v>8633.3230000000003</v>
      </c>
      <c r="AY106" s="458">
        <f t="shared" si="9"/>
        <v>9087.5429999999997</v>
      </c>
      <c r="AZ106" s="458">
        <f t="shared" si="10"/>
        <v>1148.673</v>
      </c>
      <c r="BA106" s="458">
        <f t="shared" si="11"/>
        <v>0</v>
      </c>
    </row>
    <row r="107" spans="1:53" s="445" customFormat="1">
      <c r="A107" s="457">
        <v>0.55208333333333304</v>
      </c>
      <c r="B107" s="458">
        <v>3730.9369999999999</v>
      </c>
      <c r="C107" s="458">
        <v>2863.0709999999999</v>
      </c>
      <c r="D107" s="458">
        <v>60.378</v>
      </c>
      <c r="E107" s="458">
        <v>410.34899999999999</v>
      </c>
      <c r="F107" s="458">
        <v>98.289000000000001</v>
      </c>
      <c r="G107" s="458">
        <v>0</v>
      </c>
      <c r="H107" s="458">
        <v>1170.7809999999999</v>
      </c>
      <c r="I107" s="458">
        <v>71.125</v>
      </c>
      <c r="J107" s="458">
        <v>1809.7</v>
      </c>
      <c r="K107" s="458">
        <v>-569.827</v>
      </c>
      <c r="L107" s="458">
        <v>-522.51499999999999</v>
      </c>
      <c r="M107" s="458">
        <v>9644.8030000000017</v>
      </c>
      <c r="N107" s="458">
        <v>9122.2880000000023</v>
      </c>
      <c r="O107" s="458">
        <f t="shared" si="3"/>
        <v>9644.8030000000017</v>
      </c>
      <c r="P107" s="458">
        <f t="shared" si="4"/>
        <v>1809.7</v>
      </c>
      <c r="Q107" s="458">
        <f t="shared" si="5"/>
        <v>0</v>
      </c>
      <c r="S107" s="457">
        <v>0.55208333333333304</v>
      </c>
      <c r="T107" s="458">
        <v>3709.7719999999999</v>
      </c>
      <c r="U107" s="458">
        <v>2213.2220000000002</v>
      </c>
      <c r="V107" s="458">
        <v>0</v>
      </c>
      <c r="W107" s="458">
        <v>390.65499999999997</v>
      </c>
      <c r="X107" s="458">
        <v>78.366</v>
      </c>
      <c r="Y107" s="458">
        <v>0</v>
      </c>
      <c r="Z107" s="458">
        <v>872.44500000000005</v>
      </c>
      <c r="AA107" s="458">
        <v>96.899000000000001</v>
      </c>
      <c r="AB107" s="458">
        <v>2097.326</v>
      </c>
      <c r="AC107" s="458">
        <v>-432.904</v>
      </c>
      <c r="AD107" s="458">
        <v>-465.07600000000002</v>
      </c>
      <c r="AE107" s="458">
        <v>9025.7810000000009</v>
      </c>
      <c r="AF107" s="458">
        <v>8560.7050000000017</v>
      </c>
      <c r="AG107" s="458">
        <f t="shared" si="6"/>
        <v>9025.7810000000009</v>
      </c>
      <c r="AH107" s="458">
        <f t="shared" si="7"/>
        <v>2097.326</v>
      </c>
      <c r="AI107" s="458">
        <f t="shared" si="8"/>
        <v>0</v>
      </c>
      <c r="AK107" s="457">
        <v>0.55208333333333304</v>
      </c>
      <c r="AL107" s="458">
        <v>3013.8539999999998</v>
      </c>
      <c r="AM107" s="458">
        <v>2646.0549999999998</v>
      </c>
      <c r="AN107" s="458">
        <v>-0.84799999999999998</v>
      </c>
      <c r="AO107" s="458">
        <v>385.75400000000002</v>
      </c>
      <c r="AP107" s="458">
        <v>83.12</v>
      </c>
      <c r="AQ107" s="458">
        <v>0</v>
      </c>
      <c r="AR107" s="458">
        <v>2547.4589999999998</v>
      </c>
      <c r="AS107" s="458">
        <v>37.378</v>
      </c>
      <c r="AT107" s="458">
        <v>1140.7249999999999</v>
      </c>
      <c r="AU107" s="458">
        <v>-793.48199999999997</v>
      </c>
      <c r="AV107" s="458">
        <v>-454.29300000000001</v>
      </c>
      <c r="AW107" s="458">
        <v>9060.0150000000012</v>
      </c>
      <c r="AX107" s="458">
        <v>8605.7220000000016</v>
      </c>
      <c r="AY107" s="458">
        <f t="shared" si="9"/>
        <v>9060.0150000000012</v>
      </c>
      <c r="AZ107" s="458">
        <f t="shared" si="10"/>
        <v>1140.7249999999999</v>
      </c>
      <c r="BA107" s="458">
        <f t="shared" si="11"/>
        <v>0</v>
      </c>
    </row>
    <row r="108" spans="1:53" s="445" customFormat="1">
      <c r="A108" s="457">
        <v>0.5625</v>
      </c>
      <c r="B108" s="458">
        <v>3730.8220000000001</v>
      </c>
      <c r="C108" s="458">
        <v>2828.6579999999999</v>
      </c>
      <c r="D108" s="458">
        <v>54.654000000000003</v>
      </c>
      <c r="E108" s="458">
        <v>409.56599999999997</v>
      </c>
      <c r="F108" s="458">
        <v>93.802000000000007</v>
      </c>
      <c r="G108" s="458">
        <v>0</v>
      </c>
      <c r="H108" s="458">
        <v>1163.1579999999999</v>
      </c>
      <c r="I108" s="458">
        <v>65.046999999999997</v>
      </c>
      <c r="J108" s="458">
        <v>1779.538</v>
      </c>
      <c r="K108" s="458">
        <v>-568.70100000000002</v>
      </c>
      <c r="L108" s="458">
        <v>-518.76400000000001</v>
      </c>
      <c r="M108" s="458">
        <v>9556.5440000000017</v>
      </c>
      <c r="N108" s="458">
        <v>9037.7800000000025</v>
      </c>
      <c r="O108" s="458">
        <f t="shared" si="3"/>
        <v>9556.5440000000017</v>
      </c>
      <c r="P108" s="458">
        <f t="shared" si="4"/>
        <v>1779.538</v>
      </c>
      <c r="Q108" s="458">
        <f t="shared" si="5"/>
        <v>0</v>
      </c>
      <c r="S108" s="457">
        <v>0.5625</v>
      </c>
      <c r="T108" s="458">
        <v>3708.8429999999998</v>
      </c>
      <c r="U108" s="458">
        <v>2136.413</v>
      </c>
      <c r="V108" s="458">
        <v>0</v>
      </c>
      <c r="W108" s="458">
        <v>388.59899999999999</v>
      </c>
      <c r="X108" s="458">
        <v>78.346999999999994</v>
      </c>
      <c r="Y108" s="458">
        <v>0</v>
      </c>
      <c r="Z108" s="458">
        <v>951.08299999999997</v>
      </c>
      <c r="AA108" s="458">
        <v>100.117</v>
      </c>
      <c r="AB108" s="458">
        <v>2052.2800000000002</v>
      </c>
      <c r="AC108" s="458">
        <v>-431.786</v>
      </c>
      <c r="AD108" s="458">
        <v>-457.29899999999998</v>
      </c>
      <c r="AE108" s="458">
        <v>8983.8959999999988</v>
      </c>
      <c r="AF108" s="458">
        <v>8526.5969999999979</v>
      </c>
      <c r="AG108" s="458">
        <f t="shared" si="6"/>
        <v>8983.8959999999988</v>
      </c>
      <c r="AH108" s="458">
        <f t="shared" si="7"/>
        <v>2052.2800000000002</v>
      </c>
      <c r="AI108" s="458">
        <f t="shared" si="8"/>
        <v>0</v>
      </c>
      <c r="AK108" s="457">
        <v>0.5625</v>
      </c>
      <c r="AL108" s="458">
        <v>3010.991</v>
      </c>
      <c r="AM108" s="458">
        <v>2577.6909999999998</v>
      </c>
      <c r="AN108" s="458">
        <v>-0.88200000000000001</v>
      </c>
      <c r="AO108" s="458">
        <v>386.50099999999998</v>
      </c>
      <c r="AP108" s="458">
        <v>83.111000000000004</v>
      </c>
      <c r="AQ108" s="458">
        <v>0</v>
      </c>
      <c r="AR108" s="458">
        <v>2449.482</v>
      </c>
      <c r="AS108" s="458">
        <v>38.953000000000003</v>
      </c>
      <c r="AT108" s="458">
        <v>1193.729</v>
      </c>
      <c r="AU108" s="458">
        <v>-792.17200000000003</v>
      </c>
      <c r="AV108" s="458">
        <v>-447.19400000000002</v>
      </c>
      <c r="AW108" s="458">
        <v>8947.4039999999986</v>
      </c>
      <c r="AX108" s="458">
        <v>8500.2099999999991</v>
      </c>
      <c r="AY108" s="458">
        <f t="shared" si="9"/>
        <v>8947.4039999999986</v>
      </c>
      <c r="AZ108" s="458">
        <f t="shared" si="10"/>
        <v>1193.729</v>
      </c>
      <c r="BA108" s="458">
        <f t="shared" si="11"/>
        <v>0</v>
      </c>
    </row>
    <row r="109" spans="1:53" s="445" customFormat="1">
      <c r="A109" s="457">
        <v>0.57291666666666696</v>
      </c>
      <c r="B109" s="458">
        <v>3733.2959999999998</v>
      </c>
      <c r="C109" s="458">
        <v>2790.3380000000002</v>
      </c>
      <c r="D109" s="458">
        <v>45.198</v>
      </c>
      <c r="E109" s="458">
        <v>410.06200000000001</v>
      </c>
      <c r="F109" s="458">
        <v>92.840999999999994</v>
      </c>
      <c r="G109" s="458">
        <v>0</v>
      </c>
      <c r="H109" s="458">
        <v>1207.7719999999999</v>
      </c>
      <c r="I109" s="458">
        <v>65.257000000000005</v>
      </c>
      <c r="J109" s="458">
        <v>1678.846</v>
      </c>
      <c r="K109" s="458">
        <v>-569.16999999999996</v>
      </c>
      <c r="L109" s="458">
        <v>-515.23599999999999</v>
      </c>
      <c r="M109" s="458">
        <v>9454.44</v>
      </c>
      <c r="N109" s="458">
        <v>8939.2039999999997</v>
      </c>
      <c r="O109" s="458">
        <f t="shared" si="3"/>
        <v>9454.44</v>
      </c>
      <c r="P109" s="458">
        <f t="shared" si="4"/>
        <v>1678.846</v>
      </c>
      <c r="Q109" s="458">
        <f t="shared" si="5"/>
        <v>0</v>
      </c>
      <c r="S109" s="457">
        <v>0.57291666666666696</v>
      </c>
      <c r="T109" s="458">
        <v>3706.922</v>
      </c>
      <c r="U109" s="458">
        <v>2087.6849999999999</v>
      </c>
      <c r="V109" s="458">
        <v>0</v>
      </c>
      <c r="W109" s="458">
        <v>389.14100000000002</v>
      </c>
      <c r="X109" s="458">
        <v>78.341999999999999</v>
      </c>
      <c r="Y109" s="458">
        <v>0</v>
      </c>
      <c r="Z109" s="458">
        <v>905.55799999999999</v>
      </c>
      <c r="AA109" s="458">
        <v>104.063</v>
      </c>
      <c r="AB109" s="458">
        <v>1978.5719999999999</v>
      </c>
      <c r="AC109" s="458">
        <v>-431.59100000000001</v>
      </c>
      <c r="AD109" s="458">
        <v>-451.78100000000001</v>
      </c>
      <c r="AE109" s="458">
        <v>8818.6919999999991</v>
      </c>
      <c r="AF109" s="458">
        <v>8366.9109999999982</v>
      </c>
      <c r="AG109" s="458">
        <f t="shared" si="6"/>
        <v>8818.6919999999991</v>
      </c>
      <c r="AH109" s="458">
        <f t="shared" si="7"/>
        <v>1978.5719999999999</v>
      </c>
      <c r="AI109" s="458">
        <f t="shared" si="8"/>
        <v>0</v>
      </c>
      <c r="AK109" s="457">
        <v>0.57291666666666696</v>
      </c>
      <c r="AL109" s="458">
        <v>3008.8739999999998</v>
      </c>
      <c r="AM109" s="458">
        <v>2541.596</v>
      </c>
      <c r="AN109" s="458">
        <v>-0.89300000000000002</v>
      </c>
      <c r="AO109" s="458">
        <v>384.577</v>
      </c>
      <c r="AP109" s="458">
        <v>83.087999999999994</v>
      </c>
      <c r="AQ109" s="458">
        <v>0</v>
      </c>
      <c r="AR109" s="458">
        <v>2470.3440000000001</v>
      </c>
      <c r="AS109" s="458">
        <v>47.442</v>
      </c>
      <c r="AT109" s="458">
        <v>1094.9390000000001</v>
      </c>
      <c r="AU109" s="458">
        <v>-791.54</v>
      </c>
      <c r="AV109" s="458">
        <v>-443.815</v>
      </c>
      <c r="AW109" s="458">
        <v>8838.4269999999997</v>
      </c>
      <c r="AX109" s="458">
        <v>8394.6119999999992</v>
      </c>
      <c r="AY109" s="458">
        <f t="shared" si="9"/>
        <v>8838.4269999999997</v>
      </c>
      <c r="AZ109" s="458">
        <f t="shared" si="10"/>
        <v>1094.9390000000001</v>
      </c>
      <c r="BA109" s="458">
        <f t="shared" si="11"/>
        <v>0</v>
      </c>
    </row>
    <row r="110" spans="1:53" s="445" customFormat="1">
      <c r="A110" s="457">
        <v>0.58333333333333304</v>
      </c>
      <c r="B110" s="458">
        <v>3733.6889999999999</v>
      </c>
      <c r="C110" s="458">
        <v>2778.5970000000002</v>
      </c>
      <c r="D110" s="458">
        <v>48.08</v>
      </c>
      <c r="E110" s="458">
        <v>405.99200000000002</v>
      </c>
      <c r="F110" s="458">
        <v>91.236000000000004</v>
      </c>
      <c r="G110" s="458">
        <v>0</v>
      </c>
      <c r="H110" s="458">
        <v>1264.52</v>
      </c>
      <c r="I110" s="458">
        <v>73.120999999999995</v>
      </c>
      <c r="J110" s="458">
        <v>1529.7739999999999</v>
      </c>
      <c r="K110" s="458">
        <v>-567.48599999999999</v>
      </c>
      <c r="L110" s="458">
        <v>-514.36199999999997</v>
      </c>
      <c r="M110" s="458">
        <v>9357.5229999999974</v>
      </c>
      <c r="N110" s="458">
        <v>8843.1609999999982</v>
      </c>
      <c r="O110" s="458">
        <f t="shared" si="3"/>
        <v>9357.5229999999974</v>
      </c>
      <c r="P110" s="458">
        <f t="shared" si="4"/>
        <v>1529.7739999999999</v>
      </c>
      <c r="Q110" s="458">
        <f t="shared" si="5"/>
        <v>0</v>
      </c>
      <c r="S110" s="457">
        <v>0.58333333333333304</v>
      </c>
      <c r="T110" s="458">
        <v>3703.9140000000002</v>
      </c>
      <c r="U110" s="458">
        <v>2166.355</v>
      </c>
      <c r="V110" s="458">
        <v>0</v>
      </c>
      <c r="W110" s="458">
        <v>380.43700000000001</v>
      </c>
      <c r="X110" s="458">
        <v>78.893000000000001</v>
      </c>
      <c r="Y110" s="458">
        <v>0</v>
      </c>
      <c r="Z110" s="458">
        <v>872.40099999999995</v>
      </c>
      <c r="AA110" s="458">
        <v>109.423</v>
      </c>
      <c r="AB110" s="458">
        <v>1831.7729999999999</v>
      </c>
      <c r="AC110" s="458">
        <v>-430.42599999999999</v>
      </c>
      <c r="AD110" s="458">
        <v>-459.30399999999997</v>
      </c>
      <c r="AE110" s="458">
        <v>8712.77</v>
      </c>
      <c r="AF110" s="458">
        <v>8253.4660000000003</v>
      </c>
      <c r="AG110" s="458">
        <f t="shared" si="6"/>
        <v>8712.77</v>
      </c>
      <c r="AH110" s="458">
        <f t="shared" si="7"/>
        <v>1831.7729999999999</v>
      </c>
      <c r="AI110" s="458">
        <f t="shared" si="8"/>
        <v>0</v>
      </c>
      <c r="AK110" s="457">
        <v>0.58333333333333304</v>
      </c>
      <c r="AL110" s="458">
        <v>3007.502</v>
      </c>
      <c r="AM110" s="458">
        <v>2641.0709999999999</v>
      </c>
      <c r="AN110" s="458">
        <v>-0.79200000000000004</v>
      </c>
      <c r="AO110" s="458">
        <v>382.59</v>
      </c>
      <c r="AP110" s="458">
        <v>84.156000000000006</v>
      </c>
      <c r="AQ110" s="458">
        <v>0</v>
      </c>
      <c r="AR110" s="458">
        <v>2407.107</v>
      </c>
      <c r="AS110" s="458">
        <v>48.189</v>
      </c>
      <c r="AT110" s="458">
        <v>1000.078</v>
      </c>
      <c r="AU110" s="458">
        <v>-791.17100000000005</v>
      </c>
      <c r="AV110" s="458">
        <v>-452.50900000000001</v>
      </c>
      <c r="AW110" s="458">
        <v>8778.73</v>
      </c>
      <c r="AX110" s="458">
        <v>8326.2209999999995</v>
      </c>
      <c r="AY110" s="458">
        <f t="shared" si="9"/>
        <v>8778.73</v>
      </c>
      <c r="AZ110" s="458">
        <f t="shared" si="10"/>
        <v>1000.078</v>
      </c>
      <c r="BA110" s="458">
        <f t="shared" si="11"/>
        <v>0</v>
      </c>
    </row>
    <row r="111" spans="1:53" s="445" customFormat="1">
      <c r="A111" s="457">
        <v>0.59375</v>
      </c>
      <c r="B111" s="458">
        <v>3733.8409999999999</v>
      </c>
      <c r="C111" s="458">
        <v>2812.799</v>
      </c>
      <c r="D111" s="458">
        <v>62.136000000000003</v>
      </c>
      <c r="E111" s="458">
        <v>408.20299999999997</v>
      </c>
      <c r="F111" s="458">
        <v>91.120999999999995</v>
      </c>
      <c r="G111" s="458">
        <v>0</v>
      </c>
      <c r="H111" s="458">
        <v>1207.6659999999999</v>
      </c>
      <c r="I111" s="458">
        <v>69.141999999999996</v>
      </c>
      <c r="J111" s="458">
        <v>1429.3520000000001</v>
      </c>
      <c r="K111" s="458">
        <v>-566.94799999999998</v>
      </c>
      <c r="L111" s="458">
        <v>-517.71699999999998</v>
      </c>
      <c r="M111" s="458">
        <v>9247.3119999999999</v>
      </c>
      <c r="N111" s="458">
        <v>8729.5949999999993</v>
      </c>
      <c r="O111" s="458">
        <f t="shared" si="3"/>
        <v>9247.3119999999999</v>
      </c>
      <c r="P111" s="458">
        <f t="shared" si="4"/>
        <v>1429.3520000000001</v>
      </c>
      <c r="Q111" s="458">
        <f t="shared" si="5"/>
        <v>0</v>
      </c>
      <c r="S111" s="457">
        <v>0.59375</v>
      </c>
      <c r="T111" s="458">
        <v>3703.7020000000002</v>
      </c>
      <c r="U111" s="458">
        <v>2151.973</v>
      </c>
      <c r="V111" s="458">
        <v>0</v>
      </c>
      <c r="W111" s="458">
        <v>377.59399999999999</v>
      </c>
      <c r="X111" s="458">
        <v>78.888000000000005</v>
      </c>
      <c r="Y111" s="458">
        <v>0</v>
      </c>
      <c r="Z111" s="458">
        <v>886.74400000000003</v>
      </c>
      <c r="AA111" s="458">
        <v>104.39400000000001</v>
      </c>
      <c r="AB111" s="458">
        <v>1774.5</v>
      </c>
      <c r="AC111" s="458">
        <v>-428.72399999999999</v>
      </c>
      <c r="AD111" s="458">
        <v>-457.62700000000001</v>
      </c>
      <c r="AE111" s="458">
        <v>8649.0709999999999</v>
      </c>
      <c r="AF111" s="458">
        <v>8191.4439999999995</v>
      </c>
      <c r="AG111" s="458">
        <f t="shared" si="6"/>
        <v>8649.0709999999999</v>
      </c>
      <c r="AH111" s="458">
        <f t="shared" si="7"/>
        <v>1774.5</v>
      </c>
      <c r="AI111" s="458">
        <f t="shared" si="8"/>
        <v>0</v>
      </c>
      <c r="AK111" s="457">
        <v>0.59375</v>
      </c>
      <c r="AL111" s="458">
        <v>3007.9810000000002</v>
      </c>
      <c r="AM111" s="458">
        <v>2693.0390000000002</v>
      </c>
      <c r="AN111" s="458">
        <v>-0.81799999999999995</v>
      </c>
      <c r="AO111" s="458">
        <v>385.55700000000002</v>
      </c>
      <c r="AP111" s="458">
        <v>84.188000000000002</v>
      </c>
      <c r="AQ111" s="458">
        <v>0</v>
      </c>
      <c r="AR111" s="458">
        <v>2358.1480000000001</v>
      </c>
      <c r="AS111" s="458">
        <v>50.970999999999997</v>
      </c>
      <c r="AT111" s="458">
        <v>998.19600000000003</v>
      </c>
      <c r="AU111" s="458">
        <v>-788.63699999999994</v>
      </c>
      <c r="AV111" s="458">
        <v>-457.31799999999998</v>
      </c>
      <c r="AW111" s="458">
        <v>8788.625</v>
      </c>
      <c r="AX111" s="458">
        <v>8331.3070000000007</v>
      </c>
      <c r="AY111" s="458">
        <f t="shared" si="9"/>
        <v>8788.625</v>
      </c>
      <c r="AZ111" s="458">
        <f t="shared" si="10"/>
        <v>998.19600000000003</v>
      </c>
      <c r="BA111" s="458">
        <f t="shared" si="11"/>
        <v>0</v>
      </c>
    </row>
    <row r="112" spans="1:53" s="445" customFormat="1">
      <c r="A112" s="457">
        <v>0.60416666666666696</v>
      </c>
      <c r="B112" s="458">
        <v>3732.2249999999999</v>
      </c>
      <c r="C112" s="458">
        <v>2852.84</v>
      </c>
      <c r="D112" s="458">
        <v>62.17</v>
      </c>
      <c r="E112" s="458">
        <v>409.14100000000002</v>
      </c>
      <c r="F112" s="458">
        <v>91.173000000000002</v>
      </c>
      <c r="G112" s="458">
        <v>0</v>
      </c>
      <c r="H112" s="458">
        <v>1180.6469999999999</v>
      </c>
      <c r="I112" s="458">
        <v>67.146000000000001</v>
      </c>
      <c r="J112" s="458">
        <v>1341.5340000000001</v>
      </c>
      <c r="K112" s="458">
        <v>-566.31700000000001</v>
      </c>
      <c r="L112" s="458">
        <v>-521.47699999999998</v>
      </c>
      <c r="M112" s="458">
        <v>9170.5590000000011</v>
      </c>
      <c r="N112" s="458">
        <v>8649.0820000000003</v>
      </c>
      <c r="O112" s="458">
        <f t="shared" si="3"/>
        <v>9170.5590000000011</v>
      </c>
      <c r="P112" s="458">
        <f t="shared" si="4"/>
        <v>1341.5340000000001</v>
      </c>
      <c r="Q112" s="458">
        <f t="shared" si="5"/>
        <v>0</v>
      </c>
      <c r="S112" s="457">
        <v>0.60416666666666696</v>
      </c>
      <c r="T112" s="458">
        <v>3705.8670000000002</v>
      </c>
      <c r="U112" s="458">
        <v>2120.69</v>
      </c>
      <c r="V112" s="458">
        <v>0</v>
      </c>
      <c r="W112" s="458">
        <v>377.62099999999998</v>
      </c>
      <c r="X112" s="458">
        <v>78.878</v>
      </c>
      <c r="Y112" s="458">
        <v>0</v>
      </c>
      <c r="Z112" s="458">
        <v>865.70799999999997</v>
      </c>
      <c r="AA112" s="458">
        <v>102.80500000000001</v>
      </c>
      <c r="AB112" s="458">
        <v>1782.8489999999999</v>
      </c>
      <c r="AC112" s="458">
        <v>-428.97199999999998</v>
      </c>
      <c r="AD112" s="458">
        <v>-454.25299999999999</v>
      </c>
      <c r="AE112" s="458">
        <v>8605.4459999999999</v>
      </c>
      <c r="AF112" s="458">
        <v>8151.1930000000002</v>
      </c>
      <c r="AG112" s="458">
        <f t="shared" si="6"/>
        <v>8605.4459999999999</v>
      </c>
      <c r="AH112" s="458">
        <f t="shared" si="7"/>
        <v>1782.8489999999999</v>
      </c>
      <c r="AI112" s="458">
        <f t="shared" si="8"/>
        <v>0</v>
      </c>
      <c r="AK112" s="457">
        <v>0.60416666666666696</v>
      </c>
      <c r="AL112" s="458">
        <v>3009.6779999999999</v>
      </c>
      <c r="AM112" s="458">
        <v>2719.05</v>
      </c>
      <c r="AN112" s="458">
        <v>-0.879</v>
      </c>
      <c r="AO112" s="458">
        <v>384.63200000000001</v>
      </c>
      <c r="AP112" s="458">
        <v>84.179000000000002</v>
      </c>
      <c r="AQ112" s="458">
        <v>0</v>
      </c>
      <c r="AR112" s="458">
        <v>2324.3049999999998</v>
      </c>
      <c r="AS112" s="458">
        <v>45.802999999999997</v>
      </c>
      <c r="AT112" s="458">
        <v>940.93499999999995</v>
      </c>
      <c r="AU112" s="458">
        <v>-786.952</v>
      </c>
      <c r="AV112" s="458">
        <v>-459.49099999999999</v>
      </c>
      <c r="AW112" s="458">
        <v>8720.7510000000002</v>
      </c>
      <c r="AX112" s="458">
        <v>8261.26</v>
      </c>
      <c r="AY112" s="458">
        <f t="shared" si="9"/>
        <v>8720.7510000000002</v>
      </c>
      <c r="AZ112" s="458">
        <f t="shared" si="10"/>
        <v>940.93499999999995</v>
      </c>
      <c r="BA112" s="458">
        <f t="shared" si="11"/>
        <v>0</v>
      </c>
    </row>
    <row r="113" spans="1:53" s="445" customFormat="1">
      <c r="A113" s="457">
        <v>0.61458333333333304</v>
      </c>
      <c r="B113" s="458">
        <v>3727.9479999999999</v>
      </c>
      <c r="C113" s="458">
        <v>2814.71</v>
      </c>
      <c r="D113" s="458">
        <v>51.865000000000002</v>
      </c>
      <c r="E113" s="458">
        <v>410.68400000000003</v>
      </c>
      <c r="F113" s="458">
        <v>91.153000000000006</v>
      </c>
      <c r="G113" s="458">
        <v>0</v>
      </c>
      <c r="H113" s="458">
        <v>1125.6220000000001</v>
      </c>
      <c r="I113" s="458">
        <v>65.838999999999999</v>
      </c>
      <c r="J113" s="458">
        <v>1416.03</v>
      </c>
      <c r="K113" s="458">
        <v>-566.20799999999997</v>
      </c>
      <c r="L113" s="458">
        <v>-516.971</v>
      </c>
      <c r="M113" s="458">
        <v>9137.643</v>
      </c>
      <c r="N113" s="458">
        <v>8620.6720000000005</v>
      </c>
      <c r="O113" s="458">
        <f t="shared" si="3"/>
        <v>9137.643</v>
      </c>
      <c r="P113" s="458">
        <f t="shared" si="4"/>
        <v>1416.03</v>
      </c>
      <c r="Q113" s="458">
        <f t="shared" si="5"/>
        <v>0</v>
      </c>
      <c r="S113" s="457">
        <v>0.61458333333333304</v>
      </c>
      <c r="T113" s="458">
        <v>3705.2640000000001</v>
      </c>
      <c r="U113" s="458">
        <v>2124.7089999999998</v>
      </c>
      <c r="V113" s="458">
        <v>0</v>
      </c>
      <c r="W113" s="458">
        <v>378.779</v>
      </c>
      <c r="X113" s="458">
        <v>78.88</v>
      </c>
      <c r="Y113" s="458">
        <v>0</v>
      </c>
      <c r="Z113" s="458">
        <v>912.322</v>
      </c>
      <c r="AA113" s="458">
        <v>104.551</v>
      </c>
      <c r="AB113" s="458">
        <v>1716.9760000000001</v>
      </c>
      <c r="AC113" s="458">
        <v>-427.91300000000001</v>
      </c>
      <c r="AD113" s="458">
        <v>-455.05700000000002</v>
      </c>
      <c r="AE113" s="458">
        <v>8593.5680000000011</v>
      </c>
      <c r="AF113" s="458">
        <v>8138.5110000000013</v>
      </c>
      <c r="AG113" s="458">
        <f t="shared" si="6"/>
        <v>8593.5680000000011</v>
      </c>
      <c r="AH113" s="458">
        <f t="shared" si="7"/>
        <v>1716.9760000000001</v>
      </c>
      <c r="AI113" s="458">
        <f t="shared" si="8"/>
        <v>0</v>
      </c>
      <c r="AK113" s="457">
        <v>0.61458333333333304</v>
      </c>
      <c r="AL113" s="458">
        <v>3009.989</v>
      </c>
      <c r="AM113" s="458">
        <v>2695.53</v>
      </c>
      <c r="AN113" s="458">
        <v>-0.83699999999999997</v>
      </c>
      <c r="AO113" s="458">
        <v>387.25099999999998</v>
      </c>
      <c r="AP113" s="458">
        <v>84.093999999999994</v>
      </c>
      <c r="AQ113" s="458">
        <v>0</v>
      </c>
      <c r="AR113" s="458">
        <v>2290.8420000000001</v>
      </c>
      <c r="AS113" s="458">
        <v>45.402000000000001</v>
      </c>
      <c r="AT113" s="458">
        <v>958.84500000000003</v>
      </c>
      <c r="AU113" s="458">
        <v>-786.798</v>
      </c>
      <c r="AV113" s="458">
        <v>-457.27300000000002</v>
      </c>
      <c r="AW113" s="458">
        <v>8684.3179999999993</v>
      </c>
      <c r="AX113" s="458">
        <v>8227.0450000000001</v>
      </c>
      <c r="AY113" s="458">
        <f t="shared" si="9"/>
        <v>8684.3179999999993</v>
      </c>
      <c r="AZ113" s="458">
        <f t="shared" si="10"/>
        <v>958.84500000000003</v>
      </c>
      <c r="BA113" s="458">
        <f t="shared" si="11"/>
        <v>0</v>
      </c>
    </row>
    <row r="114" spans="1:53" s="445" customFormat="1">
      <c r="A114" s="457">
        <v>0.625</v>
      </c>
      <c r="B114" s="458">
        <v>3727.6819999999998</v>
      </c>
      <c r="C114" s="458">
        <v>2895.2330000000002</v>
      </c>
      <c r="D114" s="458">
        <v>57.354999999999997</v>
      </c>
      <c r="E114" s="458">
        <v>419.98899999999998</v>
      </c>
      <c r="F114" s="458">
        <v>90.816000000000003</v>
      </c>
      <c r="G114" s="458">
        <v>0</v>
      </c>
      <c r="H114" s="458">
        <v>1070.895</v>
      </c>
      <c r="I114" s="458">
        <v>66.343999999999994</v>
      </c>
      <c r="J114" s="458">
        <v>1313.713</v>
      </c>
      <c r="K114" s="458">
        <v>-565.70000000000005</v>
      </c>
      <c r="L114" s="458">
        <v>-525.27</v>
      </c>
      <c r="M114" s="458">
        <v>9076.3269999999975</v>
      </c>
      <c r="N114" s="458">
        <v>8551.0569999999971</v>
      </c>
      <c r="O114" s="458">
        <f t="shared" si="3"/>
        <v>9076.3269999999975</v>
      </c>
      <c r="P114" s="458">
        <f t="shared" si="4"/>
        <v>1313.713</v>
      </c>
      <c r="Q114" s="458">
        <f t="shared" si="5"/>
        <v>0</v>
      </c>
      <c r="S114" s="457">
        <v>0.625</v>
      </c>
      <c r="T114" s="458">
        <v>3703.8939999999998</v>
      </c>
      <c r="U114" s="458">
        <v>2140.152</v>
      </c>
      <c r="V114" s="458">
        <v>0</v>
      </c>
      <c r="W114" s="458">
        <v>378.37299999999999</v>
      </c>
      <c r="X114" s="458">
        <v>79.147000000000006</v>
      </c>
      <c r="Y114" s="458">
        <v>0</v>
      </c>
      <c r="Z114" s="458">
        <v>939.83</v>
      </c>
      <c r="AA114" s="458">
        <v>103.18</v>
      </c>
      <c r="AB114" s="458">
        <v>1643.107</v>
      </c>
      <c r="AC114" s="458">
        <v>-426.286</v>
      </c>
      <c r="AD114" s="458">
        <v>-456.77600000000001</v>
      </c>
      <c r="AE114" s="458">
        <v>8561.3970000000008</v>
      </c>
      <c r="AF114" s="458">
        <v>8104.621000000001</v>
      </c>
      <c r="AG114" s="458">
        <f t="shared" si="6"/>
        <v>8561.3970000000008</v>
      </c>
      <c r="AH114" s="458">
        <f t="shared" si="7"/>
        <v>1643.107</v>
      </c>
      <c r="AI114" s="458">
        <f t="shared" si="8"/>
        <v>0</v>
      </c>
      <c r="AK114" s="457">
        <v>0.625</v>
      </c>
      <c r="AL114" s="458">
        <v>3007.855</v>
      </c>
      <c r="AM114" s="458">
        <v>2699.0259999999998</v>
      </c>
      <c r="AN114" s="458">
        <v>-0.86299999999999999</v>
      </c>
      <c r="AO114" s="458">
        <v>385.93599999999998</v>
      </c>
      <c r="AP114" s="458">
        <v>83.397000000000006</v>
      </c>
      <c r="AQ114" s="458">
        <v>0</v>
      </c>
      <c r="AR114" s="458">
        <v>2244.8989999999999</v>
      </c>
      <c r="AS114" s="458">
        <v>47.591000000000001</v>
      </c>
      <c r="AT114" s="458">
        <v>861.36800000000005</v>
      </c>
      <c r="AU114" s="458">
        <v>-673.22</v>
      </c>
      <c r="AV114" s="458">
        <v>-457.11900000000003</v>
      </c>
      <c r="AW114" s="458">
        <v>8655.9889999999996</v>
      </c>
      <c r="AX114" s="458">
        <v>8198.869999999999</v>
      </c>
      <c r="AY114" s="458">
        <f t="shared" si="9"/>
        <v>8655.9889999999996</v>
      </c>
      <c r="AZ114" s="458">
        <f t="shared" si="10"/>
        <v>861.36800000000005</v>
      </c>
      <c r="BA114" s="458">
        <f t="shared" si="11"/>
        <v>0</v>
      </c>
    </row>
    <row r="115" spans="1:53" s="445" customFormat="1">
      <c r="A115" s="457">
        <v>0.63541666666666696</v>
      </c>
      <c r="B115" s="458">
        <v>3729.944</v>
      </c>
      <c r="C115" s="458">
        <v>2968.4070000000002</v>
      </c>
      <c r="D115" s="458">
        <v>62.222999999999999</v>
      </c>
      <c r="E115" s="458">
        <v>424.58600000000001</v>
      </c>
      <c r="F115" s="458">
        <v>91.081999999999994</v>
      </c>
      <c r="G115" s="458">
        <v>0</v>
      </c>
      <c r="H115" s="458">
        <v>987.05899999999997</v>
      </c>
      <c r="I115" s="458">
        <v>65.013000000000005</v>
      </c>
      <c r="J115" s="458">
        <v>1185.546</v>
      </c>
      <c r="K115" s="458">
        <v>-563.84699999999998</v>
      </c>
      <c r="L115" s="458">
        <v>-532.47400000000005</v>
      </c>
      <c r="M115" s="458">
        <v>8950.0130000000026</v>
      </c>
      <c r="N115" s="458">
        <v>8417.5390000000025</v>
      </c>
      <c r="O115" s="458">
        <f t="shared" si="3"/>
        <v>8950.0130000000026</v>
      </c>
      <c r="P115" s="458">
        <f t="shared" si="4"/>
        <v>1185.546</v>
      </c>
      <c r="Q115" s="458">
        <f t="shared" si="5"/>
        <v>0</v>
      </c>
      <c r="S115" s="457">
        <v>0.63541666666666696</v>
      </c>
      <c r="T115" s="458">
        <v>3705.1529999999998</v>
      </c>
      <c r="U115" s="458">
        <v>2129.2040000000002</v>
      </c>
      <c r="V115" s="458">
        <v>0</v>
      </c>
      <c r="W115" s="458">
        <v>377.99700000000001</v>
      </c>
      <c r="X115" s="458">
        <v>79.141000000000005</v>
      </c>
      <c r="Y115" s="458">
        <v>0</v>
      </c>
      <c r="Z115" s="458">
        <v>877.77</v>
      </c>
      <c r="AA115" s="458">
        <v>104.38500000000001</v>
      </c>
      <c r="AB115" s="458">
        <v>1594.0940000000001</v>
      </c>
      <c r="AC115" s="458">
        <v>-425.31400000000002</v>
      </c>
      <c r="AD115" s="458">
        <v>-455.24700000000001</v>
      </c>
      <c r="AE115" s="458">
        <v>8442.4299999999985</v>
      </c>
      <c r="AF115" s="458">
        <v>7987.1829999999982</v>
      </c>
      <c r="AG115" s="458">
        <f t="shared" si="6"/>
        <v>8442.4299999999985</v>
      </c>
      <c r="AH115" s="458">
        <f t="shared" si="7"/>
        <v>1594.0940000000001</v>
      </c>
      <c r="AI115" s="458">
        <f t="shared" si="8"/>
        <v>0</v>
      </c>
      <c r="AK115" s="457">
        <v>0.63541666666666696</v>
      </c>
      <c r="AL115" s="458">
        <v>3004.7489999999998</v>
      </c>
      <c r="AM115" s="458">
        <v>2679.011</v>
      </c>
      <c r="AN115" s="458">
        <v>-0.89800000000000002</v>
      </c>
      <c r="AO115" s="458">
        <v>386.18799999999999</v>
      </c>
      <c r="AP115" s="458">
        <v>83.94</v>
      </c>
      <c r="AQ115" s="458">
        <v>0</v>
      </c>
      <c r="AR115" s="458">
        <v>2210.2040000000002</v>
      </c>
      <c r="AS115" s="458">
        <v>49.256999999999998</v>
      </c>
      <c r="AT115" s="458">
        <v>853.27800000000002</v>
      </c>
      <c r="AU115" s="458">
        <v>-637.22</v>
      </c>
      <c r="AV115" s="458">
        <v>-454.90199999999999</v>
      </c>
      <c r="AW115" s="458">
        <v>8628.509</v>
      </c>
      <c r="AX115" s="458">
        <v>8173.607</v>
      </c>
      <c r="AY115" s="458">
        <f t="shared" si="9"/>
        <v>8628.509</v>
      </c>
      <c r="AZ115" s="458">
        <f t="shared" si="10"/>
        <v>853.27800000000002</v>
      </c>
      <c r="BA115" s="458">
        <f t="shared" si="11"/>
        <v>0</v>
      </c>
    </row>
    <row r="116" spans="1:53" s="445" customFormat="1">
      <c r="A116" s="457">
        <v>0.64583333333333304</v>
      </c>
      <c r="B116" s="458">
        <v>3730.8180000000002</v>
      </c>
      <c r="C116" s="458">
        <v>3082.9110000000001</v>
      </c>
      <c r="D116" s="458">
        <v>62.203000000000003</v>
      </c>
      <c r="E116" s="458">
        <v>423.54700000000003</v>
      </c>
      <c r="F116" s="458">
        <v>90.972999999999999</v>
      </c>
      <c r="G116" s="458">
        <v>0</v>
      </c>
      <c r="H116" s="458">
        <v>933.00599999999997</v>
      </c>
      <c r="I116" s="458">
        <v>62.021999999999998</v>
      </c>
      <c r="J116" s="458">
        <v>1108.8599999999999</v>
      </c>
      <c r="K116" s="458">
        <v>-563.15800000000002</v>
      </c>
      <c r="L116" s="458">
        <v>-543.49199999999996</v>
      </c>
      <c r="M116" s="458">
        <v>8931.1820000000025</v>
      </c>
      <c r="N116" s="458">
        <v>8387.6900000000023</v>
      </c>
      <c r="O116" s="458">
        <f t="shared" si="3"/>
        <v>8931.1820000000025</v>
      </c>
      <c r="P116" s="458">
        <f t="shared" si="4"/>
        <v>1108.8599999999999</v>
      </c>
      <c r="Q116" s="458">
        <f t="shared" si="5"/>
        <v>0</v>
      </c>
      <c r="S116" s="457">
        <v>0.64583333333333304</v>
      </c>
      <c r="T116" s="458">
        <v>3704.395</v>
      </c>
      <c r="U116" s="458">
        <v>2116.3690000000001</v>
      </c>
      <c r="V116" s="458">
        <v>0</v>
      </c>
      <c r="W116" s="458">
        <v>383.37299999999999</v>
      </c>
      <c r="X116" s="458">
        <v>79.134</v>
      </c>
      <c r="Y116" s="458">
        <v>0</v>
      </c>
      <c r="Z116" s="458">
        <v>867.91600000000005</v>
      </c>
      <c r="AA116" s="458">
        <v>107.907</v>
      </c>
      <c r="AB116" s="458">
        <v>1576.097</v>
      </c>
      <c r="AC116" s="458">
        <v>-424.45699999999999</v>
      </c>
      <c r="AD116" s="458">
        <v>-454.14299999999997</v>
      </c>
      <c r="AE116" s="458">
        <v>8410.7340000000004</v>
      </c>
      <c r="AF116" s="458">
        <v>7956.5910000000003</v>
      </c>
      <c r="AG116" s="458">
        <f t="shared" si="6"/>
        <v>8410.7340000000004</v>
      </c>
      <c r="AH116" s="458">
        <f t="shared" si="7"/>
        <v>1576.097</v>
      </c>
      <c r="AI116" s="458">
        <f t="shared" si="8"/>
        <v>0</v>
      </c>
      <c r="AK116" s="457">
        <v>0.64583333333333304</v>
      </c>
      <c r="AL116" s="458">
        <v>3003.5929999999998</v>
      </c>
      <c r="AM116" s="458">
        <v>2619.2159999999999</v>
      </c>
      <c r="AN116" s="458">
        <v>-0.88600000000000001</v>
      </c>
      <c r="AO116" s="458">
        <v>384.34399999999999</v>
      </c>
      <c r="AP116" s="458">
        <v>84.156999999999996</v>
      </c>
      <c r="AQ116" s="458">
        <v>0</v>
      </c>
      <c r="AR116" s="458">
        <v>1994.4849999999999</v>
      </c>
      <c r="AS116" s="458">
        <v>47.957000000000001</v>
      </c>
      <c r="AT116" s="458">
        <v>956.91600000000005</v>
      </c>
      <c r="AU116" s="458">
        <v>-567.56200000000001</v>
      </c>
      <c r="AV116" s="458">
        <v>-447.72300000000001</v>
      </c>
      <c r="AW116" s="458">
        <v>8522.2199999999993</v>
      </c>
      <c r="AX116" s="458">
        <v>8074.4969999999994</v>
      </c>
      <c r="AY116" s="458">
        <f t="shared" si="9"/>
        <v>8522.2199999999993</v>
      </c>
      <c r="AZ116" s="458">
        <f t="shared" si="10"/>
        <v>956.91600000000005</v>
      </c>
      <c r="BA116" s="458">
        <f t="shared" si="11"/>
        <v>0</v>
      </c>
    </row>
    <row r="117" spans="1:53" s="445" customFormat="1">
      <c r="A117" s="457">
        <v>0.65625</v>
      </c>
      <c r="B117" s="458">
        <v>3731.5520000000001</v>
      </c>
      <c r="C117" s="458">
        <v>3183.9169999999999</v>
      </c>
      <c r="D117" s="458">
        <v>62.645000000000003</v>
      </c>
      <c r="E117" s="458">
        <v>422.75099999999998</v>
      </c>
      <c r="F117" s="458">
        <v>91.203999999999994</v>
      </c>
      <c r="G117" s="458">
        <v>0</v>
      </c>
      <c r="H117" s="458">
        <v>864.11199999999997</v>
      </c>
      <c r="I117" s="458">
        <v>59.634</v>
      </c>
      <c r="J117" s="458">
        <v>1035.0740000000001</v>
      </c>
      <c r="K117" s="458">
        <v>-562.30799999999999</v>
      </c>
      <c r="L117" s="458">
        <v>-553.08900000000006</v>
      </c>
      <c r="M117" s="458">
        <v>8888.5810000000019</v>
      </c>
      <c r="N117" s="458">
        <v>8335.492000000002</v>
      </c>
      <c r="O117" s="458">
        <f t="shared" si="3"/>
        <v>8888.5810000000019</v>
      </c>
      <c r="P117" s="458">
        <f t="shared" si="4"/>
        <v>1035.0740000000001</v>
      </c>
      <c r="Q117" s="458">
        <f t="shared" si="5"/>
        <v>0</v>
      </c>
      <c r="S117" s="457">
        <v>0.65625</v>
      </c>
      <c r="T117" s="458">
        <v>3704.4389999999999</v>
      </c>
      <c r="U117" s="458">
        <v>2355.7370000000001</v>
      </c>
      <c r="V117" s="458">
        <v>0</v>
      </c>
      <c r="W117" s="458">
        <v>391.15499999999997</v>
      </c>
      <c r="X117" s="458">
        <v>79.126000000000005</v>
      </c>
      <c r="Y117" s="458">
        <v>0</v>
      </c>
      <c r="Z117" s="458">
        <v>862.05100000000004</v>
      </c>
      <c r="AA117" s="458">
        <v>111.134</v>
      </c>
      <c r="AB117" s="458">
        <v>1250.9369999999999</v>
      </c>
      <c r="AC117" s="458">
        <v>-386.49900000000002</v>
      </c>
      <c r="AD117" s="458">
        <v>-480.09300000000002</v>
      </c>
      <c r="AE117" s="458">
        <v>8368.08</v>
      </c>
      <c r="AF117" s="458">
        <v>7887.9870000000001</v>
      </c>
      <c r="AG117" s="458">
        <f t="shared" si="6"/>
        <v>8368.08</v>
      </c>
      <c r="AH117" s="458">
        <f t="shared" si="7"/>
        <v>1250.9369999999999</v>
      </c>
      <c r="AI117" s="458">
        <f t="shared" si="8"/>
        <v>0</v>
      </c>
      <c r="AK117" s="457">
        <v>0.65625</v>
      </c>
      <c r="AL117" s="458">
        <v>3003.7420000000002</v>
      </c>
      <c r="AM117" s="458">
        <v>2616.576</v>
      </c>
      <c r="AN117" s="458">
        <v>-0.76500000000000001</v>
      </c>
      <c r="AO117" s="458">
        <v>385.53500000000003</v>
      </c>
      <c r="AP117" s="458">
        <v>84.709000000000003</v>
      </c>
      <c r="AQ117" s="458">
        <v>0</v>
      </c>
      <c r="AR117" s="458">
        <v>1814.51</v>
      </c>
      <c r="AS117" s="458">
        <v>47.923999999999999</v>
      </c>
      <c r="AT117" s="458">
        <v>916.16499999999996</v>
      </c>
      <c r="AU117" s="458">
        <v>-451.447</v>
      </c>
      <c r="AV117" s="458">
        <v>-446.41699999999997</v>
      </c>
      <c r="AW117" s="458">
        <v>8416.9490000000005</v>
      </c>
      <c r="AX117" s="458">
        <v>7970.5320000000002</v>
      </c>
      <c r="AY117" s="458">
        <f t="shared" si="9"/>
        <v>8416.9490000000005</v>
      </c>
      <c r="AZ117" s="458">
        <f t="shared" si="10"/>
        <v>916.16499999999996</v>
      </c>
      <c r="BA117" s="458">
        <f t="shared" si="11"/>
        <v>0</v>
      </c>
    </row>
    <row r="118" spans="1:53" s="445" customFormat="1">
      <c r="A118" s="457">
        <v>0.66666666666666696</v>
      </c>
      <c r="B118" s="458">
        <v>3730.567</v>
      </c>
      <c r="C118" s="458">
        <v>3508.6080000000002</v>
      </c>
      <c r="D118" s="458">
        <v>69.852999999999994</v>
      </c>
      <c r="E118" s="458">
        <v>451.94099999999997</v>
      </c>
      <c r="F118" s="458">
        <v>147.256</v>
      </c>
      <c r="G118" s="458">
        <v>0</v>
      </c>
      <c r="H118" s="458">
        <v>750.404</v>
      </c>
      <c r="I118" s="458">
        <v>56.502000000000002</v>
      </c>
      <c r="J118" s="458">
        <v>340.42399999999998</v>
      </c>
      <c r="K118" s="458">
        <v>-235.24</v>
      </c>
      <c r="L118" s="458">
        <v>-586.95600000000002</v>
      </c>
      <c r="M118" s="458">
        <v>8820.3150000000005</v>
      </c>
      <c r="N118" s="458">
        <v>8233.3590000000004</v>
      </c>
      <c r="O118" s="458">
        <f t="shared" si="3"/>
        <v>8820.3150000000005</v>
      </c>
      <c r="P118" s="458">
        <f t="shared" si="4"/>
        <v>340.42399999999998</v>
      </c>
      <c r="Q118" s="458">
        <f t="shared" si="5"/>
        <v>0</v>
      </c>
      <c r="S118" s="457">
        <v>0.66666666666666696</v>
      </c>
      <c r="T118" s="458">
        <v>3702.9650000000001</v>
      </c>
      <c r="U118" s="458">
        <v>2546.308</v>
      </c>
      <c r="V118" s="458">
        <v>3.6549999999999998</v>
      </c>
      <c r="W118" s="458">
        <v>398.64</v>
      </c>
      <c r="X118" s="458">
        <v>76.603999999999999</v>
      </c>
      <c r="Y118" s="458">
        <v>0</v>
      </c>
      <c r="Z118" s="458">
        <v>835.17</v>
      </c>
      <c r="AA118" s="458">
        <v>115.685</v>
      </c>
      <c r="AB118" s="458">
        <v>728.99300000000005</v>
      </c>
      <c r="AC118" s="458">
        <v>-81.965000000000003</v>
      </c>
      <c r="AD118" s="458">
        <v>-500.661</v>
      </c>
      <c r="AE118" s="458">
        <v>8326.0550000000003</v>
      </c>
      <c r="AF118" s="458">
        <v>7825.3940000000002</v>
      </c>
      <c r="AG118" s="458">
        <f t="shared" si="6"/>
        <v>8326.0550000000003</v>
      </c>
      <c r="AH118" s="458">
        <f t="shared" si="7"/>
        <v>728.99300000000005</v>
      </c>
      <c r="AI118" s="458">
        <f t="shared" si="8"/>
        <v>0</v>
      </c>
      <c r="AK118" s="457">
        <v>0.66666666666666696</v>
      </c>
      <c r="AL118" s="458">
        <v>3004.5859999999998</v>
      </c>
      <c r="AM118" s="458">
        <v>2835.4560000000001</v>
      </c>
      <c r="AN118" s="458">
        <v>-0.92</v>
      </c>
      <c r="AO118" s="458">
        <v>395.38900000000001</v>
      </c>
      <c r="AP118" s="458">
        <v>81.358999999999995</v>
      </c>
      <c r="AQ118" s="458">
        <v>0</v>
      </c>
      <c r="AR118" s="458">
        <v>1692.7260000000001</v>
      </c>
      <c r="AS118" s="458">
        <v>51.688000000000002</v>
      </c>
      <c r="AT118" s="458">
        <v>385.75599999999997</v>
      </c>
      <c r="AU118" s="458">
        <v>-65.293000000000006</v>
      </c>
      <c r="AV118" s="458">
        <v>-466.83499999999998</v>
      </c>
      <c r="AW118" s="458">
        <v>8380.7469999999994</v>
      </c>
      <c r="AX118" s="458">
        <v>7913.9119999999994</v>
      </c>
      <c r="AY118" s="458">
        <f t="shared" si="9"/>
        <v>8380.7469999999994</v>
      </c>
      <c r="AZ118" s="458">
        <f t="shared" si="10"/>
        <v>385.75599999999997</v>
      </c>
      <c r="BA118" s="458">
        <f t="shared" si="11"/>
        <v>0</v>
      </c>
    </row>
    <row r="119" spans="1:53" s="445" customFormat="1">
      <c r="A119" s="457">
        <v>0.67708333333333304</v>
      </c>
      <c r="B119" s="458">
        <v>3729.0970000000002</v>
      </c>
      <c r="C119" s="458">
        <v>3464.4229999999998</v>
      </c>
      <c r="D119" s="458">
        <v>70.234999999999999</v>
      </c>
      <c r="E119" s="458">
        <v>442.56200000000001</v>
      </c>
      <c r="F119" s="458">
        <v>147.23699999999999</v>
      </c>
      <c r="G119" s="458">
        <v>0</v>
      </c>
      <c r="H119" s="458">
        <v>686.125</v>
      </c>
      <c r="I119" s="458">
        <v>52.253</v>
      </c>
      <c r="J119" s="458">
        <v>255.352</v>
      </c>
      <c r="K119" s="458">
        <v>0</v>
      </c>
      <c r="L119" s="458">
        <v>-581.43700000000001</v>
      </c>
      <c r="M119" s="458">
        <v>8847.2840000000015</v>
      </c>
      <c r="N119" s="458">
        <v>8265.8470000000016</v>
      </c>
      <c r="O119" s="458">
        <f t="shared" ref="O119:O149" si="12">M119</f>
        <v>8847.2840000000015</v>
      </c>
      <c r="P119" s="458">
        <f t="shared" ref="P119:P149" si="13">IF(J119&lt;0,0,J119)</f>
        <v>255.352</v>
      </c>
      <c r="Q119" s="458">
        <f t="shared" ref="Q119:Q149" si="14">IF(J119&lt;0,J119,0)</f>
        <v>0</v>
      </c>
      <c r="S119" s="457">
        <v>0.67708333333333304</v>
      </c>
      <c r="T119" s="458">
        <v>3701.442</v>
      </c>
      <c r="U119" s="458">
        <v>2660.1419999999998</v>
      </c>
      <c r="V119" s="458">
        <v>4.0490000000000004</v>
      </c>
      <c r="W119" s="458">
        <v>397.048</v>
      </c>
      <c r="X119" s="458">
        <v>76.605000000000004</v>
      </c>
      <c r="Y119" s="458">
        <v>0</v>
      </c>
      <c r="Z119" s="458">
        <v>783.23599999999999</v>
      </c>
      <c r="AA119" s="458">
        <v>106.54</v>
      </c>
      <c r="AB119" s="458">
        <v>577.52300000000002</v>
      </c>
      <c r="AC119" s="458">
        <v>0</v>
      </c>
      <c r="AD119" s="458">
        <v>-512.14300000000003</v>
      </c>
      <c r="AE119" s="458">
        <v>8306.5849999999991</v>
      </c>
      <c r="AF119" s="458">
        <v>7794.4419999999991</v>
      </c>
      <c r="AG119" s="458">
        <f t="shared" ref="AG119:AG149" si="15">AE119</f>
        <v>8306.5849999999991</v>
      </c>
      <c r="AH119" s="458">
        <f t="shared" ref="AH119:AH149" si="16">IF(AB119&lt;0,0,AB119)</f>
        <v>577.52300000000002</v>
      </c>
      <c r="AI119" s="458">
        <f t="shared" ref="AI119:AI149" si="17">IF(AB119&lt;0,AB119,0)</f>
        <v>0</v>
      </c>
      <c r="AK119" s="457">
        <v>0.67708333333333304</v>
      </c>
      <c r="AL119" s="458">
        <v>3004.5680000000002</v>
      </c>
      <c r="AM119" s="458">
        <v>2822.1709999999998</v>
      </c>
      <c r="AN119" s="458">
        <v>-0.82</v>
      </c>
      <c r="AO119" s="458">
        <v>411.23700000000002</v>
      </c>
      <c r="AP119" s="458">
        <v>81.495000000000005</v>
      </c>
      <c r="AQ119" s="458">
        <v>0</v>
      </c>
      <c r="AR119" s="458">
        <v>1552.4649999999999</v>
      </c>
      <c r="AS119" s="458">
        <v>51.445</v>
      </c>
      <c r="AT119" s="458">
        <v>383.76400000000001</v>
      </c>
      <c r="AU119" s="458">
        <v>0</v>
      </c>
      <c r="AV119" s="458">
        <v>-465.8</v>
      </c>
      <c r="AW119" s="458">
        <v>8306.3249999999989</v>
      </c>
      <c r="AX119" s="458">
        <v>7840.5249999999987</v>
      </c>
      <c r="AY119" s="458">
        <f t="shared" ref="AY119:AY149" si="18">AW119</f>
        <v>8306.3249999999989</v>
      </c>
      <c r="AZ119" s="458">
        <f t="shared" ref="AZ119:AZ149" si="19">IF(AT119&lt;0,0,AT119)</f>
        <v>383.76400000000001</v>
      </c>
      <c r="BA119" s="458">
        <f t="shared" ref="BA119:BA149" si="20">IF(AT119&lt;0,AT119,0)</f>
        <v>0</v>
      </c>
    </row>
    <row r="120" spans="1:53" s="445" customFormat="1">
      <c r="A120" s="457">
        <v>0.6875</v>
      </c>
      <c r="B120" s="458">
        <v>3728.2330000000002</v>
      </c>
      <c r="C120" s="458">
        <v>3737.2829999999999</v>
      </c>
      <c r="D120" s="458">
        <v>70.153999999999996</v>
      </c>
      <c r="E120" s="458">
        <v>445.52600000000001</v>
      </c>
      <c r="F120" s="458">
        <v>147.23400000000001</v>
      </c>
      <c r="G120" s="458">
        <v>0</v>
      </c>
      <c r="H120" s="458">
        <v>618.31600000000003</v>
      </c>
      <c r="I120" s="458">
        <v>51.103000000000002</v>
      </c>
      <c r="J120" s="458">
        <v>60.136000000000003</v>
      </c>
      <c r="K120" s="458">
        <v>0</v>
      </c>
      <c r="L120" s="458">
        <v>-608.34</v>
      </c>
      <c r="M120" s="458">
        <v>8857.9850000000006</v>
      </c>
      <c r="N120" s="458">
        <v>8249.6450000000004</v>
      </c>
      <c r="O120" s="458">
        <f t="shared" si="12"/>
        <v>8857.9850000000006</v>
      </c>
      <c r="P120" s="458">
        <f t="shared" si="13"/>
        <v>60.136000000000003</v>
      </c>
      <c r="Q120" s="458">
        <f t="shared" si="14"/>
        <v>0</v>
      </c>
      <c r="S120" s="457">
        <v>0.6875</v>
      </c>
      <c r="T120" s="458">
        <v>3699.8069999999998</v>
      </c>
      <c r="U120" s="458">
        <v>2778.7280000000001</v>
      </c>
      <c r="V120" s="458">
        <v>4.0490000000000004</v>
      </c>
      <c r="W120" s="458">
        <v>385.69400000000002</v>
      </c>
      <c r="X120" s="458">
        <v>76.611000000000004</v>
      </c>
      <c r="Y120" s="458">
        <v>0</v>
      </c>
      <c r="Z120" s="458">
        <v>708.678</v>
      </c>
      <c r="AA120" s="458">
        <v>109.468</v>
      </c>
      <c r="AB120" s="458">
        <v>477.45400000000001</v>
      </c>
      <c r="AC120" s="458">
        <v>0</v>
      </c>
      <c r="AD120" s="458">
        <v>-523.51</v>
      </c>
      <c r="AE120" s="458">
        <v>8240.4889999999996</v>
      </c>
      <c r="AF120" s="458">
        <v>7716.9789999999994</v>
      </c>
      <c r="AG120" s="458">
        <f t="shared" si="15"/>
        <v>8240.4889999999996</v>
      </c>
      <c r="AH120" s="458">
        <f t="shared" si="16"/>
        <v>477.45400000000001</v>
      </c>
      <c r="AI120" s="458">
        <f t="shared" si="17"/>
        <v>0</v>
      </c>
      <c r="AK120" s="457">
        <v>0.6875</v>
      </c>
      <c r="AL120" s="458">
        <v>3005.712</v>
      </c>
      <c r="AM120" s="458">
        <v>2814.4110000000001</v>
      </c>
      <c r="AN120" s="458">
        <v>-0.94899999999999995</v>
      </c>
      <c r="AO120" s="458">
        <v>386.09300000000002</v>
      </c>
      <c r="AP120" s="458">
        <v>81.606999999999999</v>
      </c>
      <c r="AQ120" s="458">
        <v>29.367999999999999</v>
      </c>
      <c r="AR120" s="458">
        <v>1515.6869999999999</v>
      </c>
      <c r="AS120" s="458">
        <v>54.905000000000001</v>
      </c>
      <c r="AT120" s="458">
        <v>463.77100000000002</v>
      </c>
      <c r="AU120" s="458">
        <v>0</v>
      </c>
      <c r="AV120" s="458">
        <v>-463.54500000000002</v>
      </c>
      <c r="AW120" s="458">
        <v>8350.6049999999996</v>
      </c>
      <c r="AX120" s="458">
        <v>7887.0599999999995</v>
      </c>
      <c r="AY120" s="458">
        <f t="shared" si="18"/>
        <v>8350.6049999999996</v>
      </c>
      <c r="AZ120" s="458">
        <f t="shared" si="19"/>
        <v>463.77100000000002</v>
      </c>
      <c r="BA120" s="458">
        <f t="shared" si="20"/>
        <v>0</v>
      </c>
    </row>
    <row r="121" spans="1:53" s="445" customFormat="1">
      <c r="A121" s="457">
        <v>0.69791666666666696</v>
      </c>
      <c r="B121" s="458">
        <v>3729.2959999999998</v>
      </c>
      <c r="C121" s="458">
        <v>3831.038</v>
      </c>
      <c r="D121" s="458">
        <v>70.275000000000006</v>
      </c>
      <c r="E121" s="458">
        <v>448.55099999999999</v>
      </c>
      <c r="F121" s="458">
        <v>148.02699999999999</v>
      </c>
      <c r="G121" s="458">
        <v>0</v>
      </c>
      <c r="H121" s="458">
        <v>539.13800000000003</v>
      </c>
      <c r="I121" s="458">
        <v>51.67</v>
      </c>
      <c r="J121" s="458">
        <v>-24.012</v>
      </c>
      <c r="K121" s="458">
        <v>0</v>
      </c>
      <c r="L121" s="458">
        <v>-617.42200000000003</v>
      </c>
      <c r="M121" s="458">
        <v>8793.9830000000002</v>
      </c>
      <c r="N121" s="458">
        <v>8176.5609999999997</v>
      </c>
      <c r="O121" s="458">
        <f t="shared" si="12"/>
        <v>8793.9830000000002</v>
      </c>
      <c r="P121" s="458">
        <f t="shared" si="13"/>
        <v>0</v>
      </c>
      <c r="Q121" s="458">
        <f t="shared" si="14"/>
        <v>-24.012</v>
      </c>
      <c r="S121" s="457">
        <v>0.69791666666666696</v>
      </c>
      <c r="T121" s="458">
        <v>3699.9540000000002</v>
      </c>
      <c r="U121" s="458">
        <v>2874.5610000000001</v>
      </c>
      <c r="V121" s="458">
        <v>2.2269999999999999</v>
      </c>
      <c r="W121" s="458">
        <v>389.25299999999999</v>
      </c>
      <c r="X121" s="458">
        <v>76.617999999999995</v>
      </c>
      <c r="Y121" s="458">
        <v>0</v>
      </c>
      <c r="Z121" s="458">
        <v>664.73599999999999</v>
      </c>
      <c r="AA121" s="458">
        <v>112.78400000000001</v>
      </c>
      <c r="AB121" s="458">
        <v>376.74700000000001</v>
      </c>
      <c r="AC121" s="458">
        <v>0</v>
      </c>
      <c r="AD121" s="458">
        <v>-533.64400000000001</v>
      </c>
      <c r="AE121" s="458">
        <v>8196.8799999999992</v>
      </c>
      <c r="AF121" s="458">
        <v>7663.235999999999</v>
      </c>
      <c r="AG121" s="458">
        <f t="shared" si="15"/>
        <v>8196.8799999999992</v>
      </c>
      <c r="AH121" s="458">
        <f t="shared" si="16"/>
        <v>376.74700000000001</v>
      </c>
      <c r="AI121" s="458">
        <f t="shared" si="17"/>
        <v>0</v>
      </c>
      <c r="AK121" s="457">
        <v>0.69791666666666696</v>
      </c>
      <c r="AL121" s="458">
        <v>3003.625</v>
      </c>
      <c r="AM121" s="458">
        <v>2769.1280000000002</v>
      </c>
      <c r="AN121" s="458">
        <v>-2.0939999999999999</v>
      </c>
      <c r="AO121" s="458">
        <v>388.19600000000003</v>
      </c>
      <c r="AP121" s="458">
        <v>81.436999999999998</v>
      </c>
      <c r="AQ121" s="458">
        <v>161.876</v>
      </c>
      <c r="AR121" s="458">
        <v>1337.797</v>
      </c>
      <c r="AS121" s="458">
        <v>49.054000000000002</v>
      </c>
      <c r="AT121" s="458">
        <v>496.714</v>
      </c>
      <c r="AU121" s="458">
        <v>0</v>
      </c>
      <c r="AV121" s="458">
        <v>-459.74</v>
      </c>
      <c r="AW121" s="458">
        <v>8285.7330000000002</v>
      </c>
      <c r="AX121" s="458">
        <v>7825.9930000000004</v>
      </c>
      <c r="AY121" s="458">
        <f t="shared" si="18"/>
        <v>8285.7330000000002</v>
      </c>
      <c r="AZ121" s="458">
        <f t="shared" si="19"/>
        <v>496.714</v>
      </c>
      <c r="BA121" s="458">
        <f t="shared" si="20"/>
        <v>0</v>
      </c>
    </row>
    <row r="122" spans="1:53" s="445" customFormat="1">
      <c r="A122" s="457">
        <v>0.70833333333333304</v>
      </c>
      <c r="B122" s="458">
        <v>3728.4090000000001</v>
      </c>
      <c r="C122" s="458">
        <v>4044.989</v>
      </c>
      <c r="D122" s="458">
        <v>71.111000000000004</v>
      </c>
      <c r="E122" s="458">
        <v>484.57</v>
      </c>
      <c r="F122" s="458">
        <v>156.18199999999999</v>
      </c>
      <c r="G122" s="458">
        <v>0</v>
      </c>
      <c r="H122" s="458">
        <v>491.32</v>
      </c>
      <c r="I122" s="458">
        <v>53.276000000000003</v>
      </c>
      <c r="J122" s="458">
        <v>-201.928</v>
      </c>
      <c r="K122" s="458">
        <v>0</v>
      </c>
      <c r="L122" s="458">
        <v>-640.62800000000004</v>
      </c>
      <c r="M122" s="458">
        <v>8827.9290000000001</v>
      </c>
      <c r="N122" s="458">
        <v>8187.3010000000004</v>
      </c>
      <c r="O122" s="458">
        <f t="shared" si="12"/>
        <v>8827.9290000000001</v>
      </c>
      <c r="P122" s="458">
        <f t="shared" si="13"/>
        <v>0</v>
      </c>
      <c r="Q122" s="458">
        <f t="shared" si="14"/>
        <v>-201.928</v>
      </c>
      <c r="S122" s="457">
        <v>0.70833333333333304</v>
      </c>
      <c r="T122" s="458">
        <v>3702.239</v>
      </c>
      <c r="U122" s="458">
        <v>3038.7739999999999</v>
      </c>
      <c r="V122" s="458">
        <v>80.861000000000004</v>
      </c>
      <c r="W122" s="458">
        <v>406.28</v>
      </c>
      <c r="X122" s="458">
        <v>77.444999999999993</v>
      </c>
      <c r="Y122" s="458">
        <v>100.21899999999999</v>
      </c>
      <c r="Z122" s="458">
        <v>608.46100000000001</v>
      </c>
      <c r="AA122" s="458">
        <v>123.625</v>
      </c>
      <c r="AB122" s="458">
        <v>79.905000000000001</v>
      </c>
      <c r="AC122" s="458">
        <v>0</v>
      </c>
      <c r="AD122" s="458">
        <v>-554.529</v>
      </c>
      <c r="AE122" s="458">
        <v>8217.8089999999993</v>
      </c>
      <c r="AF122" s="458">
        <v>7663.2799999999988</v>
      </c>
      <c r="AG122" s="458">
        <f t="shared" si="15"/>
        <v>8217.8089999999993</v>
      </c>
      <c r="AH122" s="458">
        <f t="shared" si="16"/>
        <v>79.905000000000001</v>
      </c>
      <c r="AI122" s="458">
        <f t="shared" si="17"/>
        <v>0</v>
      </c>
      <c r="AK122" s="457">
        <v>0.70833333333333304</v>
      </c>
      <c r="AL122" s="458">
        <v>3004.373</v>
      </c>
      <c r="AM122" s="458">
        <v>2918.8319999999999</v>
      </c>
      <c r="AN122" s="458">
        <v>67.685000000000002</v>
      </c>
      <c r="AO122" s="458">
        <v>415.37700000000001</v>
      </c>
      <c r="AP122" s="458">
        <v>90.34</v>
      </c>
      <c r="AQ122" s="458">
        <v>250.68600000000001</v>
      </c>
      <c r="AR122" s="458">
        <v>1166.654</v>
      </c>
      <c r="AS122" s="458">
        <v>61.548000000000002</v>
      </c>
      <c r="AT122" s="458">
        <v>268.363</v>
      </c>
      <c r="AU122" s="458">
        <v>0</v>
      </c>
      <c r="AV122" s="458">
        <v>-476.95100000000002</v>
      </c>
      <c r="AW122" s="458">
        <v>8243.8580000000002</v>
      </c>
      <c r="AX122" s="458">
        <v>7766.9070000000002</v>
      </c>
      <c r="AY122" s="458">
        <f t="shared" si="18"/>
        <v>8243.8580000000002</v>
      </c>
      <c r="AZ122" s="458">
        <f t="shared" si="19"/>
        <v>268.363</v>
      </c>
      <c r="BA122" s="458">
        <f t="shared" si="20"/>
        <v>0</v>
      </c>
    </row>
    <row r="123" spans="1:53" s="445" customFormat="1">
      <c r="A123" s="457">
        <v>0.71875</v>
      </c>
      <c r="B123" s="458">
        <v>3725.049</v>
      </c>
      <c r="C123" s="458">
        <v>4237.9229999999998</v>
      </c>
      <c r="D123" s="458">
        <v>69.644999999999996</v>
      </c>
      <c r="E123" s="458">
        <v>493.39800000000002</v>
      </c>
      <c r="F123" s="458">
        <v>156.41399999999999</v>
      </c>
      <c r="G123" s="458">
        <v>0</v>
      </c>
      <c r="H123" s="458">
        <v>438.27300000000002</v>
      </c>
      <c r="I123" s="458">
        <v>53.128</v>
      </c>
      <c r="J123" s="458">
        <v>-341.30099999999999</v>
      </c>
      <c r="K123" s="458">
        <v>0</v>
      </c>
      <c r="L123" s="458">
        <v>-659.84799999999996</v>
      </c>
      <c r="M123" s="458">
        <v>8832.5290000000005</v>
      </c>
      <c r="N123" s="458">
        <v>8172.6810000000005</v>
      </c>
      <c r="O123" s="458">
        <f t="shared" si="12"/>
        <v>8832.5290000000005</v>
      </c>
      <c r="P123" s="458">
        <f t="shared" si="13"/>
        <v>0</v>
      </c>
      <c r="Q123" s="458">
        <f t="shared" si="14"/>
        <v>-341.30099999999999</v>
      </c>
      <c r="S123" s="457">
        <v>0.71875</v>
      </c>
      <c r="T123" s="458">
        <v>3701.2220000000002</v>
      </c>
      <c r="U123" s="458">
        <v>3025.4929999999999</v>
      </c>
      <c r="V123" s="458">
        <v>256.54899999999998</v>
      </c>
      <c r="W123" s="458">
        <v>410.63799999999998</v>
      </c>
      <c r="X123" s="458">
        <v>77.444000000000003</v>
      </c>
      <c r="Y123" s="458">
        <v>0</v>
      </c>
      <c r="Z123" s="458">
        <v>563.66999999999996</v>
      </c>
      <c r="AA123" s="458">
        <v>121.848</v>
      </c>
      <c r="AB123" s="458">
        <v>7.7380000000000004</v>
      </c>
      <c r="AC123" s="458">
        <v>0</v>
      </c>
      <c r="AD123" s="458">
        <v>-554.74</v>
      </c>
      <c r="AE123" s="458">
        <v>8164.6020000000008</v>
      </c>
      <c r="AF123" s="458">
        <v>7609.862000000001</v>
      </c>
      <c r="AG123" s="458">
        <f t="shared" si="15"/>
        <v>8164.6020000000008</v>
      </c>
      <c r="AH123" s="458">
        <f t="shared" si="16"/>
        <v>7.7380000000000004</v>
      </c>
      <c r="AI123" s="458">
        <f t="shared" si="17"/>
        <v>0</v>
      </c>
      <c r="AK123" s="457">
        <v>0.71875</v>
      </c>
      <c r="AL123" s="458">
        <v>3002.7570000000001</v>
      </c>
      <c r="AM123" s="458">
        <v>2951.0079999999998</v>
      </c>
      <c r="AN123" s="458">
        <v>232.95599999999999</v>
      </c>
      <c r="AO123" s="458">
        <v>425.23899999999998</v>
      </c>
      <c r="AP123" s="458">
        <v>90.831000000000003</v>
      </c>
      <c r="AQ123" s="458">
        <v>217.995</v>
      </c>
      <c r="AR123" s="458">
        <v>994.91600000000005</v>
      </c>
      <c r="AS123" s="458">
        <v>74.783000000000001</v>
      </c>
      <c r="AT123" s="458">
        <v>185.51599999999999</v>
      </c>
      <c r="AU123" s="458">
        <v>0</v>
      </c>
      <c r="AV123" s="458">
        <v>-481.72899999999998</v>
      </c>
      <c r="AW123" s="458">
        <v>8176.0009999999993</v>
      </c>
      <c r="AX123" s="458">
        <v>7694.271999999999</v>
      </c>
      <c r="AY123" s="458">
        <f t="shared" si="18"/>
        <v>8176.0009999999993</v>
      </c>
      <c r="AZ123" s="458">
        <f t="shared" si="19"/>
        <v>185.51599999999999</v>
      </c>
      <c r="BA123" s="458">
        <f t="shared" si="20"/>
        <v>0</v>
      </c>
    </row>
    <row r="124" spans="1:53" s="445" customFormat="1">
      <c r="A124" s="457">
        <v>0.72916666666666696</v>
      </c>
      <c r="B124" s="458">
        <v>3726.2280000000001</v>
      </c>
      <c r="C124" s="458">
        <v>4384.5439999999999</v>
      </c>
      <c r="D124" s="458">
        <v>144.67500000000001</v>
      </c>
      <c r="E124" s="458">
        <v>492.43799999999999</v>
      </c>
      <c r="F124" s="458">
        <v>156.33500000000001</v>
      </c>
      <c r="G124" s="458">
        <v>0</v>
      </c>
      <c r="H124" s="458">
        <v>374.81</v>
      </c>
      <c r="I124" s="458">
        <v>45.905999999999999</v>
      </c>
      <c r="J124" s="458">
        <v>-552.93399999999997</v>
      </c>
      <c r="K124" s="458">
        <v>0</v>
      </c>
      <c r="L124" s="458">
        <v>-675.23199999999997</v>
      </c>
      <c r="M124" s="458">
        <v>8772.0020000000004</v>
      </c>
      <c r="N124" s="458">
        <v>8096.77</v>
      </c>
      <c r="O124" s="458">
        <f t="shared" si="12"/>
        <v>8772.0020000000004</v>
      </c>
      <c r="P124" s="458">
        <f t="shared" si="13"/>
        <v>0</v>
      </c>
      <c r="Q124" s="458">
        <f t="shared" si="14"/>
        <v>-552.93399999999997</v>
      </c>
      <c r="S124" s="457">
        <v>0.72916666666666696</v>
      </c>
      <c r="T124" s="458">
        <v>3700.683</v>
      </c>
      <c r="U124" s="458">
        <v>3050.5749999999998</v>
      </c>
      <c r="V124" s="458">
        <v>467.53899999999999</v>
      </c>
      <c r="W124" s="458">
        <v>410.55799999999999</v>
      </c>
      <c r="X124" s="458">
        <v>77.435000000000002</v>
      </c>
      <c r="Y124" s="458">
        <v>0</v>
      </c>
      <c r="Z124" s="458">
        <v>518.35900000000004</v>
      </c>
      <c r="AA124" s="458">
        <v>117.133</v>
      </c>
      <c r="AB124" s="458">
        <v>-232.85900000000001</v>
      </c>
      <c r="AC124" s="458">
        <v>0</v>
      </c>
      <c r="AD124" s="458">
        <v>-560.52300000000002</v>
      </c>
      <c r="AE124" s="458">
        <v>8109.4229999999989</v>
      </c>
      <c r="AF124" s="458">
        <v>7548.8999999999987</v>
      </c>
      <c r="AG124" s="458">
        <f t="shared" si="15"/>
        <v>8109.4229999999989</v>
      </c>
      <c r="AH124" s="458">
        <f t="shared" si="16"/>
        <v>0</v>
      </c>
      <c r="AI124" s="458">
        <f t="shared" si="17"/>
        <v>-232.85900000000001</v>
      </c>
      <c r="AK124" s="457">
        <v>0.72916666666666696</v>
      </c>
      <c r="AL124" s="458">
        <v>3005.7170000000001</v>
      </c>
      <c r="AM124" s="458">
        <v>2978.1129999999998</v>
      </c>
      <c r="AN124" s="458">
        <v>442.01</v>
      </c>
      <c r="AO124" s="458">
        <v>423.48500000000001</v>
      </c>
      <c r="AP124" s="458">
        <v>91.15</v>
      </c>
      <c r="AQ124" s="458">
        <v>267.51499999999999</v>
      </c>
      <c r="AR124" s="458">
        <v>880.04399999999998</v>
      </c>
      <c r="AS124" s="458">
        <v>64.701999999999998</v>
      </c>
      <c r="AT124" s="458">
        <v>-7.8920000000000003</v>
      </c>
      <c r="AU124" s="458">
        <v>0</v>
      </c>
      <c r="AV124" s="458">
        <v>-487.20600000000002</v>
      </c>
      <c r="AW124" s="458">
        <v>8144.8440000000001</v>
      </c>
      <c r="AX124" s="458">
        <v>7657.6379999999999</v>
      </c>
      <c r="AY124" s="458">
        <f t="shared" si="18"/>
        <v>8144.8440000000001</v>
      </c>
      <c r="AZ124" s="458">
        <f t="shared" si="19"/>
        <v>0</v>
      </c>
      <c r="BA124" s="458">
        <f t="shared" si="20"/>
        <v>-7.8920000000000003</v>
      </c>
    </row>
    <row r="125" spans="1:53" s="445" customFormat="1">
      <c r="A125" s="457">
        <v>0.73958333333333304</v>
      </c>
      <c r="B125" s="458">
        <v>3725.9270000000001</v>
      </c>
      <c r="C125" s="458">
        <v>4452.2049999999999</v>
      </c>
      <c r="D125" s="458">
        <v>297.25900000000001</v>
      </c>
      <c r="E125" s="458">
        <v>497.09300000000002</v>
      </c>
      <c r="F125" s="458">
        <v>164.46</v>
      </c>
      <c r="G125" s="458">
        <v>0</v>
      </c>
      <c r="H125" s="458">
        <v>310.99599999999998</v>
      </c>
      <c r="I125" s="458">
        <v>48.029000000000003</v>
      </c>
      <c r="J125" s="458">
        <v>-715.80100000000004</v>
      </c>
      <c r="K125" s="458">
        <v>0</v>
      </c>
      <c r="L125" s="458">
        <v>-684.46400000000006</v>
      </c>
      <c r="M125" s="458">
        <v>8780.1679999999997</v>
      </c>
      <c r="N125" s="458">
        <v>8095.7039999999997</v>
      </c>
      <c r="O125" s="458">
        <f t="shared" si="12"/>
        <v>8780.1679999999997</v>
      </c>
      <c r="P125" s="458">
        <f t="shared" si="13"/>
        <v>0</v>
      </c>
      <c r="Q125" s="458">
        <f t="shared" si="14"/>
        <v>-715.80100000000004</v>
      </c>
      <c r="S125" s="457">
        <v>0.73958333333333304</v>
      </c>
      <c r="T125" s="458">
        <v>3698.002</v>
      </c>
      <c r="U125" s="458">
        <v>3107.3139999999999</v>
      </c>
      <c r="V125" s="458">
        <v>559.29300000000001</v>
      </c>
      <c r="W125" s="458">
        <v>422.48500000000001</v>
      </c>
      <c r="X125" s="458">
        <v>77.650999999999996</v>
      </c>
      <c r="Y125" s="458">
        <v>0</v>
      </c>
      <c r="Z125" s="458">
        <v>450.00099999999998</v>
      </c>
      <c r="AA125" s="458">
        <v>107.83199999999999</v>
      </c>
      <c r="AB125" s="458">
        <v>-369.00599999999997</v>
      </c>
      <c r="AC125" s="458">
        <v>0</v>
      </c>
      <c r="AD125" s="458">
        <v>-568.101</v>
      </c>
      <c r="AE125" s="458">
        <v>8053.5719999999992</v>
      </c>
      <c r="AF125" s="458">
        <v>7485.4709999999995</v>
      </c>
      <c r="AG125" s="458">
        <f t="shared" si="15"/>
        <v>8053.5719999999992</v>
      </c>
      <c r="AH125" s="458">
        <f t="shared" si="16"/>
        <v>0</v>
      </c>
      <c r="AI125" s="458">
        <f t="shared" si="17"/>
        <v>-369.00599999999997</v>
      </c>
      <c r="AK125" s="457">
        <v>0.73958333333333304</v>
      </c>
      <c r="AL125" s="458">
        <v>3008.915</v>
      </c>
      <c r="AM125" s="458">
        <v>3001.85</v>
      </c>
      <c r="AN125" s="458">
        <v>529.33299999999997</v>
      </c>
      <c r="AO125" s="458">
        <v>460.31099999999998</v>
      </c>
      <c r="AP125" s="458">
        <v>91.575000000000003</v>
      </c>
      <c r="AQ125" s="458">
        <v>353.10599999999999</v>
      </c>
      <c r="AR125" s="458">
        <v>722.93799999999999</v>
      </c>
      <c r="AS125" s="458">
        <v>62.040999999999997</v>
      </c>
      <c r="AT125" s="458">
        <v>-122.117</v>
      </c>
      <c r="AU125" s="458">
        <v>0</v>
      </c>
      <c r="AV125" s="458">
        <v>-493.50599999999997</v>
      </c>
      <c r="AW125" s="458">
        <v>8107.9519999999975</v>
      </c>
      <c r="AX125" s="458">
        <v>7614.4459999999972</v>
      </c>
      <c r="AY125" s="458">
        <f t="shared" si="18"/>
        <v>8107.9519999999975</v>
      </c>
      <c r="AZ125" s="458">
        <f t="shared" si="19"/>
        <v>0</v>
      </c>
      <c r="BA125" s="458">
        <f t="shared" si="20"/>
        <v>-122.117</v>
      </c>
    </row>
    <row r="126" spans="1:53" s="445" customFormat="1">
      <c r="A126" s="457">
        <v>0.75</v>
      </c>
      <c r="B126" s="458">
        <v>3724.9830000000002</v>
      </c>
      <c r="C126" s="458">
        <v>4434.7709999999997</v>
      </c>
      <c r="D126" s="458">
        <v>497.91800000000001</v>
      </c>
      <c r="E126" s="458">
        <v>501.43099999999998</v>
      </c>
      <c r="F126" s="458">
        <v>269.43799999999999</v>
      </c>
      <c r="G126" s="458">
        <v>0</v>
      </c>
      <c r="H126" s="458">
        <v>260.45</v>
      </c>
      <c r="I126" s="458">
        <v>53.343000000000004</v>
      </c>
      <c r="J126" s="458">
        <v>-1000.999</v>
      </c>
      <c r="K126" s="458">
        <v>0</v>
      </c>
      <c r="L126" s="458">
        <v>-686.89599999999996</v>
      </c>
      <c r="M126" s="458">
        <v>8741.3350000000028</v>
      </c>
      <c r="N126" s="458">
        <v>8054.439000000003</v>
      </c>
      <c r="O126" s="458">
        <f t="shared" si="12"/>
        <v>8741.3350000000028</v>
      </c>
      <c r="P126" s="458">
        <f t="shared" si="13"/>
        <v>0</v>
      </c>
      <c r="Q126" s="458">
        <f t="shared" si="14"/>
        <v>-1000.999</v>
      </c>
      <c r="S126" s="457">
        <v>0.75</v>
      </c>
      <c r="T126" s="458">
        <v>3697.9169999999999</v>
      </c>
      <c r="U126" s="458">
        <v>3079.8629999999998</v>
      </c>
      <c r="V126" s="458">
        <v>670.44100000000003</v>
      </c>
      <c r="W126" s="458">
        <v>441.75599999999997</v>
      </c>
      <c r="X126" s="458">
        <v>81.448999999999998</v>
      </c>
      <c r="Y126" s="458">
        <v>215.77699999999999</v>
      </c>
      <c r="Z126" s="458">
        <v>400.86200000000002</v>
      </c>
      <c r="AA126" s="458">
        <v>97.866</v>
      </c>
      <c r="AB126" s="458">
        <v>-657.26700000000005</v>
      </c>
      <c r="AC126" s="458">
        <v>0</v>
      </c>
      <c r="AD126" s="458">
        <v>-570.33799999999997</v>
      </c>
      <c r="AE126" s="458">
        <v>8028.6639999999989</v>
      </c>
      <c r="AF126" s="458">
        <v>7458.3259999999991</v>
      </c>
      <c r="AG126" s="458">
        <f t="shared" si="15"/>
        <v>8028.6639999999989</v>
      </c>
      <c r="AH126" s="458">
        <f t="shared" si="16"/>
        <v>0</v>
      </c>
      <c r="AI126" s="458">
        <f t="shared" si="17"/>
        <v>-657.26700000000005</v>
      </c>
      <c r="AK126" s="457">
        <v>0.75</v>
      </c>
      <c r="AL126" s="458">
        <v>3010.672</v>
      </c>
      <c r="AM126" s="458">
        <v>3112.386</v>
      </c>
      <c r="AN126" s="458">
        <v>660.26099999999997</v>
      </c>
      <c r="AO126" s="458">
        <v>487.53899999999999</v>
      </c>
      <c r="AP126" s="458">
        <v>95.299000000000007</v>
      </c>
      <c r="AQ126" s="458">
        <v>504.51</v>
      </c>
      <c r="AR126" s="458">
        <v>605.34</v>
      </c>
      <c r="AS126" s="458">
        <v>67.152000000000001</v>
      </c>
      <c r="AT126" s="458">
        <v>-546.30499999999995</v>
      </c>
      <c r="AU126" s="458">
        <v>0</v>
      </c>
      <c r="AV126" s="458">
        <v>-509.01600000000002</v>
      </c>
      <c r="AW126" s="458">
        <v>7996.8539999999994</v>
      </c>
      <c r="AX126" s="458">
        <v>7487.8379999999997</v>
      </c>
      <c r="AY126" s="458">
        <f t="shared" si="18"/>
        <v>7996.8539999999994</v>
      </c>
      <c r="AZ126" s="458">
        <f t="shared" si="19"/>
        <v>0</v>
      </c>
      <c r="BA126" s="458">
        <f t="shared" si="20"/>
        <v>-546.30499999999995</v>
      </c>
    </row>
    <row r="127" spans="1:53" s="445" customFormat="1">
      <c r="A127" s="457">
        <v>0.76041666666666696</v>
      </c>
      <c r="B127" s="458">
        <v>3725.741</v>
      </c>
      <c r="C127" s="458">
        <v>4539.3540000000003</v>
      </c>
      <c r="D127" s="458">
        <v>547.55399999999997</v>
      </c>
      <c r="E127" s="458">
        <v>505.12700000000001</v>
      </c>
      <c r="F127" s="458">
        <v>281.67500000000001</v>
      </c>
      <c r="G127" s="458">
        <v>183.98599999999999</v>
      </c>
      <c r="H127" s="458">
        <v>210.52</v>
      </c>
      <c r="I127" s="458">
        <v>55.06</v>
      </c>
      <c r="J127" s="458">
        <v>-1366.155</v>
      </c>
      <c r="K127" s="458">
        <v>0</v>
      </c>
      <c r="L127" s="458">
        <v>-700.53300000000002</v>
      </c>
      <c r="M127" s="458">
        <v>8682.862000000001</v>
      </c>
      <c r="N127" s="458">
        <v>7982.3290000000006</v>
      </c>
      <c r="O127" s="458">
        <f t="shared" si="12"/>
        <v>8682.862000000001</v>
      </c>
      <c r="P127" s="458">
        <f t="shared" si="13"/>
        <v>0</v>
      </c>
      <c r="Q127" s="458">
        <f t="shared" si="14"/>
        <v>-1366.155</v>
      </c>
      <c r="S127" s="457">
        <v>0.76041666666666696</v>
      </c>
      <c r="T127" s="458">
        <v>3698.7829999999999</v>
      </c>
      <c r="U127" s="458">
        <v>3128.6480000000001</v>
      </c>
      <c r="V127" s="458">
        <v>759.76900000000001</v>
      </c>
      <c r="W127" s="458">
        <v>442.09199999999998</v>
      </c>
      <c r="X127" s="458">
        <v>81.438000000000002</v>
      </c>
      <c r="Y127" s="458">
        <v>231.905</v>
      </c>
      <c r="Z127" s="458">
        <v>349.04599999999999</v>
      </c>
      <c r="AA127" s="458">
        <v>92.049000000000007</v>
      </c>
      <c r="AB127" s="458">
        <v>-810.07600000000002</v>
      </c>
      <c r="AC127" s="458">
        <v>0</v>
      </c>
      <c r="AD127" s="458">
        <v>-576.85199999999998</v>
      </c>
      <c r="AE127" s="458">
        <v>7973.6540000000014</v>
      </c>
      <c r="AF127" s="458">
        <v>7396.8020000000015</v>
      </c>
      <c r="AG127" s="458">
        <f t="shared" si="15"/>
        <v>7973.6540000000014</v>
      </c>
      <c r="AH127" s="458">
        <f t="shared" si="16"/>
        <v>0</v>
      </c>
      <c r="AI127" s="458">
        <f t="shared" si="17"/>
        <v>-810.07600000000002</v>
      </c>
      <c r="AK127" s="457">
        <v>0.76041666666666696</v>
      </c>
      <c r="AL127" s="458">
        <v>3008.9009999999998</v>
      </c>
      <c r="AM127" s="458">
        <v>3193.3380000000002</v>
      </c>
      <c r="AN127" s="458">
        <v>742.25400000000002</v>
      </c>
      <c r="AO127" s="458">
        <v>529.49699999999996</v>
      </c>
      <c r="AP127" s="458">
        <v>95.323999999999998</v>
      </c>
      <c r="AQ127" s="458">
        <v>448.637</v>
      </c>
      <c r="AR127" s="458">
        <v>524.56299999999999</v>
      </c>
      <c r="AS127" s="458">
        <v>62.767000000000003</v>
      </c>
      <c r="AT127" s="458">
        <v>-630.91499999999996</v>
      </c>
      <c r="AU127" s="458">
        <v>0</v>
      </c>
      <c r="AV127" s="458">
        <v>-519.399</v>
      </c>
      <c r="AW127" s="458">
        <v>7974.3659999999991</v>
      </c>
      <c r="AX127" s="458">
        <v>7454.9669999999987</v>
      </c>
      <c r="AY127" s="458">
        <f t="shared" si="18"/>
        <v>7974.3659999999991</v>
      </c>
      <c r="AZ127" s="458">
        <f t="shared" si="19"/>
        <v>0</v>
      </c>
      <c r="BA127" s="458">
        <f t="shared" si="20"/>
        <v>-630.91499999999996</v>
      </c>
    </row>
    <row r="128" spans="1:53" s="445" customFormat="1">
      <c r="A128" s="457">
        <v>0.77083333333333304</v>
      </c>
      <c r="B128" s="458">
        <v>3726.6219999999998</v>
      </c>
      <c r="C128" s="458">
        <v>4572.6270000000004</v>
      </c>
      <c r="D128" s="458">
        <v>752.572</v>
      </c>
      <c r="E128" s="458">
        <v>502.13</v>
      </c>
      <c r="F128" s="458">
        <v>282.50599999999997</v>
      </c>
      <c r="G128" s="458">
        <v>176.58</v>
      </c>
      <c r="H128" s="458">
        <v>166.512</v>
      </c>
      <c r="I128" s="458">
        <v>53.915999999999997</v>
      </c>
      <c r="J128" s="458">
        <v>-1510.549</v>
      </c>
      <c r="K128" s="458">
        <v>0</v>
      </c>
      <c r="L128" s="458">
        <v>-706.76099999999997</v>
      </c>
      <c r="M128" s="458">
        <v>8722.9159999999974</v>
      </c>
      <c r="N128" s="458">
        <v>8016.154999999997</v>
      </c>
      <c r="O128" s="458">
        <f t="shared" si="12"/>
        <v>8722.9159999999974</v>
      </c>
      <c r="P128" s="458">
        <f t="shared" si="13"/>
        <v>0</v>
      </c>
      <c r="Q128" s="458">
        <f t="shared" si="14"/>
        <v>-1510.549</v>
      </c>
      <c r="S128" s="457">
        <v>0.77083333333333304</v>
      </c>
      <c r="T128" s="458">
        <v>3700.1239999999998</v>
      </c>
      <c r="U128" s="458">
        <v>3205.89</v>
      </c>
      <c r="V128" s="458">
        <v>797.51700000000005</v>
      </c>
      <c r="W128" s="458">
        <v>445.55</v>
      </c>
      <c r="X128" s="458">
        <v>81.441999999999993</v>
      </c>
      <c r="Y128" s="458">
        <v>232.81100000000001</v>
      </c>
      <c r="Z128" s="458">
        <v>292.70499999999998</v>
      </c>
      <c r="AA128" s="458">
        <v>84.308000000000007</v>
      </c>
      <c r="AB128" s="458">
        <v>-871.447</v>
      </c>
      <c r="AC128" s="458">
        <v>0</v>
      </c>
      <c r="AD128" s="458">
        <v>-585.52</v>
      </c>
      <c r="AE128" s="458">
        <v>7968.9</v>
      </c>
      <c r="AF128" s="458">
        <v>7383.3799999999992</v>
      </c>
      <c r="AG128" s="458">
        <f t="shared" si="15"/>
        <v>7968.9</v>
      </c>
      <c r="AH128" s="458">
        <f t="shared" si="16"/>
        <v>0</v>
      </c>
      <c r="AI128" s="458">
        <f t="shared" si="17"/>
        <v>-871.447</v>
      </c>
      <c r="AK128" s="457">
        <v>0.77083333333333304</v>
      </c>
      <c r="AL128" s="458">
        <v>3007.42</v>
      </c>
      <c r="AM128" s="458">
        <v>3219.0239999999999</v>
      </c>
      <c r="AN128" s="458">
        <v>752.02099999999996</v>
      </c>
      <c r="AO128" s="458">
        <v>586.87300000000005</v>
      </c>
      <c r="AP128" s="458">
        <v>95.236000000000004</v>
      </c>
      <c r="AQ128" s="458">
        <v>459.48099999999999</v>
      </c>
      <c r="AR128" s="458">
        <v>434.68799999999999</v>
      </c>
      <c r="AS128" s="458">
        <v>64.313999999999993</v>
      </c>
      <c r="AT128" s="458">
        <v>-620.71699999999998</v>
      </c>
      <c r="AU128" s="458">
        <v>0</v>
      </c>
      <c r="AV128" s="458">
        <v>-525.45699999999999</v>
      </c>
      <c r="AW128" s="458">
        <v>7998.3399999999992</v>
      </c>
      <c r="AX128" s="458">
        <v>7472.8829999999989</v>
      </c>
      <c r="AY128" s="458">
        <f t="shared" si="18"/>
        <v>7998.3399999999992</v>
      </c>
      <c r="AZ128" s="458">
        <f t="shared" si="19"/>
        <v>0</v>
      </c>
      <c r="BA128" s="458">
        <f t="shared" si="20"/>
        <v>-620.71699999999998</v>
      </c>
    </row>
    <row r="129" spans="1:53" s="445" customFormat="1">
      <c r="A129" s="457">
        <v>0.78125</v>
      </c>
      <c r="B129" s="458">
        <v>3725.7660000000001</v>
      </c>
      <c r="C129" s="458">
        <v>4566.6940000000004</v>
      </c>
      <c r="D129" s="458">
        <v>825.94</v>
      </c>
      <c r="E129" s="458">
        <v>500.99299999999999</v>
      </c>
      <c r="F129" s="458">
        <v>292.91000000000003</v>
      </c>
      <c r="G129" s="458">
        <v>227.42500000000001</v>
      </c>
      <c r="H129" s="458">
        <v>132.547</v>
      </c>
      <c r="I129" s="458">
        <v>55.545999999999999</v>
      </c>
      <c r="J129" s="458">
        <v>-1611.473</v>
      </c>
      <c r="K129" s="458">
        <v>0</v>
      </c>
      <c r="L129" s="458">
        <v>-707.80399999999997</v>
      </c>
      <c r="M129" s="458">
        <v>8716.3480000000018</v>
      </c>
      <c r="N129" s="458">
        <v>8008.5440000000017</v>
      </c>
      <c r="O129" s="458">
        <f t="shared" si="12"/>
        <v>8716.3480000000018</v>
      </c>
      <c r="P129" s="458">
        <f t="shared" si="13"/>
        <v>0</v>
      </c>
      <c r="Q129" s="458">
        <f t="shared" si="14"/>
        <v>-1611.473</v>
      </c>
      <c r="S129" s="457">
        <v>0.78125</v>
      </c>
      <c r="T129" s="458">
        <v>3700.62</v>
      </c>
      <c r="U129" s="458">
        <v>3302.4679999999998</v>
      </c>
      <c r="V129" s="458">
        <v>820.98500000000001</v>
      </c>
      <c r="W129" s="458">
        <v>450.93400000000003</v>
      </c>
      <c r="X129" s="458">
        <v>89.331000000000003</v>
      </c>
      <c r="Y129" s="458">
        <v>230.81399999999999</v>
      </c>
      <c r="Z129" s="458">
        <v>247.482</v>
      </c>
      <c r="AA129" s="458">
        <v>80.509</v>
      </c>
      <c r="AB129" s="458">
        <v>-951.57299999999998</v>
      </c>
      <c r="AC129" s="458">
        <v>0</v>
      </c>
      <c r="AD129" s="458">
        <v>-596.24099999999999</v>
      </c>
      <c r="AE129" s="458">
        <v>7971.57</v>
      </c>
      <c r="AF129" s="458">
        <v>7375.3289999999997</v>
      </c>
      <c r="AG129" s="458">
        <f t="shared" si="15"/>
        <v>7971.57</v>
      </c>
      <c r="AH129" s="458">
        <f t="shared" si="16"/>
        <v>0</v>
      </c>
      <c r="AI129" s="458">
        <f t="shared" si="17"/>
        <v>-951.57299999999998</v>
      </c>
      <c r="AK129" s="457">
        <v>0.78125</v>
      </c>
      <c r="AL129" s="458">
        <v>3008.837</v>
      </c>
      <c r="AM129" s="458">
        <v>3240.9209999999998</v>
      </c>
      <c r="AN129" s="458">
        <v>755.82399999999996</v>
      </c>
      <c r="AO129" s="458">
        <v>686.21</v>
      </c>
      <c r="AP129" s="458">
        <v>102.429</v>
      </c>
      <c r="AQ129" s="458">
        <v>429.62900000000002</v>
      </c>
      <c r="AR129" s="458">
        <v>311.22000000000003</v>
      </c>
      <c r="AS129" s="458">
        <v>80.930999999999997</v>
      </c>
      <c r="AT129" s="458">
        <v>-628.31600000000003</v>
      </c>
      <c r="AU129" s="458">
        <v>0</v>
      </c>
      <c r="AV129" s="458">
        <v>-533.70299999999997</v>
      </c>
      <c r="AW129" s="458">
        <v>7987.6850000000004</v>
      </c>
      <c r="AX129" s="458">
        <v>7453.982</v>
      </c>
      <c r="AY129" s="458">
        <f t="shared" si="18"/>
        <v>7987.6850000000004</v>
      </c>
      <c r="AZ129" s="458">
        <f t="shared" si="19"/>
        <v>0</v>
      </c>
      <c r="BA129" s="458">
        <f t="shared" si="20"/>
        <v>-628.31600000000003</v>
      </c>
    </row>
    <row r="130" spans="1:53" s="445" customFormat="1">
      <c r="A130" s="457">
        <v>0.79166666666666696</v>
      </c>
      <c r="B130" s="458">
        <v>3725.4229999999998</v>
      </c>
      <c r="C130" s="458">
        <v>4640.9059999999999</v>
      </c>
      <c r="D130" s="458">
        <v>861.33600000000001</v>
      </c>
      <c r="E130" s="458">
        <v>504.39400000000001</v>
      </c>
      <c r="F130" s="458">
        <v>483.58</v>
      </c>
      <c r="G130" s="458">
        <v>483.72699999999998</v>
      </c>
      <c r="H130" s="458">
        <v>102.05200000000001</v>
      </c>
      <c r="I130" s="458">
        <v>56.246000000000002</v>
      </c>
      <c r="J130" s="458">
        <v>-2028.575</v>
      </c>
      <c r="K130" s="458">
        <v>0</v>
      </c>
      <c r="L130" s="458">
        <v>-720.625</v>
      </c>
      <c r="M130" s="458">
        <v>8829.0889999999981</v>
      </c>
      <c r="N130" s="458">
        <v>8108.4639999999981</v>
      </c>
      <c r="O130" s="458">
        <f t="shared" si="12"/>
        <v>8829.0889999999981</v>
      </c>
      <c r="P130" s="458">
        <f t="shared" si="13"/>
        <v>0</v>
      </c>
      <c r="Q130" s="458">
        <f t="shared" si="14"/>
        <v>-2028.575</v>
      </c>
      <c r="S130" s="457">
        <v>0.79166666666666696</v>
      </c>
      <c r="T130" s="458">
        <v>3700.7060000000001</v>
      </c>
      <c r="U130" s="458">
        <v>3292.1149999999998</v>
      </c>
      <c r="V130" s="458">
        <v>856.00599999999997</v>
      </c>
      <c r="W130" s="458">
        <v>457.46699999999998</v>
      </c>
      <c r="X130" s="458">
        <v>178.08</v>
      </c>
      <c r="Y130" s="458">
        <v>336.30200000000002</v>
      </c>
      <c r="Z130" s="458">
        <v>208.733</v>
      </c>
      <c r="AA130" s="458">
        <v>81.183999999999997</v>
      </c>
      <c r="AB130" s="458">
        <v>-1067.3330000000001</v>
      </c>
      <c r="AC130" s="458">
        <v>0</v>
      </c>
      <c r="AD130" s="458">
        <v>-597.94899999999996</v>
      </c>
      <c r="AE130" s="458">
        <v>8043.2599999999984</v>
      </c>
      <c r="AF130" s="458">
        <v>7445.3109999999988</v>
      </c>
      <c r="AG130" s="458">
        <f t="shared" si="15"/>
        <v>8043.2599999999984</v>
      </c>
      <c r="AH130" s="458">
        <f t="shared" si="16"/>
        <v>0</v>
      </c>
      <c r="AI130" s="458">
        <f t="shared" si="17"/>
        <v>-1067.3330000000001</v>
      </c>
      <c r="AK130" s="457">
        <v>0.79166666666666696</v>
      </c>
      <c r="AL130" s="458">
        <v>3012.7130000000002</v>
      </c>
      <c r="AM130" s="458">
        <v>3269.009</v>
      </c>
      <c r="AN130" s="458">
        <v>758.56500000000005</v>
      </c>
      <c r="AO130" s="458">
        <v>739.005</v>
      </c>
      <c r="AP130" s="458">
        <v>161.44800000000001</v>
      </c>
      <c r="AQ130" s="458">
        <v>690.36099999999999</v>
      </c>
      <c r="AR130" s="458">
        <v>262.06200000000001</v>
      </c>
      <c r="AS130" s="458">
        <v>95.475999999999999</v>
      </c>
      <c r="AT130" s="458">
        <v>-1027.367</v>
      </c>
      <c r="AU130" s="458">
        <v>0</v>
      </c>
      <c r="AV130" s="458">
        <v>-543.85</v>
      </c>
      <c r="AW130" s="458">
        <v>7961.2720000000008</v>
      </c>
      <c r="AX130" s="458">
        <v>7417.4220000000005</v>
      </c>
      <c r="AY130" s="458">
        <f t="shared" si="18"/>
        <v>7961.2720000000008</v>
      </c>
      <c r="AZ130" s="458">
        <f t="shared" si="19"/>
        <v>0</v>
      </c>
      <c r="BA130" s="458">
        <f t="shared" si="20"/>
        <v>-1027.367</v>
      </c>
    </row>
    <row r="131" spans="1:53" s="445" customFormat="1">
      <c r="A131" s="457">
        <v>0.80208333333333304</v>
      </c>
      <c r="B131" s="458">
        <v>3726.4380000000001</v>
      </c>
      <c r="C131" s="458">
        <v>4718.4229999999998</v>
      </c>
      <c r="D131" s="458">
        <v>879.83399999999995</v>
      </c>
      <c r="E131" s="458">
        <v>505.29599999999999</v>
      </c>
      <c r="F131" s="458">
        <v>500.35</v>
      </c>
      <c r="G131" s="458">
        <v>427.80599999999998</v>
      </c>
      <c r="H131" s="458">
        <v>79.385999999999996</v>
      </c>
      <c r="I131" s="458">
        <v>67.659000000000006</v>
      </c>
      <c r="J131" s="458">
        <v>-1994.3510000000001</v>
      </c>
      <c r="K131" s="458">
        <v>0</v>
      </c>
      <c r="L131" s="458">
        <v>-728.21500000000003</v>
      </c>
      <c r="M131" s="458">
        <v>8910.8410000000022</v>
      </c>
      <c r="N131" s="458">
        <v>8182.626000000002</v>
      </c>
      <c r="O131" s="458">
        <f t="shared" si="12"/>
        <v>8910.8410000000022</v>
      </c>
      <c r="P131" s="458">
        <f t="shared" si="13"/>
        <v>0</v>
      </c>
      <c r="Q131" s="458">
        <f t="shared" si="14"/>
        <v>-1994.3510000000001</v>
      </c>
      <c r="S131" s="457">
        <v>0.80208333333333304</v>
      </c>
      <c r="T131" s="458">
        <v>3700.0279999999998</v>
      </c>
      <c r="U131" s="458">
        <v>3330.2379999999998</v>
      </c>
      <c r="V131" s="458">
        <v>867.41</v>
      </c>
      <c r="W131" s="458">
        <v>462.31099999999998</v>
      </c>
      <c r="X131" s="458">
        <v>188.67599999999999</v>
      </c>
      <c r="Y131" s="458">
        <v>338.726</v>
      </c>
      <c r="Z131" s="458">
        <v>169.971</v>
      </c>
      <c r="AA131" s="458">
        <v>83.066000000000003</v>
      </c>
      <c r="AB131" s="458">
        <v>-1036.1790000000001</v>
      </c>
      <c r="AC131" s="458">
        <v>0</v>
      </c>
      <c r="AD131" s="458">
        <v>-602.34299999999996</v>
      </c>
      <c r="AE131" s="458">
        <v>8104.2469999999994</v>
      </c>
      <c r="AF131" s="458">
        <v>7501.9039999999995</v>
      </c>
      <c r="AG131" s="458">
        <f t="shared" si="15"/>
        <v>8104.2469999999994</v>
      </c>
      <c r="AH131" s="458">
        <f t="shared" si="16"/>
        <v>0</v>
      </c>
      <c r="AI131" s="458">
        <f t="shared" si="17"/>
        <v>-1036.1790000000001</v>
      </c>
      <c r="AK131" s="457">
        <v>0.80208333333333304</v>
      </c>
      <c r="AL131" s="458">
        <v>3016.8829999999998</v>
      </c>
      <c r="AM131" s="458">
        <v>3329.9430000000002</v>
      </c>
      <c r="AN131" s="458">
        <v>759.37</v>
      </c>
      <c r="AO131" s="458">
        <v>738.32799999999997</v>
      </c>
      <c r="AP131" s="458">
        <v>168.572</v>
      </c>
      <c r="AQ131" s="458">
        <v>672.24599999999998</v>
      </c>
      <c r="AR131" s="458">
        <v>222.83699999999999</v>
      </c>
      <c r="AS131" s="458">
        <v>98.808999999999997</v>
      </c>
      <c r="AT131" s="458">
        <v>-1074.79</v>
      </c>
      <c r="AU131" s="458">
        <v>0</v>
      </c>
      <c r="AV131" s="458">
        <v>-549.36199999999997</v>
      </c>
      <c r="AW131" s="458">
        <v>7932.1979999999976</v>
      </c>
      <c r="AX131" s="458">
        <v>7382.8359999999975</v>
      </c>
      <c r="AY131" s="458">
        <f t="shared" si="18"/>
        <v>7932.1979999999976</v>
      </c>
      <c r="AZ131" s="458">
        <f t="shared" si="19"/>
        <v>0</v>
      </c>
      <c r="BA131" s="458">
        <f t="shared" si="20"/>
        <v>-1074.79</v>
      </c>
    </row>
    <row r="132" spans="1:53" s="445" customFormat="1">
      <c r="A132" s="457">
        <v>0.8125</v>
      </c>
      <c r="B132" s="458">
        <v>3727.069</v>
      </c>
      <c r="C132" s="458">
        <v>4789.0320000000002</v>
      </c>
      <c r="D132" s="458">
        <v>915.197</v>
      </c>
      <c r="E132" s="458">
        <v>508.74400000000003</v>
      </c>
      <c r="F132" s="458">
        <v>501.59100000000001</v>
      </c>
      <c r="G132" s="458">
        <v>389.08800000000002</v>
      </c>
      <c r="H132" s="458">
        <v>70.358999999999995</v>
      </c>
      <c r="I132" s="458">
        <v>64.36</v>
      </c>
      <c r="J132" s="458">
        <v>-1965.7560000000001</v>
      </c>
      <c r="K132" s="458">
        <v>0</v>
      </c>
      <c r="L132" s="458">
        <v>-735.51300000000003</v>
      </c>
      <c r="M132" s="458">
        <v>8999.6840000000029</v>
      </c>
      <c r="N132" s="458">
        <v>8264.1710000000021</v>
      </c>
      <c r="O132" s="458">
        <f t="shared" si="12"/>
        <v>8999.6840000000029</v>
      </c>
      <c r="P132" s="458">
        <f t="shared" si="13"/>
        <v>0</v>
      </c>
      <c r="Q132" s="458">
        <f t="shared" si="14"/>
        <v>-1965.7560000000001</v>
      </c>
      <c r="S132" s="457">
        <v>0.8125</v>
      </c>
      <c r="T132" s="458">
        <v>3698.913</v>
      </c>
      <c r="U132" s="458">
        <v>3371.9459999999999</v>
      </c>
      <c r="V132" s="458">
        <v>961.49900000000002</v>
      </c>
      <c r="W132" s="458">
        <v>464.66399999999999</v>
      </c>
      <c r="X132" s="458">
        <v>188.59399999999999</v>
      </c>
      <c r="Y132" s="458">
        <v>301.21600000000001</v>
      </c>
      <c r="Z132" s="458">
        <v>140.78399999999999</v>
      </c>
      <c r="AA132" s="458">
        <v>78.421000000000006</v>
      </c>
      <c r="AB132" s="458">
        <v>-1113.193</v>
      </c>
      <c r="AC132" s="458">
        <v>0</v>
      </c>
      <c r="AD132" s="458">
        <v>-607.73299999999995</v>
      </c>
      <c r="AE132" s="458">
        <v>8092.8440000000001</v>
      </c>
      <c r="AF132" s="458">
        <v>7485.1109999999999</v>
      </c>
      <c r="AG132" s="458">
        <f t="shared" si="15"/>
        <v>8092.8440000000001</v>
      </c>
      <c r="AH132" s="458">
        <f t="shared" si="16"/>
        <v>0</v>
      </c>
      <c r="AI132" s="458">
        <f t="shared" si="17"/>
        <v>-1113.193</v>
      </c>
      <c r="AK132" s="457">
        <v>0.8125</v>
      </c>
      <c r="AL132" s="458">
        <v>3021.634</v>
      </c>
      <c r="AM132" s="458">
        <v>3353.1860000000001</v>
      </c>
      <c r="AN132" s="458">
        <v>764.34799999999996</v>
      </c>
      <c r="AO132" s="458">
        <v>715.62300000000005</v>
      </c>
      <c r="AP132" s="458">
        <v>168.44499999999999</v>
      </c>
      <c r="AQ132" s="458">
        <v>592.27200000000005</v>
      </c>
      <c r="AR132" s="458">
        <v>187.90899999999999</v>
      </c>
      <c r="AS132" s="458">
        <v>110.002</v>
      </c>
      <c r="AT132" s="458">
        <v>-1005.03</v>
      </c>
      <c r="AU132" s="458">
        <v>0</v>
      </c>
      <c r="AV132" s="458">
        <v>-549.21100000000001</v>
      </c>
      <c r="AW132" s="458">
        <v>7908.3890000000001</v>
      </c>
      <c r="AX132" s="458">
        <v>7359.1779999999999</v>
      </c>
      <c r="AY132" s="458">
        <f t="shared" si="18"/>
        <v>7908.3890000000001</v>
      </c>
      <c r="AZ132" s="458">
        <f t="shared" si="19"/>
        <v>0</v>
      </c>
      <c r="BA132" s="458">
        <f t="shared" si="20"/>
        <v>-1005.03</v>
      </c>
    </row>
    <row r="133" spans="1:53" s="445" customFormat="1">
      <c r="A133" s="457">
        <v>0.82291666666666696</v>
      </c>
      <c r="B133" s="458">
        <v>3728.107</v>
      </c>
      <c r="C133" s="458">
        <v>4793.9759999999997</v>
      </c>
      <c r="D133" s="458">
        <v>919.82</v>
      </c>
      <c r="E133" s="458">
        <v>513.26</v>
      </c>
      <c r="F133" s="458">
        <v>502.19900000000001</v>
      </c>
      <c r="G133" s="458">
        <v>383.851</v>
      </c>
      <c r="H133" s="458">
        <v>68.768000000000001</v>
      </c>
      <c r="I133" s="458">
        <v>61.133000000000003</v>
      </c>
      <c r="J133" s="458">
        <v>-1885.079</v>
      </c>
      <c r="K133" s="458">
        <v>0</v>
      </c>
      <c r="L133" s="458">
        <v>-736.29100000000005</v>
      </c>
      <c r="M133" s="458">
        <v>9086.0349999999999</v>
      </c>
      <c r="N133" s="458">
        <v>8349.7440000000006</v>
      </c>
      <c r="O133" s="458">
        <f t="shared" si="12"/>
        <v>9086.0349999999999</v>
      </c>
      <c r="P133" s="458">
        <f t="shared" si="13"/>
        <v>0</v>
      </c>
      <c r="Q133" s="458">
        <f t="shared" si="14"/>
        <v>-1885.079</v>
      </c>
      <c r="S133" s="457">
        <v>0.82291666666666696</v>
      </c>
      <c r="T133" s="458">
        <v>3698.6350000000002</v>
      </c>
      <c r="U133" s="458">
        <v>3421.7179999999998</v>
      </c>
      <c r="V133" s="458">
        <v>986.61900000000003</v>
      </c>
      <c r="W133" s="458">
        <v>488.48599999999999</v>
      </c>
      <c r="X133" s="458">
        <v>212.345</v>
      </c>
      <c r="Y133" s="458">
        <v>275.892</v>
      </c>
      <c r="Z133" s="458">
        <v>115.45099999999999</v>
      </c>
      <c r="AA133" s="458">
        <v>64.397999999999996</v>
      </c>
      <c r="AB133" s="458">
        <v>-1184.4760000000001</v>
      </c>
      <c r="AC133" s="458">
        <v>0</v>
      </c>
      <c r="AD133" s="458">
        <v>-614.47299999999996</v>
      </c>
      <c r="AE133" s="458">
        <v>8079.0679999999975</v>
      </c>
      <c r="AF133" s="458">
        <v>7464.5949999999975</v>
      </c>
      <c r="AG133" s="458">
        <f t="shared" si="15"/>
        <v>8079.0679999999975</v>
      </c>
      <c r="AH133" s="458">
        <f t="shared" si="16"/>
        <v>0</v>
      </c>
      <c r="AI133" s="458">
        <f t="shared" si="17"/>
        <v>-1184.4760000000001</v>
      </c>
      <c r="AK133" s="457">
        <v>0.82291666666666696</v>
      </c>
      <c r="AL133" s="458">
        <v>3025.2689999999998</v>
      </c>
      <c r="AM133" s="458">
        <v>3352.864</v>
      </c>
      <c r="AN133" s="458">
        <v>756.75300000000004</v>
      </c>
      <c r="AO133" s="458">
        <v>714.64700000000005</v>
      </c>
      <c r="AP133" s="458">
        <v>189.89</v>
      </c>
      <c r="AQ133" s="458">
        <v>585.83399999999995</v>
      </c>
      <c r="AR133" s="458">
        <v>157.005</v>
      </c>
      <c r="AS133" s="458">
        <v>112.126</v>
      </c>
      <c r="AT133" s="458">
        <v>-1034.2149999999999</v>
      </c>
      <c r="AU133" s="458">
        <v>0</v>
      </c>
      <c r="AV133" s="458">
        <v>-549.12699999999995</v>
      </c>
      <c r="AW133" s="458">
        <v>7860.1729999999989</v>
      </c>
      <c r="AX133" s="458">
        <v>7311.0459999999985</v>
      </c>
      <c r="AY133" s="458">
        <f t="shared" si="18"/>
        <v>7860.1729999999989</v>
      </c>
      <c r="AZ133" s="458">
        <f t="shared" si="19"/>
        <v>0</v>
      </c>
      <c r="BA133" s="458">
        <f t="shared" si="20"/>
        <v>-1034.2149999999999</v>
      </c>
    </row>
    <row r="134" spans="1:53" s="445" customFormat="1">
      <c r="A134" s="457">
        <v>0.83333333333333304</v>
      </c>
      <c r="B134" s="458">
        <v>3728.5239999999999</v>
      </c>
      <c r="C134" s="458">
        <v>4786.1289999999999</v>
      </c>
      <c r="D134" s="458">
        <v>921.29399999999998</v>
      </c>
      <c r="E134" s="458">
        <v>504.44499999999999</v>
      </c>
      <c r="F134" s="458">
        <v>525.82000000000005</v>
      </c>
      <c r="G134" s="458">
        <v>455.40199999999999</v>
      </c>
      <c r="H134" s="458">
        <v>68.950999999999993</v>
      </c>
      <c r="I134" s="458">
        <v>62.987000000000002</v>
      </c>
      <c r="J134" s="458">
        <v>-1956.2729999999999</v>
      </c>
      <c r="K134" s="458">
        <v>0</v>
      </c>
      <c r="L134" s="458">
        <v>-736.16399999999999</v>
      </c>
      <c r="M134" s="458">
        <v>9097.2789999999986</v>
      </c>
      <c r="N134" s="458">
        <v>8361.114999999998</v>
      </c>
      <c r="O134" s="458">
        <f t="shared" si="12"/>
        <v>9097.2789999999986</v>
      </c>
      <c r="P134" s="458">
        <f t="shared" si="13"/>
        <v>0</v>
      </c>
      <c r="Q134" s="458">
        <f t="shared" si="14"/>
        <v>-1956.2729999999999</v>
      </c>
      <c r="S134" s="457">
        <v>0.83333333333333304</v>
      </c>
      <c r="T134" s="458">
        <v>3700.3969999999999</v>
      </c>
      <c r="U134" s="458">
        <v>3415.5439999999999</v>
      </c>
      <c r="V134" s="458">
        <v>1013.085</v>
      </c>
      <c r="W134" s="458">
        <v>460.81099999999998</v>
      </c>
      <c r="X134" s="458">
        <v>549.42899999999997</v>
      </c>
      <c r="Y134" s="458">
        <v>314.55099999999999</v>
      </c>
      <c r="Z134" s="458">
        <v>95.12</v>
      </c>
      <c r="AA134" s="458">
        <v>59.302999999999997</v>
      </c>
      <c r="AB134" s="458">
        <v>-1586.0940000000001</v>
      </c>
      <c r="AC134" s="458">
        <v>0</v>
      </c>
      <c r="AD134" s="458">
        <v>-616.07500000000005</v>
      </c>
      <c r="AE134" s="458">
        <v>8022.1459999999997</v>
      </c>
      <c r="AF134" s="458">
        <v>7406.0709999999999</v>
      </c>
      <c r="AG134" s="458">
        <f t="shared" si="15"/>
        <v>8022.1459999999997</v>
      </c>
      <c r="AH134" s="458">
        <f t="shared" si="16"/>
        <v>0</v>
      </c>
      <c r="AI134" s="458">
        <f t="shared" si="17"/>
        <v>-1586.0940000000001</v>
      </c>
      <c r="AK134" s="457">
        <v>0.83333333333333304</v>
      </c>
      <c r="AL134" s="458">
        <v>3029.0230000000001</v>
      </c>
      <c r="AM134" s="458">
        <v>3415.9470000000001</v>
      </c>
      <c r="AN134" s="458">
        <v>759.35699999999997</v>
      </c>
      <c r="AO134" s="458">
        <v>707.91499999999996</v>
      </c>
      <c r="AP134" s="458">
        <v>491.12</v>
      </c>
      <c r="AQ134" s="458">
        <v>634.78899999999999</v>
      </c>
      <c r="AR134" s="458">
        <v>131.62799999999999</v>
      </c>
      <c r="AS134" s="458">
        <v>114.178</v>
      </c>
      <c r="AT134" s="458">
        <v>-1480.7750000000001</v>
      </c>
      <c r="AU134" s="458">
        <v>0</v>
      </c>
      <c r="AV134" s="458">
        <v>-557.83699999999999</v>
      </c>
      <c r="AW134" s="458">
        <v>7803.1820000000025</v>
      </c>
      <c r="AX134" s="458">
        <v>7245.345000000003</v>
      </c>
      <c r="AY134" s="458">
        <f t="shared" si="18"/>
        <v>7803.1820000000025</v>
      </c>
      <c r="AZ134" s="458">
        <f t="shared" si="19"/>
        <v>0</v>
      </c>
      <c r="BA134" s="458">
        <f t="shared" si="20"/>
        <v>-1480.7750000000001</v>
      </c>
    </row>
    <row r="135" spans="1:53" s="445" customFormat="1">
      <c r="A135" s="457">
        <v>0.84375</v>
      </c>
      <c r="B135" s="458">
        <v>3726.9690000000001</v>
      </c>
      <c r="C135" s="458">
        <v>4785.3090000000002</v>
      </c>
      <c r="D135" s="458">
        <v>922.202</v>
      </c>
      <c r="E135" s="458">
        <v>505.75900000000001</v>
      </c>
      <c r="F135" s="458">
        <v>528.81200000000001</v>
      </c>
      <c r="G135" s="458">
        <v>456.37799999999999</v>
      </c>
      <c r="H135" s="458">
        <v>41.45</v>
      </c>
      <c r="I135" s="458">
        <v>61.704999999999998</v>
      </c>
      <c r="J135" s="458">
        <v>-2041.21</v>
      </c>
      <c r="K135" s="458">
        <v>0</v>
      </c>
      <c r="L135" s="458">
        <v>-735.92700000000002</v>
      </c>
      <c r="M135" s="458">
        <v>8987.3739999999998</v>
      </c>
      <c r="N135" s="458">
        <v>8251.4470000000001</v>
      </c>
      <c r="O135" s="458">
        <f t="shared" si="12"/>
        <v>8987.3739999999998</v>
      </c>
      <c r="P135" s="458">
        <f t="shared" si="13"/>
        <v>0</v>
      </c>
      <c r="Q135" s="458">
        <f t="shared" si="14"/>
        <v>-2041.21</v>
      </c>
      <c r="S135" s="457">
        <v>0.84375</v>
      </c>
      <c r="T135" s="458">
        <v>3700.3850000000002</v>
      </c>
      <c r="U135" s="458">
        <v>3433.7260000000001</v>
      </c>
      <c r="V135" s="458">
        <v>1014.852</v>
      </c>
      <c r="W135" s="458">
        <v>458.94099999999997</v>
      </c>
      <c r="X135" s="458">
        <v>575.64200000000005</v>
      </c>
      <c r="Y135" s="458">
        <v>296.42</v>
      </c>
      <c r="Z135" s="458">
        <v>83.421000000000006</v>
      </c>
      <c r="AA135" s="458">
        <v>59.085999999999999</v>
      </c>
      <c r="AB135" s="458">
        <v>-1663.7429999999999</v>
      </c>
      <c r="AC135" s="458">
        <v>0</v>
      </c>
      <c r="AD135" s="458">
        <v>-617.87400000000002</v>
      </c>
      <c r="AE135" s="458">
        <v>7958.73</v>
      </c>
      <c r="AF135" s="458">
        <v>7340.8559999999998</v>
      </c>
      <c r="AG135" s="458">
        <f t="shared" si="15"/>
        <v>7958.73</v>
      </c>
      <c r="AH135" s="458">
        <f t="shared" si="16"/>
        <v>0</v>
      </c>
      <c r="AI135" s="458">
        <f t="shared" si="17"/>
        <v>-1663.7429999999999</v>
      </c>
      <c r="AK135" s="457">
        <v>0.84375</v>
      </c>
      <c r="AL135" s="458">
        <v>3033.5630000000001</v>
      </c>
      <c r="AM135" s="458">
        <v>3456.3</v>
      </c>
      <c r="AN135" s="458">
        <v>759.90800000000002</v>
      </c>
      <c r="AO135" s="458">
        <v>712.58600000000001</v>
      </c>
      <c r="AP135" s="458">
        <v>525.71400000000006</v>
      </c>
      <c r="AQ135" s="458">
        <v>601.82600000000002</v>
      </c>
      <c r="AR135" s="458">
        <v>116.096</v>
      </c>
      <c r="AS135" s="458">
        <v>132.65899999999999</v>
      </c>
      <c r="AT135" s="458">
        <v>-1580.5419999999999</v>
      </c>
      <c r="AU135" s="458">
        <v>0</v>
      </c>
      <c r="AV135" s="458">
        <v>-562.21500000000003</v>
      </c>
      <c r="AW135" s="458">
        <v>7758.1100000000006</v>
      </c>
      <c r="AX135" s="458">
        <v>7195.8950000000004</v>
      </c>
      <c r="AY135" s="458">
        <f t="shared" si="18"/>
        <v>7758.1100000000006</v>
      </c>
      <c r="AZ135" s="458">
        <f t="shared" si="19"/>
        <v>0</v>
      </c>
      <c r="BA135" s="458">
        <f t="shared" si="20"/>
        <v>-1580.5419999999999</v>
      </c>
    </row>
    <row r="136" spans="1:53" s="445" customFormat="1">
      <c r="A136" s="457">
        <v>0.85416666666666696</v>
      </c>
      <c r="B136" s="458">
        <v>3725.71</v>
      </c>
      <c r="C136" s="458">
        <v>4769.5789999999997</v>
      </c>
      <c r="D136" s="458">
        <v>921.74199999999996</v>
      </c>
      <c r="E136" s="458">
        <v>505.31900000000002</v>
      </c>
      <c r="F136" s="458">
        <v>528.60500000000002</v>
      </c>
      <c r="G136" s="458">
        <v>453.00900000000001</v>
      </c>
      <c r="H136" s="458">
        <v>0</v>
      </c>
      <c r="I136" s="458">
        <v>57.914999999999999</v>
      </c>
      <c r="J136" s="458">
        <v>-2176.7869999999998</v>
      </c>
      <c r="K136" s="458">
        <v>0</v>
      </c>
      <c r="L136" s="458">
        <v>-733.88499999999999</v>
      </c>
      <c r="M136" s="458">
        <v>8785.0920000000006</v>
      </c>
      <c r="N136" s="458">
        <v>8051.2070000000003</v>
      </c>
      <c r="O136" s="458">
        <f t="shared" si="12"/>
        <v>8785.0920000000006</v>
      </c>
      <c r="P136" s="458">
        <f t="shared" si="13"/>
        <v>0</v>
      </c>
      <c r="Q136" s="458">
        <f t="shared" si="14"/>
        <v>-2176.7869999999998</v>
      </c>
      <c r="S136" s="457">
        <v>0.85416666666666696</v>
      </c>
      <c r="T136" s="458">
        <v>3699.82</v>
      </c>
      <c r="U136" s="458">
        <v>3438.0770000000002</v>
      </c>
      <c r="V136" s="458">
        <v>1014.676</v>
      </c>
      <c r="W136" s="458">
        <v>459.255</v>
      </c>
      <c r="X136" s="458">
        <v>575.68799999999999</v>
      </c>
      <c r="Y136" s="458">
        <v>299.35700000000003</v>
      </c>
      <c r="Z136" s="458">
        <v>77.447999999999993</v>
      </c>
      <c r="AA136" s="458">
        <v>57.904000000000003</v>
      </c>
      <c r="AB136" s="458">
        <v>-1763.3679999999999</v>
      </c>
      <c r="AC136" s="458">
        <v>0</v>
      </c>
      <c r="AD136" s="458">
        <v>-618.303</v>
      </c>
      <c r="AE136" s="458">
        <v>7858.8570000000018</v>
      </c>
      <c r="AF136" s="458">
        <v>7240.5540000000019</v>
      </c>
      <c r="AG136" s="458">
        <f t="shared" si="15"/>
        <v>7858.8570000000018</v>
      </c>
      <c r="AH136" s="458">
        <f t="shared" si="16"/>
        <v>0</v>
      </c>
      <c r="AI136" s="458">
        <f t="shared" si="17"/>
        <v>-1763.3679999999999</v>
      </c>
      <c r="AK136" s="457">
        <v>0.85416666666666696</v>
      </c>
      <c r="AL136" s="458">
        <v>3037.1680000000001</v>
      </c>
      <c r="AM136" s="458">
        <v>3460.2710000000002</v>
      </c>
      <c r="AN136" s="458">
        <v>759.13300000000004</v>
      </c>
      <c r="AO136" s="458">
        <v>709.91</v>
      </c>
      <c r="AP136" s="458">
        <v>526.53800000000001</v>
      </c>
      <c r="AQ136" s="458">
        <v>549.15499999999997</v>
      </c>
      <c r="AR136" s="458">
        <v>110.02200000000001</v>
      </c>
      <c r="AS136" s="458">
        <v>125.18300000000001</v>
      </c>
      <c r="AT136" s="458">
        <v>-1630.346</v>
      </c>
      <c r="AU136" s="458">
        <v>0</v>
      </c>
      <c r="AV136" s="458">
        <v>-561.80700000000002</v>
      </c>
      <c r="AW136" s="458">
        <v>7647.0340000000033</v>
      </c>
      <c r="AX136" s="458">
        <v>7085.2270000000035</v>
      </c>
      <c r="AY136" s="458">
        <f t="shared" si="18"/>
        <v>7647.0340000000033</v>
      </c>
      <c r="AZ136" s="458">
        <f t="shared" si="19"/>
        <v>0</v>
      </c>
      <c r="BA136" s="458">
        <f t="shared" si="20"/>
        <v>-1630.346</v>
      </c>
    </row>
    <row r="137" spans="1:53" s="445" customFormat="1">
      <c r="A137" s="457">
        <v>0.86458333333333304</v>
      </c>
      <c r="B137" s="458">
        <v>3725.9589999999998</v>
      </c>
      <c r="C137" s="458">
        <v>4738.6710000000003</v>
      </c>
      <c r="D137" s="458">
        <v>921.75599999999997</v>
      </c>
      <c r="E137" s="458">
        <v>506.048</v>
      </c>
      <c r="F137" s="458">
        <v>521.245</v>
      </c>
      <c r="G137" s="458">
        <v>463.23700000000002</v>
      </c>
      <c r="H137" s="458">
        <v>0</v>
      </c>
      <c r="I137" s="458">
        <v>54.603000000000002</v>
      </c>
      <c r="J137" s="458">
        <v>-2305.319</v>
      </c>
      <c r="K137" s="458">
        <v>0</v>
      </c>
      <c r="L137" s="458">
        <v>-730.87900000000002</v>
      </c>
      <c r="M137" s="458">
        <v>8626.2000000000007</v>
      </c>
      <c r="N137" s="458">
        <v>7895.3210000000008</v>
      </c>
      <c r="O137" s="458">
        <f t="shared" si="12"/>
        <v>8626.2000000000007</v>
      </c>
      <c r="P137" s="458">
        <f t="shared" si="13"/>
        <v>0</v>
      </c>
      <c r="Q137" s="458">
        <f t="shared" si="14"/>
        <v>-2305.319</v>
      </c>
      <c r="S137" s="457">
        <v>0.86458333333333304</v>
      </c>
      <c r="T137" s="458">
        <v>3699.1880000000001</v>
      </c>
      <c r="U137" s="458">
        <v>3460.9630000000002</v>
      </c>
      <c r="V137" s="458">
        <v>1014.702</v>
      </c>
      <c r="W137" s="458">
        <v>457.07900000000001</v>
      </c>
      <c r="X137" s="458">
        <v>570.06899999999996</v>
      </c>
      <c r="Y137" s="458">
        <v>241.33099999999999</v>
      </c>
      <c r="Z137" s="458">
        <v>75.852000000000004</v>
      </c>
      <c r="AA137" s="458">
        <v>57.168999999999997</v>
      </c>
      <c r="AB137" s="458">
        <v>-1800.05</v>
      </c>
      <c r="AC137" s="458">
        <v>0</v>
      </c>
      <c r="AD137" s="458">
        <v>-619.81399999999996</v>
      </c>
      <c r="AE137" s="458">
        <v>7776.3030000000008</v>
      </c>
      <c r="AF137" s="458">
        <v>7156.4890000000005</v>
      </c>
      <c r="AG137" s="458">
        <f t="shared" si="15"/>
        <v>7776.3030000000008</v>
      </c>
      <c r="AH137" s="458">
        <f t="shared" si="16"/>
        <v>0</v>
      </c>
      <c r="AI137" s="458">
        <f t="shared" si="17"/>
        <v>-1800.05</v>
      </c>
      <c r="AK137" s="457">
        <v>0.86458333333333304</v>
      </c>
      <c r="AL137" s="458">
        <v>3043.748</v>
      </c>
      <c r="AM137" s="458">
        <v>3428.777</v>
      </c>
      <c r="AN137" s="458">
        <v>760.34299999999996</v>
      </c>
      <c r="AO137" s="458">
        <v>723.39200000000005</v>
      </c>
      <c r="AP137" s="458">
        <v>520.58699999999999</v>
      </c>
      <c r="AQ137" s="458">
        <v>541.99699999999996</v>
      </c>
      <c r="AR137" s="458">
        <v>108.408</v>
      </c>
      <c r="AS137" s="458">
        <v>117.712</v>
      </c>
      <c r="AT137" s="458">
        <v>-1679.394</v>
      </c>
      <c r="AU137" s="458">
        <v>0</v>
      </c>
      <c r="AV137" s="458">
        <v>-559.93600000000004</v>
      </c>
      <c r="AW137" s="458">
        <v>7565.5699999999979</v>
      </c>
      <c r="AX137" s="458">
        <v>7005.6339999999982</v>
      </c>
      <c r="AY137" s="458">
        <f t="shared" si="18"/>
        <v>7565.5699999999979</v>
      </c>
      <c r="AZ137" s="458">
        <f t="shared" si="19"/>
        <v>0</v>
      </c>
      <c r="BA137" s="458">
        <f t="shared" si="20"/>
        <v>-1679.394</v>
      </c>
    </row>
    <row r="138" spans="1:53" s="445" customFormat="1">
      <c r="A138" s="457">
        <v>0.875</v>
      </c>
      <c r="B138" s="458">
        <v>3728.3679999999999</v>
      </c>
      <c r="C138" s="458">
        <v>4713.3289999999997</v>
      </c>
      <c r="D138" s="458">
        <v>923.68899999999996</v>
      </c>
      <c r="E138" s="458">
        <v>502.75099999999998</v>
      </c>
      <c r="F138" s="458">
        <v>408.83600000000001</v>
      </c>
      <c r="G138" s="458">
        <v>413.90499999999997</v>
      </c>
      <c r="H138" s="458">
        <v>0</v>
      </c>
      <c r="I138" s="458">
        <v>53.314999999999998</v>
      </c>
      <c r="J138" s="458">
        <v>-2299.5729999999999</v>
      </c>
      <c r="K138" s="458">
        <v>0</v>
      </c>
      <c r="L138" s="458">
        <v>-726.73299999999995</v>
      </c>
      <c r="M138" s="458">
        <v>8444.6200000000008</v>
      </c>
      <c r="N138" s="458">
        <v>7717.8870000000006</v>
      </c>
      <c r="O138" s="458">
        <f t="shared" si="12"/>
        <v>8444.6200000000008</v>
      </c>
      <c r="P138" s="458">
        <f t="shared" si="13"/>
        <v>0</v>
      </c>
      <c r="Q138" s="458">
        <f t="shared" si="14"/>
        <v>-2299.5729999999999</v>
      </c>
      <c r="S138" s="457">
        <v>0.875</v>
      </c>
      <c r="T138" s="458">
        <v>3699.096</v>
      </c>
      <c r="U138" s="458">
        <v>3466.7570000000001</v>
      </c>
      <c r="V138" s="458">
        <v>1019.313</v>
      </c>
      <c r="W138" s="458">
        <v>454.44799999999998</v>
      </c>
      <c r="X138" s="458">
        <v>493.87599999999998</v>
      </c>
      <c r="Y138" s="458">
        <v>280.74</v>
      </c>
      <c r="Z138" s="458">
        <v>75.498999999999995</v>
      </c>
      <c r="AA138" s="458">
        <v>56.651000000000003</v>
      </c>
      <c r="AB138" s="458">
        <v>-1805.16</v>
      </c>
      <c r="AC138" s="458">
        <v>0</v>
      </c>
      <c r="AD138" s="458">
        <v>-620.08600000000001</v>
      </c>
      <c r="AE138" s="458">
        <v>7741.2199999999993</v>
      </c>
      <c r="AF138" s="458">
        <v>7121.1339999999991</v>
      </c>
      <c r="AG138" s="458">
        <f t="shared" si="15"/>
        <v>7741.2199999999993</v>
      </c>
      <c r="AH138" s="458">
        <f t="shared" si="16"/>
        <v>0</v>
      </c>
      <c r="AI138" s="458">
        <f t="shared" si="17"/>
        <v>-1805.16</v>
      </c>
      <c r="AK138" s="457">
        <v>0.875</v>
      </c>
      <c r="AL138" s="458">
        <v>3049.4459999999999</v>
      </c>
      <c r="AM138" s="458">
        <v>3412.5129999999999</v>
      </c>
      <c r="AN138" s="458">
        <v>762.79200000000003</v>
      </c>
      <c r="AO138" s="458">
        <v>736.85199999999998</v>
      </c>
      <c r="AP138" s="458">
        <v>444.524</v>
      </c>
      <c r="AQ138" s="458">
        <v>501.18799999999999</v>
      </c>
      <c r="AR138" s="458">
        <v>107.384</v>
      </c>
      <c r="AS138" s="458">
        <v>140.01499999999999</v>
      </c>
      <c r="AT138" s="458">
        <v>-1693.4380000000001</v>
      </c>
      <c r="AU138" s="458">
        <v>0</v>
      </c>
      <c r="AV138" s="458">
        <v>-558.82899999999995</v>
      </c>
      <c r="AW138" s="458">
        <v>7461.2759999999998</v>
      </c>
      <c r="AX138" s="458">
        <v>6902.4470000000001</v>
      </c>
      <c r="AY138" s="458">
        <f t="shared" si="18"/>
        <v>7461.2759999999998</v>
      </c>
      <c r="AZ138" s="458">
        <f t="shared" si="19"/>
        <v>0</v>
      </c>
      <c r="BA138" s="458">
        <f t="shared" si="20"/>
        <v>-1693.4380000000001</v>
      </c>
    </row>
    <row r="139" spans="1:53" s="445" customFormat="1">
      <c r="A139" s="457">
        <v>0.88541666666666696</v>
      </c>
      <c r="B139" s="458">
        <v>3730.6819999999998</v>
      </c>
      <c r="C139" s="458">
        <v>4678.7389999999996</v>
      </c>
      <c r="D139" s="458">
        <v>923.952</v>
      </c>
      <c r="E139" s="458">
        <v>500.18700000000001</v>
      </c>
      <c r="F139" s="458">
        <v>399.32400000000001</v>
      </c>
      <c r="G139" s="458">
        <v>328.85500000000002</v>
      </c>
      <c r="H139" s="458">
        <v>0</v>
      </c>
      <c r="I139" s="458">
        <v>51.893000000000001</v>
      </c>
      <c r="J139" s="458">
        <v>-2261.7260000000001</v>
      </c>
      <c r="K139" s="458">
        <v>0</v>
      </c>
      <c r="L139" s="458">
        <v>-722.09</v>
      </c>
      <c r="M139" s="458">
        <v>8351.9059999999972</v>
      </c>
      <c r="N139" s="458">
        <v>7629.8159999999971</v>
      </c>
      <c r="O139" s="458">
        <f t="shared" si="12"/>
        <v>8351.9059999999972</v>
      </c>
      <c r="P139" s="458">
        <f t="shared" si="13"/>
        <v>0</v>
      </c>
      <c r="Q139" s="458">
        <f t="shared" si="14"/>
        <v>-2261.7260000000001</v>
      </c>
      <c r="S139" s="457">
        <v>0.88541666666666696</v>
      </c>
      <c r="T139" s="458">
        <v>3698.6080000000002</v>
      </c>
      <c r="U139" s="458">
        <v>3451.5549999999998</v>
      </c>
      <c r="V139" s="458">
        <v>1019.225</v>
      </c>
      <c r="W139" s="458">
        <v>454.95100000000002</v>
      </c>
      <c r="X139" s="458">
        <v>485.18799999999999</v>
      </c>
      <c r="Y139" s="458">
        <v>251.20500000000001</v>
      </c>
      <c r="Z139" s="458">
        <v>75.494</v>
      </c>
      <c r="AA139" s="458">
        <v>57.095999999999997</v>
      </c>
      <c r="AB139" s="458">
        <v>-1825.614</v>
      </c>
      <c r="AC139" s="458">
        <v>0</v>
      </c>
      <c r="AD139" s="458">
        <v>-618.04600000000005</v>
      </c>
      <c r="AE139" s="458">
        <v>7667.7080000000005</v>
      </c>
      <c r="AF139" s="458">
        <v>7049.6620000000003</v>
      </c>
      <c r="AG139" s="458">
        <f t="shared" si="15"/>
        <v>7667.7080000000005</v>
      </c>
      <c r="AH139" s="458">
        <f t="shared" si="16"/>
        <v>0</v>
      </c>
      <c r="AI139" s="458">
        <f t="shared" si="17"/>
        <v>-1825.614</v>
      </c>
      <c r="AK139" s="457">
        <v>0.88541666666666696</v>
      </c>
      <c r="AL139" s="458">
        <v>3050.873</v>
      </c>
      <c r="AM139" s="458">
        <v>3413.1619999999998</v>
      </c>
      <c r="AN139" s="458">
        <v>763.34500000000003</v>
      </c>
      <c r="AO139" s="458">
        <v>757.00099999999998</v>
      </c>
      <c r="AP139" s="458">
        <v>434.76</v>
      </c>
      <c r="AQ139" s="458">
        <v>476.61099999999999</v>
      </c>
      <c r="AR139" s="458">
        <v>104.434</v>
      </c>
      <c r="AS139" s="458">
        <v>158.00399999999999</v>
      </c>
      <c r="AT139" s="458">
        <v>-1686.077</v>
      </c>
      <c r="AU139" s="458">
        <v>0</v>
      </c>
      <c r="AV139" s="458">
        <v>-560.21</v>
      </c>
      <c r="AW139" s="458">
        <v>7472.1130000000003</v>
      </c>
      <c r="AX139" s="458">
        <v>6911.9030000000002</v>
      </c>
      <c r="AY139" s="458">
        <f t="shared" si="18"/>
        <v>7472.1130000000003</v>
      </c>
      <c r="AZ139" s="458">
        <f t="shared" si="19"/>
        <v>0</v>
      </c>
      <c r="BA139" s="458">
        <f t="shared" si="20"/>
        <v>-1686.077</v>
      </c>
    </row>
    <row r="140" spans="1:53" s="445" customFormat="1">
      <c r="A140" s="457">
        <v>0.89583333333333304</v>
      </c>
      <c r="B140" s="458">
        <v>3730.7220000000002</v>
      </c>
      <c r="C140" s="458">
        <v>4665.6670000000004</v>
      </c>
      <c r="D140" s="458">
        <v>923.64499999999998</v>
      </c>
      <c r="E140" s="458">
        <v>499.98399999999998</v>
      </c>
      <c r="F140" s="458">
        <v>396.02699999999999</v>
      </c>
      <c r="G140" s="458">
        <v>189.798</v>
      </c>
      <c r="H140" s="458">
        <v>0</v>
      </c>
      <c r="I140" s="458">
        <v>48.491</v>
      </c>
      <c r="J140" s="458">
        <v>-2303.1770000000001</v>
      </c>
      <c r="K140" s="458">
        <v>0</v>
      </c>
      <c r="L140" s="458">
        <v>-718.94799999999998</v>
      </c>
      <c r="M140" s="458">
        <v>8151.1570000000029</v>
      </c>
      <c r="N140" s="458">
        <v>7432.2090000000026</v>
      </c>
      <c r="O140" s="458">
        <f t="shared" si="12"/>
        <v>8151.1570000000029</v>
      </c>
      <c r="P140" s="458">
        <f t="shared" si="13"/>
        <v>0</v>
      </c>
      <c r="Q140" s="458">
        <f t="shared" si="14"/>
        <v>-2303.1770000000001</v>
      </c>
      <c r="S140" s="457">
        <v>0.89583333333333304</v>
      </c>
      <c r="T140" s="458">
        <v>3698.5790000000002</v>
      </c>
      <c r="U140" s="458">
        <v>3423.3490000000002</v>
      </c>
      <c r="V140" s="458">
        <v>1012.251</v>
      </c>
      <c r="W140" s="458">
        <v>454.75900000000001</v>
      </c>
      <c r="X140" s="458">
        <v>485.09899999999999</v>
      </c>
      <c r="Y140" s="458">
        <v>234.42699999999999</v>
      </c>
      <c r="Z140" s="458">
        <v>25.138999999999999</v>
      </c>
      <c r="AA140" s="458">
        <v>60.18</v>
      </c>
      <c r="AB140" s="458">
        <v>-1966.8679999999999</v>
      </c>
      <c r="AC140" s="458">
        <v>0</v>
      </c>
      <c r="AD140" s="458">
        <v>-614.41</v>
      </c>
      <c r="AE140" s="458">
        <v>7426.9149999999991</v>
      </c>
      <c r="AF140" s="458">
        <v>6812.5049999999992</v>
      </c>
      <c r="AG140" s="458">
        <f t="shared" si="15"/>
        <v>7426.9149999999991</v>
      </c>
      <c r="AH140" s="458">
        <f t="shared" si="16"/>
        <v>0</v>
      </c>
      <c r="AI140" s="458">
        <f t="shared" si="17"/>
        <v>-1966.8679999999999</v>
      </c>
      <c r="AK140" s="457">
        <v>0.89583333333333304</v>
      </c>
      <c r="AL140" s="458">
        <v>3051.52</v>
      </c>
      <c r="AM140" s="458">
        <v>3365.4670000000001</v>
      </c>
      <c r="AN140" s="458">
        <v>763.35299999999995</v>
      </c>
      <c r="AO140" s="458">
        <v>728.428</v>
      </c>
      <c r="AP140" s="458">
        <v>434.98200000000003</v>
      </c>
      <c r="AQ140" s="458">
        <v>458.24299999999999</v>
      </c>
      <c r="AR140" s="458">
        <v>104.28700000000001</v>
      </c>
      <c r="AS140" s="458">
        <v>137.881</v>
      </c>
      <c r="AT140" s="458">
        <v>-1696.56</v>
      </c>
      <c r="AU140" s="458">
        <v>0</v>
      </c>
      <c r="AV140" s="458">
        <v>-553.30799999999999</v>
      </c>
      <c r="AW140" s="458">
        <v>7347.6010000000006</v>
      </c>
      <c r="AX140" s="458">
        <v>6794.2930000000006</v>
      </c>
      <c r="AY140" s="458">
        <f t="shared" si="18"/>
        <v>7347.6010000000006</v>
      </c>
      <c r="AZ140" s="458">
        <f t="shared" si="19"/>
        <v>0</v>
      </c>
      <c r="BA140" s="458">
        <f t="shared" si="20"/>
        <v>-1696.56</v>
      </c>
    </row>
    <row r="141" spans="1:53" s="445" customFormat="1">
      <c r="A141" s="457">
        <v>0.90625</v>
      </c>
      <c r="B141" s="458">
        <v>3729.87</v>
      </c>
      <c r="C141" s="458">
        <v>4624.902</v>
      </c>
      <c r="D141" s="458">
        <v>851.30499999999995</v>
      </c>
      <c r="E141" s="458">
        <v>497.60399999999998</v>
      </c>
      <c r="F141" s="458">
        <v>382.7</v>
      </c>
      <c r="G141" s="458">
        <v>135.84</v>
      </c>
      <c r="H141" s="458">
        <v>0</v>
      </c>
      <c r="I141" s="458">
        <v>46.152999999999999</v>
      </c>
      <c r="J141" s="458">
        <v>-2239.2339999999999</v>
      </c>
      <c r="K141" s="458">
        <v>0</v>
      </c>
      <c r="L141" s="458">
        <v>-712.66099999999994</v>
      </c>
      <c r="M141" s="458">
        <v>8029.1400000000012</v>
      </c>
      <c r="N141" s="458">
        <v>7316.4790000000012</v>
      </c>
      <c r="O141" s="458">
        <f t="shared" si="12"/>
        <v>8029.1400000000012</v>
      </c>
      <c r="P141" s="458">
        <f t="shared" si="13"/>
        <v>0</v>
      </c>
      <c r="Q141" s="458">
        <f t="shared" si="14"/>
        <v>-2239.2339999999999</v>
      </c>
      <c r="S141" s="457">
        <v>0.90625</v>
      </c>
      <c r="T141" s="458">
        <v>3700.2339999999999</v>
      </c>
      <c r="U141" s="458">
        <v>3393.9720000000002</v>
      </c>
      <c r="V141" s="458">
        <v>1004.1559999999999</v>
      </c>
      <c r="W141" s="458">
        <v>451.27100000000002</v>
      </c>
      <c r="X141" s="458">
        <v>474.71</v>
      </c>
      <c r="Y141" s="458">
        <v>241.43</v>
      </c>
      <c r="Z141" s="458">
        <v>0</v>
      </c>
      <c r="AA141" s="458">
        <v>66.043999999999997</v>
      </c>
      <c r="AB141" s="458">
        <v>-2032.5619999999999</v>
      </c>
      <c r="AC141" s="458">
        <v>0</v>
      </c>
      <c r="AD141" s="458">
        <v>-610.90800000000002</v>
      </c>
      <c r="AE141" s="458">
        <v>7299.2549999999992</v>
      </c>
      <c r="AF141" s="458">
        <v>6688.3469999999988</v>
      </c>
      <c r="AG141" s="458">
        <f t="shared" si="15"/>
        <v>7299.2549999999992</v>
      </c>
      <c r="AH141" s="458">
        <f t="shared" si="16"/>
        <v>0</v>
      </c>
      <c r="AI141" s="458">
        <f t="shared" si="17"/>
        <v>-2032.5619999999999</v>
      </c>
      <c r="AK141" s="457">
        <v>0.90625</v>
      </c>
      <c r="AL141" s="458">
        <v>3053.2739999999999</v>
      </c>
      <c r="AM141" s="458">
        <v>3412.7109999999998</v>
      </c>
      <c r="AN141" s="458">
        <v>759.59299999999996</v>
      </c>
      <c r="AO141" s="458">
        <v>717.05899999999997</v>
      </c>
      <c r="AP141" s="458">
        <v>420.59100000000001</v>
      </c>
      <c r="AQ141" s="458">
        <v>442.96800000000002</v>
      </c>
      <c r="AR141" s="458">
        <v>104.462</v>
      </c>
      <c r="AS141" s="458">
        <v>123.916</v>
      </c>
      <c r="AT141" s="458">
        <v>-1737.44</v>
      </c>
      <c r="AU141" s="458">
        <v>0</v>
      </c>
      <c r="AV141" s="458">
        <v>-556.47500000000002</v>
      </c>
      <c r="AW141" s="458">
        <v>7297.1339999999982</v>
      </c>
      <c r="AX141" s="458">
        <v>6740.6589999999978</v>
      </c>
      <c r="AY141" s="458">
        <f t="shared" si="18"/>
        <v>7297.1339999999982</v>
      </c>
      <c r="AZ141" s="458">
        <f t="shared" si="19"/>
        <v>0</v>
      </c>
      <c r="BA141" s="458">
        <f t="shared" si="20"/>
        <v>-1737.44</v>
      </c>
    </row>
    <row r="142" spans="1:53" s="445" customFormat="1">
      <c r="A142" s="457">
        <v>0.91666666666666696</v>
      </c>
      <c r="B142" s="458">
        <v>3729.0819999999999</v>
      </c>
      <c r="C142" s="458">
        <v>4650.7209999999995</v>
      </c>
      <c r="D142" s="458">
        <v>883.56</v>
      </c>
      <c r="E142" s="458">
        <v>434.76900000000001</v>
      </c>
      <c r="F142" s="458">
        <v>514.23500000000001</v>
      </c>
      <c r="G142" s="458">
        <v>487.15699999999998</v>
      </c>
      <c r="H142" s="458">
        <v>0</v>
      </c>
      <c r="I142" s="458">
        <v>44.478999999999999</v>
      </c>
      <c r="J142" s="458">
        <v>-2704.2080000000001</v>
      </c>
      <c r="K142" s="458">
        <v>0</v>
      </c>
      <c r="L142" s="458">
        <v>-717.57100000000003</v>
      </c>
      <c r="M142" s="458">
        <v>8039.7949999999983</v>
      </c>
      <c r="N142" s="458">
        <v>7322.2239999999983</v>
      </c>
      <c r="O142" s="458">
        <f t="shared" si="12"/>
        <v>8039.7949999999983</v>
      </c>
      <c r="P142" s="458">
        <f t="shared" si="13"/>
        <v>0</v>
      </c>
      <c r="Q142" s="458">
        <f t="shared" si="14"/>
        <v>-2704.2080000000001</v>
      </c>
      <c r="S142" s="457">
        <v>0.91666666666666696</v>
      </c>
      <c r="T142" s="458">
        <v>3702.123</v>
      </c>
      <c r="U142" s="458">
        <v>3417.9789999999998</v>
      </c>
      <c r="V142" s="458">
        <v>1001.413</v>
      </c>
      <c r="W142" s="458">
        <v>411.714</v>
      </c>
      <c r="X142" s="458">
        <v>231.40899999999999</v>
      </c>
      <c r="Y142" s="458">
        <v>248.43899999999999</v>
      </c>
      <c r="Z142" s="458">
        <v>0</v>
      </c>
      <c r="AA142" s="458">
        <v>65.179000000000002</v>
      </c>
      <c r="AB142" s="458">
        <v>-1874.8130000000001</v>
      </c>
      <c r="AC142" s="458">
        <v>0</v>
      </c>
      <c r="AD142" s="458">
        <v>-608.89700000000005</v>
      </c>
      <c r="AE142" s="458">
        <v>7203.4429999999993</v>
      </c>
      <c r="AF142" s="458">
        <v>6594.5459999999994</v>
      </c>
      <c r="AG142" s="458">
        <f t="shared" si="15"/>
        <v>7203.4429999999993</v>
      </c>
      <c r="AH142" s="458">
        <f t="shared" si="16"/>
        <v>0</v>
      </c>
      <c r="AI142" s="458">
        <f t="shared" si="17"/>
        <v>-1874.8130000000001</v>
      </c>
      <c r="AK142" s="457">
        <v>0.91666666666666696</v>
      </c>
      <c r="AL142" s="458">
        <v>3056.607</v>
      </c>
      <c r="AM142" s="458">
        <v>3412.1010000000001</v>
      </c>
      <c r="AN142" s="458">
        <v>656.49800000000005</v>
      </c>
      <c r="AO142" s="458">
        <v>513.45500000000004</v>
      </c>
      <c r="AP142" s="458">
        <v>233.84899999999999</v>
      </c>
      <c r="AQ142" s="458">
        <v>83.644000000000005</v>
      </c>
      <c r="AR142" s="458">
        <v>62.692</v>
      </c>
      <c r="AS142" s="458">
        <v>104.248</v>
      </c>
      <c r="AT142" s="458">
        <v>-1022.165</v>
      </c>
      <c r="AU142" s="458">
        <v>0</v>
      </c>
      <c r="AV142" s="458">
        <v>-534.255</v>
      </c>
      <c r="AW142" s="458">
        <v>7100.9290000000001</v>
      </c>
      <c r="AX142" s="458">
        <v>6566.674</v>
      </c>
      <c r="AY142" s="458">
        <f t="shared" si="18"/>
        <v>7100.9290000000001</v>
      </c>
      <c r="AZ142" s="458">
        <f t="shared" si="19"/>
        <v>0</v>
      </c>
      <c r="BA142" s="458">
        <f t="shared" si="20"/>
        <v>-1022.165</v>
      </c>
    </row>
    <row r="143" spans="1:53" s="445" customFormat="1">
      <c r="A143" s="457">
        <v>0.92708333333333304</v>
      </c>
      <c r="B143" s="458">
        <v>3728.2739999999999</v>
      </c>
      <c r="C143" s="458">
        <v>4687.893</v>
      </c>
      <c r="D143" s="458">
        <v>925.68</v>
      </c>
      <c r="E143" s="458">
        <v>427.83300000000003</v>
      </c>
      <c r="F143" s="458">
        <v>524.94100000000003</v>
      </c>
      <c r="G143" s="458">
        <v>445.81400000000002</v>
      </c>
      <c r="H143" s="458">
        <v>0</v>
      </c>
      <c r="I143" s="458">
        <v>44.68</v>
      </c>
      <c r="J143" s="458">
        <v>-2755.0920000000001</v>
      </c>
      <c r="K143" s="458">
        <v>0</v>
      </c>
      <c r="L143" s="458">
        <v>-721.11099999999999</v>
      </c>
      <c r="M143" s="458">
        <v>8030.023000000001</v>
      </c>
      <c r="N143" s="458">
        <v>7308.9120000000012</v>
      </c>
      <c r="O143" s="458">
        <f t="shared" si="12"/>
        <v>8030.023000000001</v>
      </c>
      <c r="P143" s="458">
        <f t="shared" si="13"/>
        <v>0</v>
      </c>
      <c r="Q143" s="458">
        <f t="shared" si="14"/>
        <v>-2755.0920000000001</v>
      </c>
      <c r="S143" s="457">
        <v>0.92708333333333304</v>
      </c>
      <c r="T143" s="458">
        <v>3702.0120000000002</v>
      </c>
      <c r="U143" s="458">
        <v>3418.3429999999998</v>
      </c>
      <c r="V143" s="458">
        <v>1017.6420000000001</v>
      </c>
      <c r="W143" s="458">
        <v>400.61</v>
      </c>
      <c r="X143" s="458">
        <v>189.179</v>
      </c>
      <c r="Y143" s="458">
        <v>265.68299999999999</v>
      </c>
      <c r="Z143" s="458">
        <v>0</v>
      </c>
      <c r="AA143" s="458">
        <v>63.372999999999998</v>
      </c>
      <c r="AB143" s="458">
        <v>-1860.8689999999999</v>
      </c>
      <c r="AC143" s="458">
        <v>0</v>
      </c>
      <c r="AD143" s="458">
        <v>-608.30899999999997</v>
      </c>
      <c r="AE143" s="458">
        <v>7195.9730000000009</v>
      </c>
      <c r="AF143" s="458">
        <v>6587.6640000000007</v>
      </c>
      <c r="AG143" s="458">
        <f t="shared" si="15"/>
        <v>7195.9730000000009</v>
      </c>
      <c r="AH143" s="458">
        <f t="shared" si="16"/>
        <v>0</v>
      </c>
      <c r="AI143" s="458">
        <f t="shared" si="17"/>
        <v>-1860.8689999999999</v>
      </c>
      <c r="AK143" s="457">
        <v>0.92708333333333304</v>
      </c>
      <c r="AL143" s="458">
        <v>3058.9989999999998</v>
      </c>
      <c r="AM143" s="458">
        <v>3486.2730000000001</v>
      </c>
      <c r="AN143" s="458">
        <v>715.01199999999994</v>
      </c>
      <c r="AO143" s="458">
        <v>434.03800000000001</v>
      </c>
      <c r="AP143" s="458">
        <v>210.29599999999999</v>
      </c>
      <c r="AQ143" s="458">
        <v>0</v>
      </c>
      <c r="AR143" s="458">
        <v>0</v>
      </c>
      <c r="AS143" s="458">
        <v>106.944</v>
      </c>
      <c r="AT143" s="458">
        <v>-996.47299999999996</v>
      </c>
      <c r="AU143" s="458">
        <v>0</v>
      </c>
      <c r="AV143" s="458">
        <v>-535.04300000000001</v>
      </c>
      <c r="AW143" s="458">
        <v>7015.0890000000009</v>
      </c>
      <c r="AX143" s="458">
        <v>6480.0460000000012</v>
      </c>
      <c r="AY143" s="458">
        <f t="shared" si="18"/>
        <v>7015.0890000000009</v>
      </c>
      <c r="AZ143" s="458">
        <f t="shared" si="19"/>
        <v>0</v>
      </c>
      <c r="BA143" s="458">
        <f t="shared" si="20"/>
        <v>-996.47299999999996</v>
      </c>
    </row>
    <row r="144" spans="1:53" s="445" customFormat="1">
      <c r="A144" s="457">
        <v>0.9375</v>
      </c>
      <c r="B144" s="458">
        <v>3729.5230000000001</v>
      </c>
      <c r="C144" s="458">
        <v>4698.4219999999996</v>
      </c>
      <c r="D144" s="458">
        <v>933.41899999999998</v>
      </c>
      <c r="E144" s="458">
        <v>427.62299999999999</v>
      </c>
      <c r="F144" s="458">
        <v>525.41600000000005</v>
      </c>
      <c r="G144" s="458">
        <v>436.83100000000002</v>
      </c>
      <c r="H144" s="458">
        <v>0</v>
      </c>
      <c r="I144" s="458">
        <v>47.875999999999998</v>
      </c>
      <c r="J144" s="458">
        <v>-2859.0839999999998</v>
      </c>
      <c r="K144" s="458">
        <v>0</v>
      </c>
      <c r="L144" s="458">
        <v>-722.279</v>
      </c>
      <c r="M144" s="458">
        <v>7940.0259999999989</v>
      </c>
      <c r="N144" s="458">
        <v>7217.7469999999994</v>
      </c>
      <c r="O144" s="458">
        <f t="shared" si="12"/>
        <v>7940.0259999999989</v>
      </c>
      <c r="P144" s="458">
        <f t="shared" si="13"/>
        <v>0</v>
      </c>
      <c r="Q144" s="458">
        <f t="shared" si="14"/>
        <v>-2859.0839999999998</v>
      </c>
      <c r="S144" s="457">
        <v>0.9375</v>
      </c>
      <c r="T144" s="458">
        <v>3701.3180000000002</v>
      </c>
      <c r="U144" s="458">
        <v>3406.63</v>
      </c>
      <c r="V144" s="458">
        <v>1021.539</v>
      </c>
      <c r="W144" s="458">
        <v>399.65899999999999</v>
      </c>
      <c r="X144" s="458">
        <v>189.108</v>
      </c>
      <c r="Y144" s="458">
        <v>266.06400000000002</v>
      </c>
      <c r="Z144" s="458">
        <v>0</v>
      </c>
      <c r="AA144" s="458">
        <v>59.103999999999999</v>
      </c>
      <c r="AB144" s="458">
        <v>-1935.3579999999999</v>
      </c>
      <c r="AC144" s="458">
        <v>0</v>
      </c>
      <c r="AD144" s="458">
        <v>-606.98500000000001</v>
      </c>
      <c r="AE144" s="458">
        <v>7108.0640000000003</v>
      </c>
      <c r="AF144" s="458">
        <v>6501.0790000000006</v>
      </c>
      <c r="AG144" s="458">
        <f t="shared" si="15"/>
        <v>7108.0640000000003</v>
      </c>
      <c r="AH144" s="458">
        <f t="shared" si="16"/>
        <v>0</v>
      </c>
      <c r="AI144" s="458">
        <f t="shared" si="17"/>
        <v>-1935.3579999999999</v>
      </c>
      <c r="AK144" s="457">
        <v>0.9375</v>
      </c>
      <c r="AL144" s="458">
        <v>3058.2950000000001</v>
      </c>
      <c r="AM144" s="458">
        <v>3401.922</v>
      </c>
      <c r="AN144" s="458">
        <v>766.50900000000001</v>
      </c>
      <c r="AO144" s="458">
        <v>416.30099999999999</v>
      </c>
      <c r="AP144" s="458">
        <v>209.822</v>
      </c>
      <c r="AQ144" s="458">
        <v>0</v>
      </c>
      <c r="AR144" s="458">
        <v>0</v>
      </c>
      <c r="AS144" s="458">
        <v>92.466999999999999</v>
      </c>
      <c r="AT144" s="458">
        <v>-1015.008</v>
      </c>
      <c r="AU144" s="458">
        <v>0</v>
      </c>
      <c r="AV144" s="458">
        <v>-526.47400000000005</v>
      </c>
      <c r="AW144" s="458">
        <v>6930.3080000000009</v>
      </c>
      <c r="AX144" s="458">
        <v>6403.8340000000007</v>
      </c>
      <c r="AY144" s="458">
        <f t="shared" si="18"/>
        <v>6930.3080000000009</v>
      </c>
      <c r="AZ144" s="458">
        <f t="shared" si="19"/>
        <v>0</v>
      </c>
      <c r="BA144" s="458">
        <f t="shared" si="20"/>
        <v>-1015.008</v>
      </c>
    </row>
    <row r="145" spans="1:53" s="445" customFormat="1">
      <c r="A145" s="457">
        <v>0.94791666666666696</v>
      </c>
      <c r="B145" s="458">
        <v>3730.3429999999998</v>
      </c>
      <c r="C145" s="458">
        <v>4647.7020000000002</v>
      </c>
      <c r="D145" s="458">
        <v>934.63099999999997</v>
      </c>
      <c r="E145" s="458">
        <v>427.88600000000002</v>
      </c>
      <c r="F145" s="458">
        <v>498.68799999999999</v>
      </c>
      <c r="G145" s="458">
        <v>359.30599999999998</v>
      </c>
      <c r="H145" s="458">
        <v>0</v>
      </c>
      <c r="I145" s="458">
        <v>44.253999999999998</v>
      </c>
      <c r="J145" s="458">
        <v>-2785.5970000000002</v>
      </c>
      <c r="K145" s="458">
        <v>0</v>
      </c>
      <c r="L145" s="458">
        <v>-716.04600000000005</v>
      </c>
      <c r="M145" s="458">
        <v>7857.2130000000016</v>
      </c>
      <c r="N145" s="458">
        <v>7141.1670000000013</v>
      </c>
      <c r="O145" s="458">
        <f t="shared" si="12"/>
        <v>7857.2130000000016</v>
      </c>
      <c r="P145" s="458">
        <f t="shared" si="13"/>
        <v>0</v>
      </c>
      <c r="Q145" s="458">
        <f t="shared" si="14"/>
        <v>-2785.5970000000002</v>
      </c>
      <c r="S145" s="457">
        <v>0.94791666666666696</v>
      </c>
      <c r="T145" s="458">
        <v>3701.0010000000002</v>
      </c>
      <c r="U145" s="458">
        <v>3413.3040000000001</v>
      </c>
      <c r="V145" s="458">
        <v>1025.088</v>
      </c>
      <c r="W145" s="458">
        <v>403.91300000000001</v>
      </c>
      <c r="X145" s="458">
        <v>182.50399999999999</v>
      </c>
      <c r="Y145" s="458">
        <v>269.86099999999999</v>
      </c>
      <c r="Z145" s="458">
        <v>0</v>
      </c>
      <c r="AA145" s="458">
        <v>54.173999999999999</v>
      </c>
      <c r="AB145" s="458">
        <v>-2030.441</v>
      </c>
      <c r="AC145" s="458">
        <v>0</v>
      </c>
      <c r="AD145" s="458">
        <v>-607.923</v>
      </c>
      <c r="AE145" s="458">
        <v>7019.4040000000032</v>
      </c>
      <c r="AF145" s="458">
        <v>6411.4810000000034</v>
      </c>
      <c r="AG145" s="458">
        <f t="shared" si="15"/>
        <v>7019.4040000000032</v>
      </c>
      <c r="AH145" s="458">
        <f t="shared" si="16"/>
        <v>0</v>
      </c>
      <c r="AI145" s="458">
        <f t="shared" si="17"/>
        <v>-2030.441</v>
      </c>
      <c r="AK145" s="457">
        <v>0.94791666666666696</v>
      </c>
      <c r="AL145" s="458">
        <v>3056.6</v>
      </c>
      <c r="AM145" s="458">
        <v>3374.9749999999999</v>
      </c>
      <c r="AN145" s="458">
        <v>624.904</v>
      </c>
      <c r="AO145" s="458">
        <v>413.37400000000002</v>
      </c>
      <c r="AP145" s="458">
        <v>204.55500000000001</v>
      </c>
      <c r="AQ145" s="458">
        <v>0</v>
      </c>
      <c r="AR145" s="458">
        <v>0</v>
      </c>
      <c r="AS145" s="458">
        <v>86.221000000000004</v>
      </c>
      <c r="AT145" s="458">
        <v>-912.23599999999999</v>
      </c>
      <c r="AU145" s="458">
        <v>0</v>
      </c>
      <c r="AV145" s="458">
        <v>-521.39200000000005</v>
      </c>
      <c r="AW145" s="458">
        <v>6848.3929999999991</v>
      </c>
      <c r="AX145" s="458">
        <v>6327.0009999999993</v>
      </c>
      <c r="AY145" s="458">
        <f t="shared" si="18"/>
        <v>6848.3929999999991</v>
      </c>
      <c r="AZ145" s="458">
        <f t="shared" si="19"/>
        <v>0</v>
      </c>
      <c r="BA145" s="458">
        <f t="shared" si="20"/>
        <v>-912.23599999999999</v>
      </c>
    </row>
    <row r="146" spans="1:53" s="445" customFormat="1">
      <c r="A146" s="457">
        <v>0.95833333333333304</v>
      </c>
      <c r="B146" s="458">
        <v>3730.4250000000002</v>
      </c>
      <c r="C146" s="458">
        <v>4581.9440000000004</v>
      </c>
      <c r="D146" s="458">
        <v>933.39499999999998</v>
      </c>
      <c r="E146" s="458">
        <v>414.22899999999998</v>
      </c>
      <c r="F146" s="458">
        <v>201.01</v>
      </c>
      <c r="G146" s="458">
        <v>407.18</v>
      </c>
      <c r="H146" s="458">
        <v>0</v>
      </c>
      <c r="I146" s="458">
        <v>43.838000000000001</v>
      </c>
      <c r="J146" s="458">
        <v>-2642.5479999999998</v>
      </c>
      <c r="K146" s="458">
        <v>0</v>
      </c>
      <c r="L146" s="458">
        <v>-706.75199999999995</v>
      </c>
      <c r="M146" s="458">
        <v>7669.4730000000009</v>
      </c>
      <c r="N146" s="458">
        <v>6962.7210000000014</v>
      </c>
      <c r="O146" s="458">
        <f t="shared" si="12"/>
        <v>7669.4730000000009</v>
      </c>
      <c r="P146" s="458">
        <f t="shared" si="13"/>
        <v>0</v>
      </c>
      <c r="Q146" s="458">
        <f t="shared" si="14"/>
        <v>-2642.5479999999998</v>
      </c>
      <c r="S146" s="457">
        <v>0.95833333333333304</v>
      </c>
      <c r="T146" s="458">
        <v>3700.607</v>
      </c>
      <c r="U146" s="458">
        <v>3426.1959999999999</v>
      </c>
      <c r="V146" s="458">
        <v>916.42700000000002</v>
      </c>
      <c r="W146" s="458">
        <v>402.858</v>
      </c>
      <c r="X146" s="458">
        <v>84.111999999999995</v>
      </c>
      <c r="Y146" s="458">
        <v>91.087999999999994</v>
      </c>
      <c r="Z146" s="458">
        <v>0</v>
      </c>
      <c r="AA146" s="458">
        <v>50.973999999999997</v>
      </c>
      <c r="AB146" s="458">
        <v>-1759.5519999999999</v>
      </c>
      <c r="AC146" s="458">
        <v>0</v>
      </c>
      <c r="AD146" s="458">
        <v>-604.327</v>
      </c>
      <c r="AE146" s="458">
        <v>6912.7099999999991</v>
      </c>
      <c r="AF146" s="458">
        <v>6308.3829999999989</v>
      </c>
      <c r="AG146" s="458">
        <f t="shared" si="15"/>
        <v>6912.7099999999991</v>
      </c>
      <c r="AH146" s="458">
        <f t="shared" si="16"/>
        <v>0</v>
      </c>
      <c r="AI146" s="458">
        <f t="shared" si="17"/>
        <v>-1759.5519999999999</v>
      </c>
      <c r="AK146" s="457">
        <v>0.95833333333333304</v>
      </c>
      <c r="AL146" s="458">
        <v>3055.8969999999999</v>
      </c>
      <c r="AM146" s="458">
        <v>3332.6819999999998</v>
      </c>
      <c r="AN146" s="458">
        <v>225.42500000000001</v>
      </c>
      <c r="AO146" s="458">
        <v>402.54199999999997</v>
      </c>
      <c r="AP146" s="458">
        <v>135.49700000000001</v>
      </c>
      <c r="AQ146" s="458">
        <v>0</v>
      </c>
      <c r="AR146" s="458">
        <v>0</v>
      </c>
      <c r="AS146" s="458">
        <v>87.061000000000007</v>
      </c>
      <c r="AT146" s="458">
        <v>-536.97799999999995</v>
      </c>
      <c r="AU146" s="458">
        <v>0</v>
      </c>
      <c r="AV146" s="458">
        <v>-510.01799999999997</v>
      </c>
      <c r="AW146" s="458">
        <v>6702.1260000000002</v>
      </c>
      <c r="AX146" s="458">
        <v>6192.1080000000002</v>
      </c>
      <c r="AY146" s="458">
        <f t="shared" si="18"/>
        <v>6702.1260000000002</v>
      </c>
      <c r="AZ146" s="458">
        <f t="shared" si="19"/>
        <v>0</v>
      </c>
      <c r="BA146" s="458">
        <f t="shared" si="20"/>
        <v>-536.97799999999995</v>
      </c>
    </row>
    <row r="147" spans="1:53" s="445" customFormat="1">
      <c r="A147" s="457">
        <v>0.96875</v>
      </c>
      <c r="B147" s="458">
        <v>3730.6840000000002</v>
      </c>
      <c r="C147" s="458">
        <v>4502.04</v>
      </c>
      <c r="D147" s="458">
        <v>930.50300000000004</v>
      </c>
      <c r="E147" s="458">
        <v>416.10700000000003</v>
      </c>
      <c r="F147" s="458">
        <v>182.59100000000001</v>
      </c>
      <c r="G147" s="458">
        <v>108.26900000000001</v>
      </c>
      <c r="H147" s="458">
        <v>0</v>
      </c>
      <c r="I147" s="458">
        <v>45.932000000000002</v>
      </c>
      <c r="J147" s="458">
        <v>-2352.7080000000001</v>
      </c>
      <c r="K147" s="458">
        <v>0</v>
      </c>
      <c r="L147" s="458">
        <v>-694.95799999999997</v>
      </c>
      <c r="M147" s="458">
        <v>7563.4180000000015</v>
      </c>
      <c r="N147" s="458">
        <v>6868.4600000000019</v>
      </c>
      <c r="O147" s="458">
        <f t="shared" si="12"/>
        <v>7563.4180000000015</v>
      </c>
      <c r="P147" s="458">
        <f t="shared" si="13"/>
        <v>0</v>
      </c>
      <c r="Q147" s="458">
        <f t="shared" si="14"/>
        <v>-2352.7080000000001</v>
      </c>
      <c r="S147" s="457">
        <v>0.96875</v>
      </c>
      <c r="T147" s="458">
        <v>3704.1680000000001</v>
      </c>
      <c r="U147" s="458">
        <v>3415.7730000000001</v>
      </c>
      <c r="V147" s="458">
        <v>838.28099999999995</v>
      </c>
      <c r="W147" s="458">
        <v>406.09100000000001</v>
      </c>
      <c r="X147" s="458">
        <v>79.700999999999993</v>
      </c>
      <c r="Y147" s="458">
        <v>97.447000000000003</v>
      </c>
      <c r="Z147" s="458">
        <v>0</v>
      </c>
      <c r="AA147" s="458">
        <v>48.161000000000001</v>
      </c>
      <c r="AB147" s="458">
        <v>-1813.8119999999999</v>
      </c>
      <c r="AC147" s="458">
        <v>0</v>
      </c>
      <c r="AD147" s="458">
        <v>-602.30499999999995</v>
      </c>
      <c r="AE147" s="458">
        <v>6775.8099999999995</v>
      </c>
      <c r="AF147" s="458">
        <v>6173.5049999999992</v>
      </c>
      <c r="AG147" s="458">
        <f t="shared" si="15"/>
        <v>6775.8099999999995</v>
      </c>
      <c r="AH147" s="458">
        <f t="shared" si="16"/>
        <v>0</v>
      </c>
      <c r="AI147" s="458">
        <f t="shared" si="17"/>
        <v>-1813.8119999999999</v>
      </c>
      <c r="AK147" s="457">
        <v>0.96875</v>
      </c>
      <c r="AL147" s="458">
        <v>3055.1819999999998</v>
      </c>
      <c r="AM147" s="458">
        <v>3378.9859999999999</v>
      </c>
      <c r="AN147" s="458">
        <v>-0.80700000000000005</v>
      </c>
      <c r="AO147" s="458">
        <v>399.94299999999998</v>
      </c>
      <c r="AP147" s="458">
        <v>129.23500000000001</v>
      </c>
      <c r="AQ147" s="458">
        <v>0</v>
      </c>
      <c r="AR147" s="458">
        <v>0</v>
      </c>
      <c r="AS147" s="458">
        <v>87.423000000000002</v>
      </c>
      <c r="AT147" s="458">
        <v>-454.53300000000002</v>
      </c>
      <c r="AU147" s="458">
        <v>0</v>
      </c>
      <c r="AV147" s="458">
        <v>-510.65</v>
      </c>
      <c r="AW147" s="458">
        <v>6595.4289999999992</v>
      </c>
      <c r="AX147" s="458">
        <v>6084.7789999999995</v>
      </c>
      <c r="AY147" s="458">
        <f t="shared" si="18"/>
        <v>6595.4289999999992</v>
      </c>
      <c r="AZ147" s="458">
        <f t="shared" si="19"/>
        <v>0</v>
      </c>
      <c r="BA147" s="458">
        <f t="shared" si="20"/>
        <v>-454.53300000000002</v>
      </c>
    </row>
    <row r="148" spans="1:53" s="445" customFormat="1">
      <c r="A148" s="457">
        <v>0.97916666666666696</v>
      </c>
      <c r="B148" s="458">
        <v>3728.0749999999998</v>
      </c>
      <c r="C148" s="458">
        <v>4520.0420000000004</v>
      </c>
      <c r="D148" s="458">
        <v>920.07399999999996</v>
      </c>
      <c r="E148" s="458">
        <v>414.92899999999997</v>
      </c>
      <c r="F148" s="458">
        <v>181.69300000000001</v>
      </c>
      <c r="G148" s="458">
        <v>0</v>
      </c>
      <c r="H148" s="458">
        <v>0</v>
      </c>
      <c r="I148" s="458">
        <v>46.74</v>
      </c>
      <c r="J148" s="458">
        <v>-2321.444</v>
      </c>
      <c r="K148" s="458">
        <v>0</v>
      </c>
      <c r="L148" s="458">
        <v>-695.01099999999997</v>
      </c>
      <c r="M148" s="458">
        <v>7490.1090000000004</v>
      </c>
      <c r="N148" s="458">
        <v>6795.098</v>
      </c>
      <c r="O148" s="458">
        <f t="shared" si="12"/>
        <v>7490.1090000000004</v>
      </c>
      <c r="P148" s="458">
        <f t="shared" si="13"/>
        <v>0</v>
      </c>
      <c r="Q148" s="458">
        <f t="shared" si="14"/>
        <v>-2321.444</v>
      </c>
      <c r="S148" s="457">
        <v>0.97916666666666696</v>
      </c>
      <c r="T148" s="458">
        <v>3706.14</v>
      </c>
      <c r="U148" s="458">
        <v>3409.55</v>
      </c>
      <c r="V148" s="458">
        <v>836.62300000000005</v>
      </c>
      <c r="W148" s="458">
        <v>401.39600000000002</v>
      </c>
      <c r="X148" s="458">
        <v>79.706999999999994</v>
      </c>
      <c r="Y148" s="458">
        <v>89.465000000000003</v>
      </c>
      <c r="Z148" s="458">
        <v>0</v>
      </c>
      <c r="AA148" s="458">
        <v>43.773000000000003</v>
      </c>
      <c r="AB148" s="458">
        <v>-1867.912</v>
      </c>
      <c r="AC148" s="458">
        <v>0</v>
      </c>
      <c r="AD148" s="458">
        <v>-601.28800000000001</v>
      </c>
      <c r="AE148" s="458">
        <v>6698.7420000000002</v>
      </c>
      <c r="AF148" s="458">
        <v>6097.4539999999997</v>
      </c>
      <c r="AG148" s="458">
        <f t="shared" si="15"/>
        <v>6698.7420000000002</v>
      </c>
      <c r="AH148" s="458">
        <f t="shared" si="16"/>
        <v>0</v>
      </c>
      <c r="AI148" s="458">
        <f t="shared" si="17"/>
        <v>-1867.912</v>
      </c>
      <c r="AK148" s="457">
        <v>0.97916666666666696</v>
      </c>
      <c r="AL148" s="458">
        <v>3056.078</v>
      </c>
      <c r="AM148" s="458">
        <v>3334.43</v>
      </c>
      <c r="AN148" s="458">
        <v>-0.89300000000000002</v>
      </c>
      <c r="AO148" s="458">
        <v>401.56299999999999</v>
      </c>
      <c r="AP148" s="458">
        <v>129.191</v>
      </c>
      <c r="AQ148" s="458">
        <v>0</v>
      </c>
      <c r="AR148" s="458">
        <v>0</v>
      </c>
      <c r="AS148" s="458">
        <v>82.947000000000003</v>
      </c>
      <c r="AT148" s="458">
        <v>-494.94799999999998</v>
      </c>
      <c r="AU148" s="458">
        <v>0</v>
      </c>
      <c r="AV148" s="458">
        <v>-506.59100000000001</v>
      </c>
      <c r="AW148" s="458">
        <v>6508.3679999999995</v>
      </c>
      <c r="AX148" s="458">
        <v>6001.7769999999991</v>
      </c>
      <c r="AY148" s="458">
        <f t="shared" si="18"/>
        <v>6508.3679999999995</v>
      </c>
      <c r="AZ148" s="458">
        <f t="shared" si="19"/>
        <v>0</v>
      </c>
      <c r="BA148" s="458">
        <f t="shared" si="20"/>
        <v>-494.94799999999998</v>
      </c>
    </row>
    <row r="149" spans="1:53" s="445" customFormat="1">
      <c r="A149" s="457">
        <v>0.98958333333333304</v>
      </c>
      <c r="B149" s="458">
        <v>3726.6419999999998</v>
      </c>
      <c r="C149" s="458">
        <v>4561.616</v>
      </c>
      <c r="D149" s="458">
        <v>880.99599999999998</v>
      </c>
      <c r="E149" s="458">
        <v>413.262</v>
      </c>
      <c r="F149" s="458">
        <v>179.78100000000001</v>
      </c>
      <c r="G149" s="458">
        <v>0</v>
      </c>
      <c r="H149" s="458">
        <v>0</v>
      </c>
      <c r="I149" s="458">
        <v>43.424999999999997</v>
      </c>
      <c r="J149" s="458">
        <v>-2459.1480000000001</v>
      </c>
      <c r="K149" s="458">
        <v>0</v>
      </c>
      <c r="L149" s="458">
        <v>-698.27499999999998</v>
      </c>
      <c r="M149" s="458">
        <v>7346.5739999999996</v>
      </c>
      <c r="N149" s="458">
        <v>6648.299</v>
      </c>
      <c r="O149" s="458">
        <f t="shared" si="12"/>
        <v>7346.5739999999996</v>
      </c>
      <c r="P149" s="458">
        <f t="shared" si="13"/>
        <v>0</v>
      </c>
      <c r="Q149" s="458">
        <f t="shared" si="14"/>
        <v>-2459.1480000000001</v>
      </c>
      <c r="S149" s="457">
        <v>0.98958333333333304</v>
      </c>
      <c r="T149" s="458">
        <v>3706.2359999999999</v>
      </c>
      <c r="U149" s="458">
        <v>3415.7820000000002</v>
      </c>
      <c r="V149" s="458">
        <v>836.44899999999996</v>
      </c>
      <c r="W149" s="458">
        <v>407.88900000000001</v>
      </c>
      <c r="X149" s="458">
        <v>79.671999999999997</v>
      </c>
      <c r="Y149" s="458">
        <v>84.355000000000004</v>
      </c>
      <c r="Z149" s="458">
        <v>0</v>
      </c>
      <c r="AA149" s="458">
        <v>42.789000000000001</v>
      </c>
      <c r="AB149" s="458">
        <v>-2020.501</v>
      </c>
      <c r="AC149" s="458">
        <v>0</v>
      </c>
      <c r="AD149" s="458">
        <v>-602.27700000000004</v>
      </c>
      <c r="AE149" s="458">
        <v>6552.6710000000003</v>
      </c>
      <c r="AF149" s="458">
        <v>5950.3940000000002</v>
      </c>
      <c r="AG149" s="458">
        <f t="shared" si="15"/>
        <v>6552.6710000000003</v>
      </c>
      <c r="AH149" s="458">
        <f t="shared" si="16"/>
        <v>0</v>
      </c>
      <c r="AI149" s="458">
        <f t="shared" si="17"/>
        <v>-2020.501</v>
      </c>
      <c r="AK149" s="457">
        <v>0.98958333333333304</v>
      </c>
      <c r="AL149" s="458">
        <v>3056.9450000000002</v>
      </c>
      <c r="AM149" s="458">
        <v>3340.134</v>
      </c>
      <c r="AN149" s="458">
        <v>-0.89200000000000002</v>
      </c>
      <c r="AO149" s="458">
        <v>400.47500000000002</v>
      </c>
      <c r="AP149" s="458">
        <v>127.286</v>
      </c>
      <c r="AQ149" s="458">
        <v>0</v>
      </c>
      <c r="AR149" s="458">
        <v>0</v>
      </c>
      <c r="AS149" s="458">
        <v>82.088999999999999</v>
      </c>
      <c r="AT149" s="458">
        <v>-655.23900000000003</v>
      </c>
      <c r="AU149" s="458">
        <v>0</v>
      </c>
      <c r="AV149" s="458">
        <v>-507.06700000000001</v>
      </c>
      <c r="AW149" s="458">
        <v>6350.7980000000007</v>
      </c>
      <c r="AX149" s="458">
        <v>5843.7310000000007</v>
      </c>
      <c r="AY149" s="458">
        <f t="shared" si="18"/>
        <v>6350.7980000000007</v>
      </c>
      <c r="AZ149" s="458">
        <f t="shared" si="19"/>
        <v>0</v>
      </c>
      <c r="BA149" s="458">
        <f t="shared" si="20"/>
        <v>-655.23900000000003</v>
      </c>
    </row>
    <row r="150" spans="1:53" s="445" customFormat="1"/>
    <row r="151" spans="1:53" s="445" customFormat="1"/>
    <row r="152" spans="1:53" s="445" customFormat="1"/>
    <row r="153" spans="1:53" s="445" customFormat="1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S54:AG149">
    <cfRule type="expression" dxfId="7" priority="3">
      <formula>$AE54=MAX($AE$52:$AE$149)</formula>
    </cfRule>
  </conditionalFormatting>
  <conditionalFormatting sqref="AK54:AY149">
    <cfRule type="expression" dxfId="6" priority="2">
      <formula>$AW54=MAX($AW$52:$AW$149)</formula>
    </cfRule>
  </conditionalFormatting>
  <conditionalFormatting sqref="A54:O149">
    <cfRule type="expression" dxfId="5" priority="1">
      <formula>$M54=MAX($M$52:$M$149)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2" customWidth="1"/>
    <col min="4" max="4" width="17.7109375" style="142" customWidth="1"/>
    <col min="5" max="5" width="6.7109375" style="142" customWidth="1"/>
    <col min="6" max="6" width="5.7109375" style="142" customWidth="1"/>
    <col min="7" max="7" width="1.7109375" style="142" customWidth="1"/>
    <col min="8" max="9" width="7.28515625" style="142" customWidth="1"/>
    <col min="10" max="10" width="11.85546875" style="142" customWidth="1"/>
    <col min="11" max="11" width="10.140625" style="142" customWidth="1"/>
    <col min="12" max="12" width="7.140625" style="142" customWidth="1"/>
    <col min="13" max="13" width="12.7109375" style="142" customWidth="1"/>
    <col min="14" max="14" width="15.42578125" style="142" customWidth="1"/>
    <col min="15" max="15" width="14.140625" style="142" customWidth="1"/>
    <col min="16" max="38" width="9.140625" style="142" customWidth="1"/>
    <col min="39" max="16384" width="9.140625" style="142"/>
  </cols>
  <sheetData>
    <row r="1" spans="1:15" s="140" customFormat="1" ht="18">
      <c r="A1" s="397" t="str">
        <f>"9.4  Minima zatížení ES ČR za "&amp;O1</f>
        <v>9.4  Minima zatížení ES ČR za II. čtvrtletí 2025</v>
      </c>
      <c r="B1" s="139"/>
      <c r="N1" s="141"/>
      <c r="O1" s="209" t="str">
        <f>'3.1'!N1</f>
        <v>II. čtvrtletí 2025</v>
      </c>
    </row>
    <row r="2" spans="1:15" ht="6" customHeight="1">
      <c r="B2" s="143"/>
    </row>
    <row r="3" spans="1:15" s="144" customFormat="1">
      <c r="A3" s="612" t="str">
        <f>"Struktura pokrytí denního minima zatížení - "&amp;LOWER('9.2'!A3:B4)</f>
        <v>Struktura pokrytí denního minima zatížení - duben</v>
      </c>
      <c r="B3" s="612"/>
      <c r="C3" s="612"/>
      <c r="D3" s="612"/>
      <c r="E3" s="401" t="s">
        <v>4</v>
      </c>
      <c r="F3" s="401"/>
    </row>
    <row r="4" spans="1:15" s="144" customFormat="1">
      <c r="A4" s="611" t="s">
        <v>257</v>
      </c>
      <c r="B4" s="611"/>
      <c r="C4" s="611"/>
      <c r="D4" s="611"/>
      <c r="E4" s="404">
        <f>SUM(E5:E14)</f>
        <v>4733.6839999999993</v>
      </c>
      <c r="F4" s="405">
        <f>E4/$E$4</f>
        <v>1</v>
      </c>
    </row>
    <row r="5" spans="1:15" s="144" customFormat="1">
      <c r="A5" s="610" t="s">
        <v>272</v>
      </c>
      <c r="B5" s="610"/>
      <c r="C5" s="610"/>
      <c r="D5" s="610"/>
      <c r="E5" s="399">
        <f t="array" ref="E5:E14">TRANSPOSE(INDEX(B54:K149,MATCH(MIN(M54:M149),M54:M149,0),0))</f>
        <v>2596.6320000000001</v>
      </c>
      <c r="F5" s="400">
        <f t="shared" ref="F5:F14" si="0">E5/$E$4</f>
        <v>0.54854358677089565</v>
      </c>
    </row>
    <row r="6" spans="1:15" s="144" customFormat="1">
      <c r="A6" s="610" t="s">
        <v>273</v>
      </c>
      <c r="B6" s="610"/>
      <c r="C6" s="610"/>
      <c r="D6" s="610"/>
      <c r="E6" s="399">
        <v>2588.9389999999999</v>
      </c>
      <c r="F6" s="400">
        <f t="shared" si="0"/>
        <v>0.54691842548002789</v>
      </c>
    </row>
    <row r="7" spans="1:15" s="144" customFormat="1">
      <c r="A7" s="610" t="s">
        <v>276</v>
      </c>
      <c r="B7" s="610"/>
      <c r="C7" s="610"/>
      <c r="D7" s="610"/>
      <c r="E7" s="399">
        <v>0</v>
      </c>
      <c r="F7" s="400">
        <f t="shared" si="0"/>
        <v>0</v>
      </c>
    </row>
    <row r="8" spans="1:15" s="144" customFormat="1">
      <c r="A8" s="406" t="s">
        <v>277</v>
      </c>
      <c r="B8" s="406"/>
      <c r="C8" s="406"/>
      <c r="D8" s="406"/>
      <c r="E8" s="399">
        <v>393.59699999999998</v>
      </c>
      <c r="F8" s="400">
        <f t="shared" si="0"/>
        <v>8.314813578599671E-2</v>
      </c>
    </row>
    <row r="9" spans="1:15" s="144" customFormat="1">
      <c r="A9" s="610" t="s">
        <v>274</v>
      </c>
      <c r="B9" s="610"/>
      <c r="C9" s="610"/>
      <c r="D9" s="610"/>
      <c r="E9" s="399">
        <v>136.48699999999999</v>
      </c>
      <c r="F9" s="400">
        <f t="shared" si="0"/>
        <v>2.8833145600762538E-2</v>
      </c>
    </row>
    <row r="10" spans="1:15" s="144" customFormat="1">
      <c r="A10" s="610" t="s">
        <v>278</v>
      </c>
      <c r="B10" s="610"/>
      <c r="C10" s="610"/>
      <c r="D10" s="610"/>
      <c r="E10" s="399">
        <v>257.31299999999999</v>
      </c>
      <c r="F10" s="400">
        <f t="shared" si="0"/>
        <v>5.4357874332126951E-2</v>
      </c>
    </row>
    <row r="11" spans="1:15" s="144" customFormat="1">
      <c r="A11" s="610" t="s">
        <v>279</v>
      </c>
      <c r="B11" s="610"/>
      <c r="C11" s="610"/>
      <c r="D11" s="610"/>
      <c r="E11" s="399">
        <v>0</v>
      </c>
      <c r="F11" s="400">
        <f t="shared" si="0"/>
        <v>0</v>
      </c>
    </row>
    <row r="12" spans="1:15" s="144" customFormat="1">
      <c r="A12" s="610" t="s">
        <v>280</v>
      </c>
      <c r="B12" s="610"/>
      <c r="C12" s="610"/>
      <c r="D12" s="610"/>
      <c r="E12" s="399">
        <v>38.704000000000001</v>
      </c>
      <c r="F12" s="400">
        <f t="shared" si="0"/>
        <v>8.1762956716164414E-3</v>
      </c>
    </row>
    <row r="13" spans="1:15" s="144" customFormat="1">
      <c r="A13" s="610" t="s">
        <v>269</v>
      </c>
      <c r="B13" s="610"/>
      <c r="C13" s="610"/>
      <c r="D13" s="610"/>
      <c r="E13" s="399">
        <v>-1277.9880000000001</v>
      </c>
      <c r="F13" s="400">
        <f t="shared" si="0"/>
        <v>-0.26997746364142605</v>
      </c>
    </row>
    <row r="14" spans="1:15" s="144" customFormat="1">
      <c r="A14" s="613" t="s">
        <v>92</v>
      </c>
      <c r="B14" s="613"/>
      <c r="C14" s="613"/>
      <c r="D14" s="613"/>
      <c r="E14" s="402">
        <v>0</v>
      </c>
      <c r="F14" s="403">
        <f t="shared" si="0"/>
        <v>0</v>
      </c>
    </row>
    <row r="15" spans="1:15" s="144" customFormat="1">
      <c r="A15" s="145"/>
      <c r="B15" s="145"/>
      <c r="C15" s="145"/>
      <c r="D15" s="145"/>
      <c r="E15" s="145"/>
      <c r="F15" s="398" t="s">
        <v>275</v>
      </c>
    </row>
    <row r="16" spans="1:15" s="144" customFormat="1"/>
    <row r="17" spans="1:6" s="144" customFormat="1"/>
    <row r="18" spans="1:6" s="144" customFormat="1">
      <c r="A18" s="611" t="str">
        <f>"Struktura pokrytí denního minima zatížení - "&amp;LOWER('9.2'!G3)</f>
        <v>Struktura pokrytí denního minima zatížení - květen</v>
      </c>
      <c r="B18" s="611"/>
      <c r="C18" s="611"/>
      <c r="D18" s="611"/>
      <c r="E18" s="401" t="s">
        <v>4</v>
      </c>
      <c r="F18" s="401"/>
    </row>
    <row r="19" spans="1:6" s="144" customFormat="1">
      <c r="A19" s="611" t="s">
        <v>257</v>
      </c>
      <c r="B19" s="611"/>
      <c r="C19" s="611"/>
      <c r="D19" s="611"/>
      <c r="E19" s="404">
        <f>SUM(E20:E29)</f>
        <v>4786.8780000000006</v>
      </c>
      <c r="F19" s="405">
        <f>E19/$E$19</f>
        <v>1</v>
      </c>
    </row>
    <row r="20" spans="1:6" s="144" customFormat="1">
      <c r="A20" s="610" t="s">
        <v>272</v>
      </c>
      <c r="B20" s="610"/>
      <c r="C20" s="610"/>
      <c r="D20" s="610"/>
      <c r="E20" s="399">
        <f t="array" ref="E20:E29">TRANSPOSE(INDEX(T54:AC149,MATCH(MIN(AE54:AE149),AE54:AE149,0),0))</f>
        <v>3688.6640000000002</v>
      </c>
      <c r="F20" s="400">
        <f t="shared" ref="F20:F29" si="1">E20/$E$19</f>
        <v>0.77057823491636923</v>
      </c>
    </row>
    <row r="21" spans="1:6" s="144" customFormat="1">
      <c r="A21" s="610" t="s">
        <v>273</v>
      </c>
      <c r="B21" s="610"/>
      <c r="C21" s="610"/>
      <c r="D21" s="610"/>
      <c r="E21" s="399">
        <v>1221.548</v>
      </c>
      <c r="F21" s="400">
        <f t="shared" si="1"/>
        <v>0.25518678353615859</v>
      </c>
    </row>
    <row r="22" spans="1:6" s="144" customFormat="1">
      <c r="A22" s="610" t="s">
        <v>276</v>
      </c>
      <c r="B22" s="610"/>
      <c r="C22" s="610"/>
      <c r="D22" s="610"/>
      <c r="E22" s="399">
        <v>0</v>
      </c>
      <c r="F22" s="400">
        <f t="shared" si="1"/>
        <v>0</v>
      </c>
    </row>
    <row r="23" spans="1:6" s="144" customFormat="1">
      <c r="A23" s="406" t="s">
        <v>277</v>
      </c>
      <c r="B23" s="406"/>
      <c r="C23" s="406"/>
      <c r="D23" s="406"/>
      <c r="E23" s="399">
        <v>382.79599999999999</v>
      </c>
      <c r="F23" s="400">
        <f t="shared" si="1"/>
        <v>7.9967778581363461E-2</v>
      </c>
    </row>
    <row r="24" spans="1:6" s="144" customFormat="1">
      <c r="A24" s="610" t="s">
        <v>274</v>
      </c>
      <c r="B24" s="610"/>
      <c r="C24" s="610"/>
      <c r="D24" s="610"/>
      <c r="E24" s="399">
        <v>114.369</v>
      </c>
      <c r="F24" s="400">
        <f t="shared" si="1"/>
        <v>2.3892190275164728E-2</v>
      </c>
    </row>
    <row r="25" spans="1:6" s="144" customFormat="1">
      <c r="A25" s="610" t="s">
        <v>278</v>
      </c>
      <c r="B25" s="610"/>
      <c r="C25" s="610"/>
      <c r="D25" s="610"/>
      <c r="E25" s="399">
        <v>0</v>
      </c>
      <c r="F25" s="400">
        <f t="shared" si="1"/>
        <v>0</v>
      </c>
    </row>
    <row r="26" spans="1:6" s="144" customFormat="1">
      <c r="A26" s="610" t="s">
        <v>279</v>
      </c>
      <c r="B26" s="610"/>
      <c r="C26" s="610"/>
      <c r="D26" s="610"/>
      <c r="E26" s="399">
        <v>82.486999999999995</v>
      </c>
      <c r="F26" s="400">
        <f t="shared" si="1"/>
        <v>1.7231899371573704E-2</v>
      </c>
    </row>
    <row r="27" spans="1:6" s="144" customFormat="1">
      <c r="A27" s="610" t="s">
        <v>280</v>
      </c>
      <c r="B27" s="610"/>
      <c r="C27" s="610"/>
      <c r="D27" s="610"/>
      <c r="E27" s="399">
        <v>125.15900000000001</v>
      </c>
      <c r="F27" s="400">
        <f t="shared" si="1"/>
        <v>2.6146269029626405E-2</v>
      </c>
    </row>
    <row r="28" spans="1:6" s="144" customFormat="1">
      <c r="A28" s="610" t="s">
        <v>269</v>
      </c>
      <c r="B28" s="610"/>
      <c r="C28" s="610"/>
      <c r="D28" s="610"/>
      <c r="E28" s="399">
        <v>-738.54300000000001</v>
      </c>
      <c r="F28" s="400">
        <f t="shared" si="1"/>
        <v>-0.15428490134906298</v>
      </c>
    </row>
    <row r="29" spans="1:6" s="144" customFormat="1">
      <c r="A29" s="613" t="s">
        <v>92</v>
      </c>
      <c r="B29" s="613"/>
      <c r="C29" s="613"/>
      <c r="D29" s="613"/>
      <c r="E29" s="402">
        <v>-89.602000000000004</v>
      </c>
      <c r="F29" s="403">
        <f t="shared" si="1"/>
        <v>-1.8718254361193242E-2</v>
      </c>
    </row>
    <row r="30" spans="1:6" s="144" customFormat="1">
      <c r="A30" s="145"/>
      <c r="B30" s="145"/>
      <c r="C30" s="145"/>
      <c r="D30" s="145"/>
      <c r="E30" s="145"/>
      <c r="F30" s="398" t="s">
        <v>275</v>
      </c>
    </row>
    <row r="31" spans="1:6" s="144" customFormat="1"/>
    <row r="32" spans="1:6" s="144" customFormat="1"/>
    <row r="33" spans="1:6" s="144" customFormat="1">
      <c r="A33" s="611" t="str">
        <f>"Struktura pokrytí denního minima zatížení - "&amp;LOWER('9.2'!M3)</f>
        <v>Struktura pokrytí denního minima zatížení - červen</v>
      </c>
      <c r="B33" s="611"/>
      <c r="C33" s="611"/>
      <c r="D33" s="611"/>
      <c r="E33" s="401" t="s">
        <v>4</v>
      </c>
      <c r="F33" s="401"/>
    </row>
    <row r="34" spans="1:6" s="144" customFormat="1">
      <c r="A34" s="611" t="s">
        <v>257</v>
      </c>
      <c r="B34" s="611"/>
      <c r="C34" s="611"/>
      <c r="D34" s="611"/>
      <c r="E34" s="404">
        <f>SUM(E35:E44)</f>
        <v>4640.2660000000014</v>
      </c>
      <c r="F34" s="405">
        <f>E34/$E$34</f>
        <v>1</v>
      </c>
    </row>
    <row r="35" spans="1:6" s="144" customFormat="1">
      <c r="A35" s="610" t="s">
        <v>272</v>
      </c>
      <c r="B35" s="610"/>
      <c r="C35" s="610"/>
      <c r="D35" s="610"/>
      <c r="E35" s="399">
        <f t="array" ref="E35:E44">TRANSPOSE(INDEX(AL54:AU149,MATCH(MIN(AW54:AW149),AW54:AW149,0),0))</f>
        <v>3658.7449999999999</v>
      </c>
      <c r="F35" s="400">
        <f t="shared" ref="F35:F44" si="2">E35/$E$34</f>
        <v>0.78847742780262997</v>
      </c>
    </row>
    <row r="36" spans="1:6" s="144" customFormat="1">
      <c r="A36" s="610" t="s">
        <v>273</v>
      </c>
      <c r="B36" s="610"/>
      <c r="C36" s="610"/>
      <c r="D36" s="610"/>
      <c r="E36" s="399">
        <v>1110.3320000000001</v>
      </c>
      <c r="F36" s="400">
        <f t="shared" si="2"/>
        <v>0.23928197219728348</v>
      </c>
    </row>
    <row r="37" spans="1:6" s="144" customFormat="1">
      <c r="A37" s="610" t="s">
        <v>276</v>
      </c>
      <c r="B37" s="610"/>
      <c r="C37" s="610"/>
      <c r="D37" s="610"/>
      <c r="E37" s="399">
        <v>0</v>
      </c>
      <c r="F37" s="400">
        <f t="shared" si="2"/>
        <v>0</v>
      </c>
    </row>
    <row r="38" spans="1:6" s="144" customFormat="1">
      <c r="A38" s="406" t="s">
        <v>277</v>
      </c>
      <c r="B38" s="406"/>
      <c r="C38" s="406"/>
      <c r="D38" s="406"/>
      <c r="E38" s="399">
        <v>303.44600000000003</v>
      </c>
      <c r="F38" s="400">
        <f t="shared" si="2"/>
        <v>6.5394095941913657E-2</v>
      </c>
    </row>
    <row r="39" spans="1:6" s="144" customFormat="1">
      <c r="A39" s="610" t="s">
        <v>274</v>
      </c>
      <c r="B39" s="610"/>
      <c r="C39" s="610"/>
      <c r="D39" s="610"/>
      <c r="E39" s="399">
        <v>121.283</v>
      </c>
      <c r="F39" s="400">
        <f t="shared" si="2"/>
        <v>2.6137079210545248E-2</v>
      </c>
    </row>
    <row r="40" spans="1:6" s="144" customFormat="1">
      <c r="A40" s="610" t="s">
        <v>278</v>
      </c>
      <c r="B40" s="610"/>
      <c r="C40" s="610"/>
      <c r="D40" s="610"/>
      <c r="E40" s="399">
        <v>0</v>
      </c>
      <c r="F40" s="400">
        <f t="shared" si="2"/>
        <v>0</v>
      </c>
    </row>
    <row r="41" spans="1:6" s="144" customFormat="1">
      <c r="A41" s="610" t="s">
        <v>279</v>
      </c>
      <c r="B41" s="610"/>
      <c r="C41" s="610"/>
      <c r="D41" s="610"/>
      <c r="E41" s="399">
        <v>141.72</v>
      </c>
      <c r="F41" s="400">
        <f t="shared" si="2"/>
        <v>3.0541352586252589E-2</v>
      </c>
    </row>
    <row r="42" spans="1:6" s="144" customFormat="1">
      <c r="A42" s="610" t="s">
        <v>280</v>
      </c>
      <c r="B42" s="610"/>
      <c r="C42" s="610"/>
      <c r="D42" s="610"/>
      <c r="E42" s="399">
        <v>20.702000000000002</v>
      </c>
      <c r="F42" s="400">
        <f t="shared" si="2"/>
        <v>4.4613821707634857E-3</v>
      </c>
    </row>
    <row r="43" spans="1:6" s="144" customFormat="1">
      <c r="A43" s="610" t="s">
        <v>269</v>
      </c>
      <c r="B43" s="610"/>
      <c r="C43" s="610"/>
      <c r="D43" s="610"/>
      <c r="E43" s="399">
        <v>-715.96199999999999</v>
      </c>
      <c r="F43" s="400">
        <f t="shared" si="2"/>
        <v>-0.15429330990938878</v>
      </c>
    </row>
    <row r="44" spans="1:6" s="144" customFormat="1">
      <c r="A44" s="613" t="s">
        <v>92</v>
      </c>
      <c r="B44" s="613"/>
      <c r="C44" s="613"/>
      <c r="D44" s="613"/>
      <c r="E44" s="402">
        <v>0</v>
      </c>
      <c r="F44" s="403">
        <f t="shared" si="2"/>
        <v>0</v>
      </c>
    </row>
    <row r="45" spans="1:6" s="144" customFormat="1">
      <c r="A45" s="145"/>
      <c r="B45" s="145"/>
      <c r="C45" s="145"/>
      <c r="D45" s="145"/>
      <c r="E45" s="145"/>
      <c r="F45" s="398" t="s">
        <v>275</v>
      </c>
    </row>
    <row r="46" spans="1:6" s="144" customFormat="1"/>
    <row r="47" spans="1:6" s="444" customFormat="1"/>
    <row r="48" spans="1:6" s="444" customFormat="1"/>
    <row r="49" spans="1:53" s="464" customFormat="1"/>
    <row r="50" spans="1:53" s="464" customFormat="1"/>
    <row r="51" spans="1:53" s="464" customFormat="1">
      <c r="A51" s="464" t="str">
        <f>A3</f>
        <v>Struktura pokrytí denního minima zatížení - duben</v>
      </c>
      <c r="S51" s="464" t="str">
        <f>A18</f>
        <v>Struktura pokrytí denního minima zatížení - květen</v>
      </c>
      <c r="AK51" s="464" t="str">
        <f>A33</f>
        <v>Struktura pokrytí denního minima zatížení - červen</v>
      </c>
    </row>
    <row r="52" spans="1:53" s="464" customFormat="1" ht="37.5">
      <c r="A52" s="453" t="s">
        <v>55</v>
      </c>
      <c r="B52" s="453" t="s">
        <v>7</v>
      </c>
      <c r="C52" s="453" t="s">
        <v>20</v>
      </c>
      <c r="D52" s="453" t="s">
        <v>21</v>
      </c>
      <c r="E52" s="453" t="s">
        <v>22</v>
      </c>
      <c r="F52" s="453" t="s">
        <v>43</v>
      </c>
      <c r="G52" s="453" t="s">
        <v>44</v>
      </c>
      <c r="H52" s="453" t="s">
        <v>46</v>
      </c>
      <c r="I52" s="453" t="s">
        <v>45</v>
      </c>
      <c r="J52" s="453" t="s">
        <v>269</v>
      </c>
      <c r="K52" s="453" t="s">
        <v>92</v>
      </c>
      <c r="L52" s="453" t="s">
        <v>423</v>
      </c>
      <c r="M52" s="453" t="s">
        <v>257</v>
      </c>
      <c r="N52" s="453" t="s">
        <v>424</v>
      </c>
      <c r="O52" s="453" t="s">
        <v>268</v>
      </c>
      <c r="S52" s="453" t="s">
        <v>55</v>
      </c>
      <c r="T52" s="453" t="s">
        <v>7</v>
      </c>
      <c r="U52" s="453" t="s">
        <v>20</v>
      </c>
      <c r="V52" s="453" t="s">
        <v>21</v>
      </c>
      <c r="W52" s="453" t="s">
        <v>22</v>
      </c>
      <c r="X52" s="453" t="s">
        <v>43</v>
      </c>
      <c r="Y52" s="453" t="s">
        <v>44</v>
      </c>
      <c r="Z52" s="453" t="s">
        <v>46</v>
      </c>
      <c r="AA52" s="453" t="s">
        <v>45</v>
      </c>
      <c r="AB52" s="453" t="s">
        <v>269</v>
      </c>
      <c r="AC52" s="453" t="s">
        <v>92</v>
      </c>
      <c r="AD52" s="453" t="s">
        <v>423</v>
      </c>
      <c r="AE52" s="453" t="s">
        <v>257</v>
      </c>
      <c r="AF52" s="453" t="s">
        <v>424</v>
      </c>
      <c r="AG52" s="453" t="s">
        <v>268</v>
      </c>
      <c r="AK52" s="453" t="s">
        <v>55</v>
      </c>
      <c r="AL52" s="453" t="s">
        <v>7</v>
      </c>
      <c r="AM52" s="453" t="s">
        <v>20</v>
      </c>
      <c r="AN52" s="453" t="s">
        <v>21</v>
      </c>
      <c r="AO52" s="453" t="s">
        <v>22</v>
      </c>
      <c r="AP52" s="453" t="s">
        <v>43</v>
      </c>
      <c r="AQ52" s="453" t="s">
        <v>44</v>
      </c>
      <c r="AR52" s="453" t="s">
        <v>46</v>
      </c>
      <c r="AS52" s="453" t="s">
        <v>45</v>
      </c>
      <c r="AT52" s="453" t="s">
        <v>269</v>
      </c>
      <c r="AU52" s="453" t="s">
        <v>92</v>
      </c>
      <c r="AV52" s="453" t="s">
        <v>423</v>
      </c>
      <c r="AW52" s="453" t="s">
        <v>257</v>
      </c>
      <c r="AX52" s="453" t="s">
        <v>424</v>
      </c>
      <c r="AY52" s="453" t="s">
        <v>268</v>
      </c>
    </row>
    <row r="53" spans="1:53" s="464" customFormat="1">
      <c r="A53" s="454" t="s">
        <v>302</v>
      </c>
      <c r="B53" s="455" t="s">
        <v>4</v>
      </c>
      <c r="C53" s="455" t="s">
        <v>4</v>
      </c>
      <c r="D53" s="455" t="s">
        <v>4</v>
      </c>
      <c r="E53" s="455" t="s">
        <v>4</v>
      </c>
      <c r="F53" s="455" t="s">
        <v>4</v>
      </c>
      <c r="G53" s="455" t="s">
        <v>4</v>
      </c>
      <c r="H53" s="455" t="s">
        <v>4</v>
      </c>
      <c r="I53" s="455" t="s">
        <v>4</v>
      </c>
      <c r="J53" s="455" t="s">
        <v>4</v>
      </c>
      <c r="K53" s="455" t="s">
        <v>4</v>
      </c>
      <c r="L53" s="455" t="s">
        <v>4</v>
      </c>
      <c r="M53" s="455" t="s">
        <v>4</v>
      </c>
      <c r="N53" s="455" t="s">
        <v>4</v>
      </c>
      <c r="O53" s="455" t="s">
        <v>5</v>
      </c>
      <c r="P53" s="455" t="s">
        <v>270</v>
      </c>
      <c r="Q53" s="455" t="s">
        <v>271</v>
      </c>
      <c r="R53" s="465"/>
      <c r="S53" s="454" t="s">
        <v>302</v>
      </c>
      <c r="T53" s="455" t="s">
        <v>4</v>
      </c>
      <c r="U53" s="455" t="s">
        <v>4</v>
      </c>
      <c r="V53" s="455" t="s">
        <v>4</v>
      </c>
      <c r="W53" s="455" t="s">
        <v>4</v>
      </c>
      <c r="X53" s="455" t="s">
        <v>4</v>
      </c>
      <c r="Y53" s="455" t="s">
        <v>4</v>
      </c>
      <c r="Z53" s="455" t="s">
        <v>4</v>
      </c>
      <c r="AA53" s="455" t="s">
        <v>4</v>
      </c>
      <c r="AB53" s="455" t="s">
        <v>4</v>
      </c>
      <c r="AC53" s="455" t="s">
        <v>4</v>
      </c>
      <c r="AD53" s="455" t="s">
        <v>4</v>
      </c>
      <c r="AE53" s="455" t="s">
        <v>4</v>
      </c>
      <c r="AF53" s="455" t="s">
        <v>4</v>
      </c>
      <c r="AG53" s="455" t="s">
        <v>5</v>
      </c>
      <c r="AH53" s="455" t="s">
        <v>270</v>
      </c>
      <c r="AI53" s="455" t="s">
        <v>271</v>
      </c>
      <c r="AJ53" s="465"/>
      <c r="AK53" s="454" t="s">
        <v>302</v>
      </c>
      <c r="AL53" s="455" t="s">
        <v>4</v>
      </c>
      <c r="AM53" s="455" t="s">
        <v>4</v>
      </c>
      <c r="AN53" s="455" t="s">
        <v>4</v>
      </c>
      <c r="AO53" s="455" t="s">
        <v>4</v>
      </c>
      <c r="AP53" s="455" t="s">
        <v>4</v>
      </c>
      <c r="AQ53" s="455" t="s">
        <v>4</v>
      </c>
      <c r="AR53" s="455" t="s">
        <v>4</v>
      </c>
      <c r="AS53" s="455" t="s">
        <v>4</v>
      </c>
      <c r="AT53" s="455" t="s">
        <v>4</v>
      </c>
      <c r="AU53" s="455" t="s">
        <v>4</v>
      </c>
      <c r="AV53" s="455" t="s">
        <v>4</v>
      </c>
      <c r="AW53" s="455" t="s">
        <v>4</v>
      </c>
      <c r="AX53" s="455" t="s">
        <v>4</v>
      </c>
      <c r="AY53" s="455" t="s">
        <v>5</v>
      </c>
      <c r="AZ53" s="455" t="s">
        <v>270</v>
      </c>
      <c r="BA53" s="455" t="s">
        <v>271</v>
      </c>
    </row>
    <row r="54" spans="1:53" s="464" customFormat="1">
      <c r="A54" s="466">
        <v>0</v>
      </c>
      <c r="B54" s="467">
        <v>2593.866</v>
      </c>
      <c r="C54" s="467">
        <v>2588.2130000000002</v>
      </c>
      <c r="D54" s="467">
        <v>812.24699999999996</v>
      </c>
      <c r="E54" s="467">
        <v>385.65300000000002</v>
      </c>
      <c r="F54" s="467">
        <v>136.672</v>
      </c>
      <c r="G54" s="467">
        <v>405.37799999999999</v>
      </c>
      <c r="H54" s="467">
        <v>0</v>
      </c>
      <c r="I54" s="467">
        <v>56.654000000000003</v>
      </c>
      <c r="J54" s="467">
        <v>-1891.431</v>
      </c>
      <c r="K54" s="467">
        <v>0</v>
      </c>
      <c r="L54" s="467">
        <v>-442.024</v>
      </c>
      <c r="M54" s="467">
        <v>5087.2520000000004</v>
      </c>
      <c r="N54" s="467">
        <v>4645.2280000000001</v>
      </c>
      <c r="O54" s="467">
        <f>M54</f>
        <v>5087.2520000000004</v>
      </c>
      <c r="P54" s="467">
        <f>IF(J54&lt;0,0,J54)</f>
        <v>0</v>
      </c>
      <c r="Q54" s="467">
        <f>IF(J54&lt;0,J54,0)</f>
        <v>-1891.431</v>
      </c>
      <c r="S54" s="466">
        <v>0</v>
      </c>
      <c r="T54" s="467">
        <v>3661.7130000000002</v>
      </c>
      <c r="U54" s="467">
        <v>1222.6859999999999</v>
      </c>
      <c r="V54" s="467">
        <v>0</v>
      </c>
      <c r="W54" s="467">
        <v>370.87299999999999</v>
      </c>
      <c r="X54" s="467">
        <v>180.58799999999999</v>
      </c>
      <c r="Y54" s="467">
        <v>456.08600000000001</v>
      </c>
      <c r="Z54" s="467">
        <v>0</v>
      </c>
      <c r="AA54" s="467">
        <v>131.90799999999999</v>
      </c>
      <c r="AB54" s="467">
        <v>-814.27</v>
      </c>
      <c r="AC54" s="467">
        <v>0</v>
      </c>
      <c r="AD54" s="467">
        <v>-356.72199999999998</v>
      </c>
      <c r="AE54" s="467">
        <v>5209.5840000000007</v>
      </c>
      <c r="AF54" s="467">
        <v>4852.862000000001</v>
      </c>
      <c r="AG54" s="467">
        <f>AE54</f>
        <v>5209.5840000000007</v>
      </c>
      <c r="AH54" s="467">
        <f>IF(AB54&lt;0,0,AB54)</f>
        <v>0</v>
      </c>
      <c r="AI54" s="467">
        <f>IF(AB54&lt;0,AB54,0)</f>
        <v>-814.27</v>
      </c>
      <c r="AK54" s="466">
        <v>0</v>
      </c>
      <c r="AL54" s="467">
        <v>3647.7310000000002</v>
      </c>
      <c r="AM54" s="467">
        <v>1476.674</v>
      </c>
      <c r="AN54" s="467">
        <v>0</v>
      </c>
      <c r="AO54" s="467">
        <v>371.21800000000002</v>
      </c>
      <c r="AP54" s="467">
        <v>109.95099999999999</v>
      </c>
      <c r="AQ54" s="467">
        <v>218.69399999999999</v>
      </c>
      <c r="AR54" s="467">
        <v>0</v>
      </c>
      <c r="AS54" s="467">
        <v>44.811</v>
      </c>
      <c r="AT54" s="467">
        <v>-694.23099999999999</v>
      </c>
      <c r="AU54" s="467">
        <v>0</v>
      </c>
      <c r="AV54" s="467">
        <v>-378.529</v>
      </c>
      <c r="AW54" s="467">
        <v>5174.8480000000009</v>
      </c>
      <c r="AX54" s="467">
        <v>4796.3190000000013</v>
      </c>
      <c r="AY54" s="467">
        <f>AW54</f>
        <v>5174.8480000000009</v>
      </c>
      <c r="AZ54" s="467">
        <f>IF(AT54&lt;0,0,AT54)</f>
        <v>0</v>
      </c>
      <c r="BA54" s="467">
        <f>IF(AT54&lt;0,AT54,0)</f>
        <v>-694.23099999999999</v>
      </c>
    </row>
    <row r="55" spans="1:53" s="464" customFormat="1">
      <c r="A55" s="466">
        <v>1.0416666666666666E-2</v>
      </c>
      <c r="B55" s="467">
        <v>2593.3879999999999</v>
      </c>
      <c r="C55" s="467">
        <v>2585.1239999999998</v>
      </c>
      <c r="D55" s="467">
        <v>827.505</v>
      </c>
      <c r="E55" s="467">
        <v>387.75200000000001</v>
      </c>
      <c r="F55" s="467">
        <v>136.54300000000001</v>
      </c>
      <c r="G55" s="467">
        <v>400.86099999999999</v>
      </c>
      <c r="H55" s="467">
        <v>0</v>
      </c>
      <c r="I55" s="467">
        <v>60.134999999999998</v>
      </c>
      <c r="J55" s="467">
        <v>-1991.518</v>
      </c>
      <c r="K55" s="467">
        <v>0</v>
      </c>
      <c r="L55" s="467">
        <v>-442.05399999999997</v>
      </c>
      <c r="M55" s="467">
        <v>4999.79</v>
      </c>
      <c r="N55" s="467">
        <v>4557.7359999999999</v>
      </c>
      <c r="O55" s="467">
        <f t="shared" ref="O55:O118" si="3">M55</f>
        <v>4999.79</v>
      </c>
      <c r="P55" s="467">
        <f t="shared" ref="P55:P118" si="4">IF(J55&lt;0,0,J55)</f>
        <v>0</v>
      </c>
      <c r="Q55" s="467">
        <f t="shared" ref="Q55:Q118" si="5">IF(J55&lt;0,J55,0)</f>
        <v>-1991.518</v>
      </c>
      <c r="S55" s="466">
        <v>1.0416666666666666E-2</v>
      </c>
      <c r="T55" s="467">
        <v>3663.3519999999999</v>
      </c>
      <c r="U55" s="467">
        <v>1221.2819999999999</v>
      </c>
      <c r="V55" s="467">
        <v>0</v>
      </c>
      <c r="W55" s="467">
        <v>375.12</v>
      </c>
      <c r="X55" s="467">
        <v>182.524</v>
      </c>
      <c r="Y55" s="467">
        <v>415.78199999999998</v>
      </c>
      <c r="Z55" s="467">
        <v>0</v>
      </c>
      <c r="AA55" s="467">
        <v>126.309</v>
      </c>
      <c r="AB55" s="467">
        <v>-918.80600000000004</v>
      </c>
      <c r="AC55" s="467">
        <v>0</v>
      </c>
      <c r="AD55" s="467">
        <v>-356.39400000000001</v>
      </c>
      <c r="AE55" s="467">
        <v>5065.5630000000001</v>
      </c>
      <c r="AF55" s="467">
        <v>4709.1689999999999</v>
      </c>
      <c r="AG55" s="467">
        <f t="shared" ref="AG55:AG118" si="6">AE55</f>
        <v>5065.5630000000001</v>
      </c>
      <c r="AH55" s="467">
        <f t="shared" ref="AH55:AH118" si="7">IF(AB55&lt;0,0,AB55)</f>
        <v>0</v>
      </c>
      <c r="AI55" s="467">
        <f t="shared" ref="AI55:AI118" si="8">IF(AB55&lt;0,AB55,0)</f>
        <v>-918.80600000000004</v>
      </c>
      <c r="AK55" s="466">
        <v>1.0416666666666666E-2</v>
      </c>
      <c r="AL55" s="467">
        <v>3646.6129999999998</v>
      </c>
      <c r="AM55" s="467">
        <v>1466.5419999999999</v>
      </c>
      <c r="AN55" s="467">
        <v>0</v>
      </c>
      <c r="AO55" s="467">
        <v>378.15699999999998</v>
      </c>
      <c r="AP55" s="467">
        <v>105.41500000000001</v>
      </c>
      <c r="AQ55" s="467">
        <v>210.2</v>
      </c>
      <c r="AR55" s="467">
        <v>0</v>
      </c>
      <c r="AS55" s="467">
        <v>44.889000000000003</v>
      </c>
      <c r="AT55" s="467">
        <v>-773.20100000000002</v>
      </c>
      <c r="AU55" s="467">
        <v>0</v>
      </c>
      <c r="AV55" s="467">
        <v>-377.673</v>
      </c>
      <c r="AW55" s="467">
        <v>5078.6149999999998</v>
      </c>
      <c r="AX55" s="467">
        <v>4700.942</v>
      </c>
      <c r="AY55" s="467">
        <f t="shared" ref="AY55:AY118" si="9">AW55</f>
        <v>5078.6149999999998</v>
      </c>
      <c r="AZ55" s="467">
        <f t="shared" ref="AZ55:AZ118" si="10">IF(AT55&lt;0,0,AT55)</f>
        <v>0</v>
      </c>
      <c r="BA55" s="467">
        <f t="shared" ref="BA55:BA118" si="11">IF(AT55&lt;0,AT55,0)</f>
        <v>-773.20100000000002</v>
      </c>
    </row>
    <row r="56" spans="1:53" s="464" customFormat="1">
      <c r="A56" s="466">
        <v>2.0833333333333332E-2</v>
      </c>
      <c r="B56" s="467">
        <v>2589.9209999999998</v>
      </c>
      <c r="C56" s="467">
        <v>2582.7939999999999</v>
      </c>
      <c r="D56" s="467">
        <v>827.27499999999998</v>
      </c>
      <c r="E56" s="467">
        <v>387.38200000000001</v>
      </c>
      <c r="F56" s="467">
        <v>136.41499999999999</v>
      </c>
      <c r="G56" s="467">
        <v>399.85</v>
      </c>
      <c r="H56" s="467">
        <v>0</v>
      </c>
      <c r="I56" s="467">
        <v>77.909000000000006</v>
      </c>
      <c r="J56" s="467">
        <v>-2072.2130000000002</v>
      </c>
      <c r="K56" s="467">
        <v>0</v>
      </c>
      <c r="L56" s="467">
        <v>-441.822</v>
      </c>
      <c r="M56" s="467">
        <v>4929.3329999999987</v>
      </c>
      <c r="N56" s="467">
        <v>4487.5109999999986</v>
      </c>
      <c r="O56" s="467">
        <f t="shared" si="3"/>
        <v>4929.3329999999987</v>
      </c>
      <c r="P56" s="467">
        <f t="shared" si="4"/>
        <v>0</v>
      </c>
      <c r="Q56" s="467">
        <f t="shared" si="5"/>
        <v>-2072.2130000000002</v>
      </c>
      <c r="S56" s="466">
        <v>2.0833333333333332E-2</v>
      </c>
      <c r="T56" s="467">
        <v>3664.38</v>
      </c>
      <c r="U56" s="467">
        <v>1218.501</v>
      </c>
      <c r="V56" s="467">
        <v>0</v>
      </c>
      <c r="W56" s="467">
        <v>374.65</v>
      </c>
      <c r="X56" s="467">
        <v>182.464</v>
      </c>
      <c r="Y56" s="467">
        <v>395.34800000000001</v>
      </c>
      <c r="Z56" s="467">
        <v>0</v>
      </c>
      <c r="AA56" s="467">
        <v>127.449</v>
      </c>
      <c r="AB56" s="467">
        <v>-967.59500000000003</v>
      </c>
      <c r="AC56" s="467">
        <v>0</v>
      </c>
      <c r="AD56" s="467">
        <v>-355.89600000000002</v>
      </c>
      <c r="AE56" s="467">
        <v>4995.1969999999992</v>
      </c>
      <c r="AF56" s="467">
        <v>4639.3009999999995</v>
      </c>
      <c r="AG56" s="467">
        <f t="shared" si="6"/>
        <v>4995.1969999999992</v>
      </c>
      <c r="AH56" s="467">
        <f t="shared" si="7"/>
        <v>0</v>
      </c>
      <c r="AI56" s="467">
        <f t="shared" si="8"/>
        <v>-967.59500000000003</v>
      </c>
      <c r="AK56" s="466">
        <v>2.0833333333333332E-2</v>
      </c>
      <c r="AL56" s="467">
        <v>3645.6959999999999</v>
      </c>
      <c r="AM56" s="467">
        <v>1451.241</v>
      </c>
      <c r="AN56" s="467">
        <v>0</v>
      </c>
      <c r="AO56" s="467">
        <v>365.685</v>
      </c>
      <c r="AP56" s="467">
        <v>105.36199999999999</v>
      </c>
      <c r="AQ56" s="467">
        <v>153.804</v>
      </c>
      <c r="AR56" s="467">
        <v>0</v>
      </c>
      <c r="AS56" s="467">
        <v>41.603000000000002</v>
      </c>
      <c r="AT56" s="467">
        <v>-757.84699999999998</v>
      </c>
      <c r="AU56" s="467">
        <v>0</v>
      </c>
      <c r="AV56" s="467">
        <v>-374.52699999999999</v>
      </c>
      <c r="AW56" s="467">
        <v>5005.5440000000008</v>
      </c>
      <c r="AX56" s="467">
        <v>4631.0170000000007</v>
      </c>
      <c r="AY56" s="467">
        <f t="shared" si="9"/>
        <v>5005.5440000000008</v>
      </c>
      <c r="AZ56" s="467">
        <f t="shared" si="10"/>
        <v>0</v>
      </c>
      <c r="BA56" s="467">
        <f t="shared" si="11"/>
        <v>-757.84699999999998</v>
      </c>
    </row>
    <row r="57" spans="1:53" s="464" customFormat="1">
      <c r="A57" s="466">
        <v>3.125E-2</v>
      </c>
      <c r="B57" s="467">
        <v>2590.88</v>
      </c>
      <c r="C57" s="467">
        <v>2566.8110000000001</v>
      </c>
      <c r="D57" s="467">
        <v>827.44</v>
      </c>
      <c r="E57" s="467">
        <v>387.79399999999998</v>
      </c>
      <c r="F57" s="467">
        <v>136.33600000000001</v>
      </c>
      <c r="G57" s="467">
        <v>386.952</v>
      </c>
      <c r="H57" s="467">
        <v>0</v>
      </c>
      <c r="I57" s="467">
        <v>96.78</v>
      </c>
      <c r="J57" s="467">
        <v>-2102.616</v>
      </c>
      <c r="K57" s="467">
        <v>0</v>
      </c>
      <c r="L57" s="467">
        <v>-440.38400000000001</v>
      </c>
      <c r="M57" s="467">
        <v>4890.3770000000013</v>
      </c>
      <c r="N57" s="467">
        <v>4449.9930000000013</v>
      </c>
      <c r="O57" s="467">
        <f t="shared" si="3"/>
        <v>4890.3770000000013</v>
      </c>
      <c r="P57" s="467">
        <f t="shared" si="4"/>
        <v>0</v>
      </c>
      <c r="Q57" s="467">
        <f t="shared" si="5"/>
        <v>-2102.616</v>
      </c>
      <c r="S57" s="466">
        <v>3.125E-2</v>
      </c>
      <c r="T57" s="467">
        <v>3662.6410000000001</v>
      </c>
      <c r="U57" s="467">
        <v>1214.5139999999999</v>
      </c>
      <c r="V57" s="467">
        <v>0</v>
      </c>
      <c r="W57" s="467">
        <v>374.20100000000002</v>
      </c>
      <c r="X57" s="467">
        <v>178.482</v>
      </c>
      <c r="Y57" s="467">
        <v>395.82799999999997</v>
      </c>
      <c r="Z57" s="467">
        <v>0</v>
      </c>
      <c r="AA57" s="467">
        <v>113.44199999999999</v>
      </c>
      <c r="AB57" s="467">
        <v>-998.952</v>
      </c>
      <c r="AC57" s="467">
        <v>0</v>
      </c>
      <c r="AD57" s="467">
        <v>-355.154</v>
      </c>
      <c r="AE57" s="467">
        <v>4940.155999999999</v>
      </c>
      <c r="AF57" s="467">
        <v>4585.0019999999986</v>
      </c>
      <c r="AG57" s="467">
        <f t="shared" si="6"/>
        <v>4940.155999999999</v>
      </c>
      <c r="AH57" s="467">
        <f t="shared" si="7"/>
        <v>0</v>
      </c>
      <c r="AI57" s="467">
        <f t="shared" si="8"/>
        <v>-998.952</v>
      </c>
      <c r="AK57" s="466">
        <v>3.125E-2</v>
      </c>
      <c r="AL57" s="467">
        <v>3645.8760000000002</v>
      </c>
      <c r="AM57" s="467">
        <v>1441.461</v>
      </c>
      <c r="AN57" s="467">
        <v>0</v>
      </c>
      <c r="AO57" s="467">
        <v>374.60899999999998</v>
      </c>
      <c r="AP57" s="467">
        <v>105.34699999999999</v>
      </c>
      <c r="AQ57" s="467">
        <v>158.02799999999999</v>
      </c>
      <c r="AR57" s="467">
        <v>0</v>
      </c>
      <c r="AS57" s="467">
        <v>41.226999999999997</v>
      </c>
      <c r="AT57" s="467">
        <v>-798.33100000000002</v>
      </c>
      <c r="AU57" s="467">
        <v>0</v>
      </c>
      <c r="AV57" s="467">
        <v>-374.08699999999999</v>
      </c>
      <c r="AW57" s="467">
        <v>4968.2170000000006</v>
      </c>
      <c r="AX57" s="467">
        <v>4594.130000000001</v>
      </c>
      <c r="AY57" s="467">
        <f t="shared" si="9"/>
        <v>4968.2170000000006</v>
      </c>
      <c r="AZ57" s="467">
        <f t="shared" si="10"/>
        <v>0</v>
      </c>
      <c r="BA57" s="467">
        <f t="shared" si="11"/>
        <v>-798.33100000000002</v>
      </c>
    </row>
    <row r="58" spans="1:53" s="464" customFormat="1">
      <c r="A58" s="466">
        <v>4.1666666666666699E-2</v>
      </c>
      <c r="B58" s="467">
        <v>2592.2550000000001</v>
      </c>
      <c r="C58" s="467">
        <v>2580.16</v>
      </c>
      <c r="D58" s="467">
        <v>826.26499999999999</v>
      </c>
      <c r="E58" s="467">
        <v>389.22</v>
      </c>
      <c r="F58" s="467">
        <v>131.858</v>
      </c>
      <c r="G58" s="467">
        <v>271.48399999999998</v>
      </c>
      <c r="H58" s="467">
        <v>0</v>
      </c>
      <c r="I58" s="467">
        <v>99.491</v>
      </c>
      <c r="J58" s="467">
        <v>-2047.1189999999999</v>
      </c>
      <c r="K58" s="467">
        <v>0</v>
      </c>
      <c r="L58" s="467">
        <v>-440.399</v>
      </c>
      <c r="M58" s="467">
        <v>4843.6140000000014</v>
      </c>
      <c r="N58" s="467">
        <v>4403.2150000000011</v>
      </c>
      <c r="O58" s="467">
        <f t="shared" si="3"/>
        <v>4843.6140000000014</v>
      </c>
      <c r="P58" s="467">
        <f t="shared" si="4"/>
        <v>0</v>
      </c>
      <c r="Q58" s="467">
        <f t="shared" si="5"/>
        <v>-2047.1189999999999</v>
      </c>
      <c r="S58" s="466">
        <v>4.1666666666666699E-2</v>
      </c>
      <c r="T58" s="467">
        <v>3662.9639999999999</v>
      </c>
      <c r="U58" s="467">
        <v>1237.078</v>
      </c>
      <c r="V58" s="467">
        <v>0</v>
      </c>
      <c r="W58" s="467">
        <v>374.58699999999999</v>
      </c>
      <c r="X58" s="467">
        <v>120.604</v>
      </c>
      <c r="Y58" s="467">
        <v>295.47000000000003</v>
      </c>
      <c r="Z58" s="467">
        <v>0</v>
      </c>
      <c r="AA58" s="467">
        <v>118.809</v>
      </c>
      <c r="AB58" s="467">
        <v>-909.97900000000004</v>
      </c>
      <c r="AC58" s="467">
        <v>0</v>
      </c>
      <c r="AD58" s="467">
        <v>-355.93</v>
      </c>
      <c r="AE58" s="467">
        <v>4899.5329999999994</v>
      </c>
      <c r="AF58" s="467">
        <v>4543.6029999999992</v>
      </c>
      <c r="AG58" s="467">
        <f t="shared" si="6"/>
        <v>4899.5329999999994</v>
      </c>
      <c r="AH58" s="467">
        <f t="shared" si="7"/>
        <v>0</v>
      </c>
      <c r="AI58" s="467">
        <f t="shared" si="8"/>
        <v>-909.97900000000004</v>
      </c>
      <c r="AK58" s="466">
        <v>4.1666666666666664E-2</v>
      </c>
      <c r="AL58" s="467">
        <v>3643.6840000000002</v>
      </c>
      <c r="AM58" s="467">
        <v>1410.5409999999999</v>
      </c>
      <c r="AN58" s="467">
        <v>0</v>
      </c>
      <c r="AO58" s="467">
        <v>299.17899999999997</v>
      </c>
      <c r="AP58" s="467">
        <v>119.7</v>
      </c>
      <c r="AQ58" s="467">
        <v>0</v>
      </c>
      <c r="AR58" s="467">
        <v>0</v>
      </c>
      <c r="AS58" s="467">
        <v>40.607999999999997</v>
      </c>
      <c r="AT58" s="467">
        <v>-613.67399999999998</v>
      </c>
      <c r="AU58" s="467">
        <v>0</v>
      </c>
      <c r="AV58" s="467">
        <v>-350.77199999999999</v>
      </c>
      <c r="AW58" s="467">
        <v>4900.0380000000005</v>
      </c>
      <c r="AX58" s="467">
        <v>4549.2660000000005</v>
      </c>
      <c r="AY58" s="467">
        <f t="shared" si="9"/>
        <v>4900.0380000000005</v>
      </c>
      <c r="AZ58" s="467">
        <f t="shared" si="10"/>
        <v>0</v>
      </c>
      <c r="BA58" s="467">
        <f t="shared" si="11"/>
        <v>-613.67399999999998</v>
      </c>
    </row>
    <row r="59" spans="1:53" s="464" customFormat="1">
      <c r="A59" s="466">
        <v>5.2083333333333301E-2</v>
      </c>
      <c r="B59" s="467">
        <v>2593.6019999999999</v>
      </c>
      <c r="C59" s="467">
        <v>2567.8870000000002</v>
      </c>
      <c r="D59" s="467">
        <v>829.52599999999995</v>
      </c>
      <c r="E59" s="467">
        <v>389.49299999999999</v>
      </c>
      <c r="F59" s="467">
        <v>131.858</v>
      </c>
      <c r="G59" s="467">
        <v>266.858</v>
      </c>
      <c r="H59" s="467">
        <v>0</v>
      </c>
      <c r="I59" s="467">
        <v>99.114999999999995</v>
      </c>
      <c r="J59" s="467">
        <v>-2029.6790000000001</v>
      </c>
      <c r="K59" s="467">
        <v>0</v>
      </c>
      <c r="L59" s="467">
        <v>-439.25400000000002</v>
      </c>
      <c r="M59" s="467">
        <v>4848.66</v>
      </c>
      <c r="N59" s="467">
        <v>4409.4059999999999</v>
      </c>
      <c r="O59" s="467">
        <f t="shared" si="3"/>
        <v>4848.66</v>
      </c>
      <c r="P59" s="467">
        <f t="shared" si="4"/>
        <v>0</v>
      </c>
      <c r="Q59" s="467">
        <f t="shared" si="5"/>
        <v>-2029.6790000000001</v>
      </c>
      <c r="S59" s="466">
        <v>5.2083333333333301E-2</v>
      </c>
      <c r="T59" s="467">
        <v>3665.0859999999998</v>
      </c>
      <c r="U59" s="467">
        <v>1263.8240000000001</v>
      </c>
      <c r="V59" s="467">
        <v>0</v>
      </c>
      <c r="W59" s="467">
        <v>374.05599999999998</v>
      </c>
      <c r="X59" s="467">
        <v>117.548</v>
      </c>
      <c r="Y59" s="467">
        <v>274.404</v>
      </c>
      <c r="Z59" s="467">
        <v>0</v>
      </c>
      <c r="AA59" s="467">
        <v>122.827</v>
      </c>
      <c r="AB59" s="467">
        <v>-910.47199999999998</v>
      </c>
      <c r="AC59" s="467">
        <v>0</v>
      </c>
      <c r="AD59" s="467">
        <v>-358.62700000000001</v>
      </c>
      <c r="AE59" s="467">
        <v>4907.2730000000001</v>
      </c>
      <c r="AF59" s="467">
        <v>4548.6459999999997</v>
      </c>
      <c r="AG59" s="467">
        <f t="shared" si="6"/>
        <v>4907.2730000000001</v>
      </c>
      <c r="AH59" s="467">
        <f t="shared" si="7"/>
        <v>0</v>
      </c>
      <c r="AI59" s="467">
        <f t="shared" si="8"/>
        <v>-910.47199999999998</v>
      </c>
      <c r="AK59" s="466">
        <v>5.2083333333333336E-2</v>
      </c>
      <c r="AL59" s="467">
        <v>3647.4549999999999</v>
      </c>
      <c r="AM59" s="467">
        <v>1406.443</v>
      </c>
      <c r="AN59" s="467">
        <v>0</v>
      </c>
      <c r="AO59" s="467">
        <v>298.48700000000002</v>
      </c>
      <c r="AP59" s="467">
        <v>119.98099999999999</v>
      </c>
      <c r="AQ59" s="467">
        <v>0</v>
      </c>
      <c r="AR59" s="467">
        <v>0</v>
      </c>
      <c r="AS59" s="467">
        <v>38.237000000000002</v>
      </c>
      <c r="AT59" s="467">
        <v>-618.96</v>
      </c>
      <c r="AU59" s="467">
        <v>0</v>
      </c>
      <c r="AV59" s="467">
        <v>-350.51600000000002</v>
      </c>
      <c r="AW59" s="467">
        <v>4891.643</v>
      </c>
      <c r="AX59" s="467">
        <v>4541.1270000000004</v>
      </c>
      <c r="AY59" s="467">
        <f t="shared" si="9"/>
        <v>4891.643</v>
      </c>
      <c r="AZ59" s="467">
        <f t="shared" si="10"/>
        <v>0</v>
      </c>
      <c r="BA59" s="467">
        <f t="shared" si="11"/>
        <v>-618.96</v>
      </c>
    </row>
    <row r="60" spans="1:53" s="464" customFormat="1">
      <c r="A60" s="466">
        <v>6.25E-2</v>
      </c>
      <c r="B60" s="467">
        <v>2593.7449999999999</v>
      </c>
      <c r="C60" s="467">
        <v>2571.752</v>
      </c>
      <c r="D60" s="467">
        <v>832.30100000000004</v>
      </c>
      <c r="E60" s="467">
        <v>389.67700000000002</v>
      </c>
      <c r="F60" s="467">
        <v>131.857</v>
      </c>
      <c r="G60" s="467">
        <v>270.971</v>
      </c>
      <c r="H60" s="467">
        <v>0</v>
      </c>
      <c r="I60" s="467">
        <v>105.119</v>
      </c>
      <c r="J60" s="467">
        <v>-2057.299</v>
      </c>
      <c r="K60" s="467">
        <v>0</v>
      </c>
      <c r="L60" s="467">
        <v>-439.834</v>
      </c>
      <c r="M60" s="467">
        <v>4838.1229999999996</v>
      </c>
      <c r="N60" s="467">
        <v>4398.2889999999998</v>
      </c>
      <c r="O60" s="467">
        <f t="shared" si="3"/>
        <v>4838.1229999999996</v>
      </c>
      <c r="P60" s="467">
        <f t="shared" si="4"/>
        <v>0</v>
      </c>
      <c r="Q60" s="467">
        <f t="shared" si="5"/>
        <v>-2057.299</v>
      </c>
      <c r="S60" s="466">
        <v>6.25E-2</v>
      </c>
      <c r="T60" s="467">
        <v>3668.8319999999999</v>
      </c>
      <c r="U60" s="467">
        <v>1263.848</v>
      </c>
      <c r="V60" s="467">
        <v>0</v>
      </c>
      <c r="W60" s="467">
        <v>372.30500000000001</v>
      </c>
      <c r="X60" s="467">
        <v>117.559</v>
      </c>
      <c r="Y60" s="467">
        <v>272.89400000000001</v>
      </c>
      <c r="Z60" s="467">
        <v>0</v>
      </c>
      <c r="AA60" s="467">
        <v>122.92100000000001</v>
      </c>
      <c r="AB60" s="467">
        <v>-937.51800000000003</v>
      </c>
      <c r="AC60" s="467">
        <v>0</v>
      </c>
      <c r="AD60" s="467">
        <v>-358.70600000000002</v>
      </c>
      <c r="AE60" s="467">
        <v>4880.8410000000013</v>
      </c>
      <c r="AF60" s="467">
        <v>4522.1350000000011</v>
      </c>
      <c r="AG60" s="467">
        <f t="shared" si="6"/>
        <v>4880.8410000000013</v>
      </c>
      <c r="AH60" s="467">
        <f t="shared" si="7"/>
        <v>0</v>
      </c>
      <c r="AI60" s="467">
        <f t="shared" si="8"/>
        <v>-937.51800000000003</v>
      </c>
      <c r="AK60" s="466">
        <v>6.25E-2</v>
      </c>
      <c r="AL60" s="467">
        <v>3647.0410000000002</v>
      </c>
      <c r="AM60" s="467">
        <v>1367.7550000000001</v>
      </c>
      <c r="AN60" s="467">
        <v>0</v>
      </c>
      <c r="AO60" s="467">
        <v>296.33100000000002</v>
      </c>
      <c r="AP60" s="467">
        <v>119.98099999999999</v>
      </c>
      <c r="AQ60" s="467">
        <v>0</v>
      </c>
      <c r="AR60" s="467">
        <v>0</v>
      </c>
      <c r="AS60" s="467">
        <v>34.591999999999999</v>
      </c>
      <c r="AT60" s="467">
        <v>-597.03800000000001</v>
      </c>
      <c r="AU60" s="467">
        <v>0</v>
      </c>
      <c r="AV60" s="467">
        <v>-346.68200000000002</v>
      </c>
      <c r="AW60" s="467">
        <v>4868.6620000000003</v>
      </c>
      <c r="AX60" s="467">
        <v>4521.9800000000005</v>
      </c>
      <c r="AY60" s="467">
        <f t="shared" si="9"/>
        <v>4868.6620000000003</v>
      </c>
      <c r="AZ60" s="467">
        <f t="shared" si="10"/>
        <v>0</v>
      </c>
      <c r="BA60" s="467">
        <f t="shared" si="11"/>
        <v>-597.03800000000001</v>
      </c>
    </row>
    <row r="61" spans="1:53" s="464" customFormat="1">
      <c r="A61" s="466">
        <v>7.2916666666666699E-2</v>
      </c>
      <c r="B61" s="467">
        <v>2592.904</v>
      </c>
      <c r="C61" s="467">
        <v>2585.7640000000001</v>
      </c>
      <c r="D61" s="467">
        <v>831.91200000000003</v>
      </c>
      <c r="E61" s="467">
        <v>388.95800000000003</v>
      </c>
      <c r="F61" s="467">
        <v>131.85599999999999</v>
      </c>
      <c r="G61" s="467">
        <v>240.76499999999999</v>
      </c>
      <c r="H61" s="467">
        <v>0</v>
      </c>
      <c r="I61" s="467">
        <v>93.731999999999999</v>
      </c>
      <c r="J61" s="467">
        <v>-2030.345</v>
      </c>
      <c r="K61" s="467">
        <v>0</v>
      </c>
      <c r="L61" s="467">
        <v>-440.61200000000002</v>
      </c>
      <c r="M61" s="467">
        <v>4835.5459999999994</v>
      </c>
      <c r="N61" s="467">
        <v>4394.9339999999993</v>
      </c>
      <c r="O61" s="467">
        <f t="shared" si="3"/>
        <v>4835.5459999999994</v>
      </c>
      <c r="P61" s="467">
        <f t="shared" si="4"/>
        <v>0</v>
      </c>
      <c r="Q61" s="467">
        <f t="shared" si="5"/>
        <v>-2030.345</v>
      </c>
      <c r="S61" s="466">
        <v>7.2916666666666699E-2</v>
      </c>
      <c r="T61" s="467">
        <v>3672.9029999999998</v>
      </c>
      <c r="U61" s="467">
        <v>1270.011</v>
      </c>
      <c r="V61" s="467">
        <v>0</v>
      </c>
      <c r="W61" s="467">
        <v>373.02199999999999</v>
      </c>
      <c r="X61" s="467">
        <v>117.47799999999999</v>
      </c>
      <c r="Y61" s="467">
        <v>251.58099999999999</v>
      </c>
      <c r="Z61" s="467">
        <v>0</v>
      </c>
      <c r="AA61" s="467">
        <v>123.078</v>
      </c>
      <c r="AB61" s="467">
        <v>-967.15899999999999</v>
      </c>
      <c r="AC61" s="467">
        <v>0</v>
      </c>
      <c r="AD61" s="467">
        <v>-359.37200000000001</v>
      </c>
      <c r="AE61" s="467">
        <v>4840.9140000000007</v>
      </c>
      <c r="AF61" s="467">
        <v>4481.5420000000004</v>
      </c>
      <c r="AG61" s="467">
        <f t="shared" si="6"/>
        <v>4840.9140000000007</v>
      </c>
      <c r="AH61" s="467">
        <f t="shared" si="7"/>
        <v>0</v>
      </c>
      <c r="AI61" s="467">
        <f t="shared" si="8"/>
        <v>-967.15899999999999</v>
      </c>
      <c r="AK61" s="466">
        <v>7.2916666666666671E-2</v>
      </c>
      <c r="AL61" s="467">
        <v>3647.453</v>
      </c>
      <c r="AM61" s="467">
        <v>1302.508</v>
      </c>
      <c r="AN61" s="467">
        <v>0</v>
      </c>
      <c r="AO61" s="467">
        <v>296.54700000000003</v>
      </c>
      <c r="AP61" s="467">
        <v>119.991</v>
      </c>
      <c r="AQ61" s="467">
        <v>0</v>
      </c>
      <c r="AR61" s="467">
        <v>0</v>
      </c>
      <c r="AS61" s="467">
        <v>33.927</v>
      </c>
      <c r="AT61" s="467">
        <v>-590.85599999999999</v>
      </c>
      <c r="AU61" s="467">
        <v>0</v>
      </c>
      <c r="AV61" s="467">
        <v>-340.61599999999999</v>
      </c>
      <c r="AW61" s="467">
        <v>4809.57</v>
      </c>
      <c r="AX61" s="467">
        <v>4468.9539999999997</v>
      </c>
      <c r="AY61" s="467">
        <f t="shared" si="9"/>
        <v>4809.57</v>
      </c>
      <c r="AZ61" s="467">
        <f t="shared" si="10"/>
        <v>0</v>
      </c>
      <c r="BA61" s="467">
        <f t="shared" si="11"/>
        <v>-590.85599999999999</v>
      </c>
    </row>
    <row r="62" spans="1:53" s="464" customFormat="1">
      <c r="A62" s="466">
        <v>8.3333333333333301E-2</v>
      </c>
      <c r="B62" s="467">
        <v>2591.402</v>
      </c>
      <c r="C62" s="467">
        <v>2614.0329999999999</v>
      </c>
      <c r="D62" s="467">
        <v>836.30799999999999</v>
      </c>
      <c r="E62" s="467">
        <v>388.90800000000002</v>
      </c>
      <c r="F62" s="467">
        <v>131.565</v>
      </c>
      <c r="G62" s="467">
        <v>164.84800000000001</v>
      </c>
      <c r="H62" s="467">
        <v>0</v>
      </c>
      <c r="I62" s="467">
        <v>83.034999999999997</v>
      </c>
      <c r="J62" s="467">
        <v>-1971.2660000000001</v>
      </c>
      <c r="K62" s="467">
        <v>0</v>
      </c>
      <c r="L62" s="467">
        <v>-442.32900000000001</v>
      </c>
      <c r="M62" s="467">
        <v>4838.8329999999987</v>
      </c>
      <c r="N62" s="467">
        <v>4396.503999999999</v>
      </c>
      <c r="O62" s="467">
        <f t="shared" si="3"/>
        <v>4838.8329999999987</v>
      </c>
      <c r="P62" s="467">
        <f t="shared" si="4"/>
        <v>0</v>
      </c>
      <c r="Q62" s="467">
        <f t="shared" si="5"/>
        <v>-1971.2660000000001</v>
      </c>
      <c r="S62" s="466">
        <v>8.3333333333333301E-2</v>
      </c>
      <c r="T62" s="467">
        <v>3674.0419999999999</v>
      </c>
      <c r="U62" s="467">
        <v>1246.9159999999999</v>
      </c>
      <c r="V62" s="467">
        <v>0</v>
      </c>
      <c r="W62" s="467">
        <v>374.39800000000002</v>
      </c>
      <c r="X62" s="467">
        <v>113.492</v>
      </c>
      <c r="Y62" s="467">
        <v>0</v>
      </c>
      <c r="Z62" s="467">
        <v>0</v>
      </c>
      <c r="AA62" s="467">
        <v>152.72</v>
      </c>
      <c r="AB62" s="467">
        <v>-734.60799999999995</v>
      </c>
      <c r="AC62" s="467">
        <v>0</v>
      </c>
      <c r="AD62" s="467">
        <v>-354.39499999999998</v>
      </c>
      <c r="AE62" s="467">
        <v>4826.96</v>
      </c>
      <c r="AF62" s="467">
        <v>4472.5650000000005</v>
      </c>
      <c r="AG62" s="467">
        <f t="shared" si="6"/>
        <v>4826.96</v>
      </c>
      <c r="AH62" s="467">
        <f t="shared" si="7"/>
        <v>0</v>
      </c>
      <c r="AI62" s="467">
        <f t="shared" si="8"/>
        <v>-734.60799999999995</v>
      </c>
      <c r="AK62" s="466">
        <v>8.3333333333333301E-2</v>
      </c>
      <c r="AL62" s="467">
        <v>3646.587</v>
      </c>
      <c r="AM62" s="467">
        <v>1287.481</v>
      </c>
      <c r="AN62" s="467">
        <v>0</v>
      </c>
      <c r="AO62" s="467">
        <v>297.81599999999997</v>
      </c>
      <c r="AP62" s="467">
        <v>116.68300000000001</v>
      </c>
      <c r="AQ62" s="467">
        <v>0</v>
      </c>
      <c r="AR62" s="467">
        <v>0</v>
      </c>
      <c r="AS62" s="467">
        <v>30.17</v>
      </c>
      <c r="AT62" s="467">
        <v>-579.21600000000001</v>
      </c>
      <c r="AU62" s="467">
        <v>0</v>
      </c>
      <c r="AV62" s="467">
        <v>-339.178</v>
      </c>
      <c r="AW62" s="467">
        <v>4799.5209999999997</v>
      </c>
      <c r="AX62" s="467">
        <v>4460.3429999999998</v>
      </c>
      <c r="AY62" s="467">
        <f t="shared" si="9"/>
        <v>4799.5209999999997</v>
      </c>
      <c r="AZ62" s="467">
        <f t="shared" si="10"/>
        <v>0</v>
      </c>
      <c r="BA62" s="467">
        <f t="shared" si="11"/>
        <v>-579.21600000000001</v>
      </c>
    </row>
    <row r="63" spans="1:53" s="464" customFormat="1">
      <c r="A63" s="466">
        <v>9.375E-2</v>
      </c>
      <c r="B63" s="467">
        <v>2593.2979999999998</v>
      </c>
      <c r="C63" s="467">
        <v>2613.6379999999999</v>
      </c>
      <c r="D63" s="467">
        <v>836.57600000000002</v>
      </c>
      <c r="E63" s="467">
        <v>390.52300000000002</v>
      </c>
      <c r="F63" s="467">
        <v>131.554</v>
      </c>
      <c r="G63" s="467">
        <v>165.464</v>
      </c>
      <c r="H63" s="467">
        <v>0</v>
      </c>
      <c r="I63" s="467">
        <v>83.78</v>
      </c>
      <c r="J63" s="467">
        <v>-2003.462</v>
      </c>
      <c r="K63" s="467">
        <v>0</v>
      </c>
      <c r="L63" s="467">
        <v>-442.50799999999998</v>
      </c>
      <c r="M63" s="467">
        <v>4811.3709999999992</v>
      </c>
      <c r="N63" s="467">
        <v>4368.8629999999994</v>
      </c>
      <c r="O63" s="467">
        <f t="shared" si="3"/>
        <v>4811.3709999999992</v>
      </c>
      <c r="P63" s="467">
        <f t="shared" si="4"/>
        <v>0</v>
      </c>
      <c r="Q63" s="467">
        <f t="shared" si="5"/>
        <v>-2003.462</v>
      </c>
      <c r="S63" s="466">
        <v>9.375E-2</v>
      </c>
      <c r="T63" s="467">
        <v>3674.3739999999998</v>
      </c>
      <c r="U63" s="467">
        <v>1208.4770000000001</v>
      </c>
      <c r="V63" s="467">
        <v>0</v>
      </c>
      <c r="W63" s="467">
        <v>378.03300000000002</v>
      </c>
      <c r="X63" s="467">
        <v>113.16500000000001</v>
      </c>
      <c r="Y63" s="467">
        <v>0</v>
      </c>
      <c r="Z63" s="467">
        <v>0</v>
      </c>
      <c r="AA63" s="467">
        <v>153.18799999999999</v>
      </c>
      <c r="AB63" s="467">
        <v>-718.29499999999996</v>
      </c>
      <c r="AC63" s="467">
        <v>0</v>
      </c>
      <c r="AD63" s="467">
        <v>-350.54599999999999</v>
      </c>
      <c r="AE63" s="467">
        <v>4808.942</v>
      </c>
      <c r="AF63" s="467">
        <v>4458.3959999999997</v>
      </c>
      <c r="AG63" s="467">
        <f t="shared" si="6"/>
        <v>4808.942</v>
      </c>
      <c r="AH63" s="467">
        <f t="shared" si="7"/>
        <v>0</v>
      </c>
      <c r="AI63" s="467">
        <f t="shared" si="8"/>
        <v>-718.29499999999996</v>
      </c>
      <c r="AK63" s="466">
        <v>9.375E-2</v>
      </c>
      <c r="AL63" s="467">
        <v>3647.3939999999998</v>
      </c>
      <c r="AM63" s="467">
        <v>1279.9939999999999</v>
      </c>
      <c r="AN63" s="467">
        <v>0</v>
      </c>
      <c r="AO63" s="467">
        <v>297.61399999999998</v>
      </c>
      <c r="AP63" s="467">
        <v>116.363</v>
      </c>
      <c r="AQ63" s="467">
        <v>0</v>
      </c>
      <c r="AR63" s="467">
        <v>0</v>
      </c>
      <c r="AS63" s="467">
        <v>29.116</v>
      </c>
      <c r="AT63" s="467">
        <v>-582.399</v>
      </c>
      <c r="AU63" s="467">
        <v>0</v>
      </c>
      <c r="AV63" s="467">
        <v>-338.49099999999999</v>
      </c>
      <c r="AW63" s="467">
        <v>4788.0819999999994</v>
      </c>
      <c r="AX63" s="467">
        <v>4449.5909999999994</v>
      </c>
      <c r="AY63" s="467">
        <f t="shared" si="9"/>
        <v>4788.0819999999994</v>
      </c>
      <c r="AZ63" s="467">
        <f t="shared" si="10"/>
        <v>0</v>
      </c>
      <c r="BA63" s="467">
        <f t="shared" si="11"/>
        <v>-582.399</v>
      </c>
    </row>
    <row r="64" spans="1:53" s="464" customFormat="1">
      <c r="A64" s="466">
        <v>0.104166666666667</v>
      </c>
      <c r="B64" s="467">
        <v>2596.069</v>
      </c>
      <c r="C64" s="467">
        <v>2604.4789999999998</v>
      </c>
      <c r="D64" s="467">
        <v>837.39599999999996</v>
      </c>
      <c r="E64" s="467">
        <v>390.03500000000003</v>
      </c>
      <c r="F64" s="467">
        <v>131.51300000000001</v>
      </c>
      <c r="G64" s="467">
        <v>165.73</v>
      </c>
      <c r="H64" s="467">
        <v>0</v>
      </c>
      <c r="I64" s="467">
        <v>73.784000000000006</v>
      </c>
      <c r="J64" s="467">
        <v>-2011.9280000000001</v>
      </c>
      <c r="K64" s="467">
        <v>0</v>
      </c>
      <c r="L64" s="467">
        <v>-441.60399999999998</v>
      </c>
      <c r="M64" s="467">
        <v>4787.0779999999986</v>
      </c>
      <c r="N64" s="467">
        <v>4345.4739999999983</v>
      </c>
      <c r="O64" s="467">
        <f t="shared" si="3"/>
        <v>4787.0779999999986</v>
      </c>
      <c r="P64" s="467">
        <f t="shared" si="4"/>
        <v>0</v>
      </c>
      <c r="Q64" s="467">
        <f t="shared" si="5"/>
        <v>-2011.9280000000001</v>
      </c>
      <c r="S64" s="466">
        <v>0.104166666666667</v>
      </c>
      <c r="T64" s="467">
        <v>3680.279</v>
      </c>
      <c r="U64" s="467">
        <v>1203.173</v>
      </c>
      <c r="V64" s="467">
        <v>0</v>
      </c>
      <c r="W64" s="467">
        <v>377.58100000000002</v>
      </c>
      <c r="X64" s="467">
        <v>113.19199999999999</v>
      </c>
      <c r="Y64" s="467">
        <v>0</v>
      </c>
      <c r="Z64" s="467">
        <v>0</v>
      </c>
      <c r="AA64" s="467">
        <v>154.376</v>
      </c>
      <c r="AB64" s="467">
        <v>-718.53</v>
      </c>
      <c r="AC64" s="467">
        <v>0</v>
      </c>
      <c r="AD64" s="467">
        <v>-350.28300000000002</v>
      </c>
      <c r="AE64" s="467">
        <v>4810.0710000000008</v>
      </c>
      <c r="AF64" s="467">
        <v>4459.7880000000005</v>
      </c>
      <c r="AG64" s="467">
        <f t="shared" si="6"/>
        <v>4810.0710000000008</v>
      </c>
      <c r="AH64" s="467">
        <f t="shared" si="7"/>
        <v>0</v>
      </c>
      <c r="AI64" s="467">
        <f t="shared" si="8"/>
        <v>-718.53</v>
      </c>
      <c r="AK64" s="466">
        <v>0.104166666666667</v>
      </c>
      <c r="AL64" s="467">
        <v>3648.308</v>
      </c>
      <c r="AM64" s="467">
        <v>1243.164</v>
      </c>
      <c r="AN64" s="467">
        <v>0</v>
      </c>
      <c r="AO64" s="467">
        <v>297.81599999999997</v>
      </c>
      <c r="AP64" s="467">
        <v>116.363</v>
      </c>
      <c r="AQ64" s="467">
        <v>82.460999999999999</v>
      </c>
      <c r="AR64" s="467">
        <v>0</v>
      </c>
      <c r="AS64" s="467">
        <v>27.491</v>
      </c>
      <c r="AT64" s="467">
        <v>-650.21</v>
      </c>
      <c r="AU64" s="467">
        <v>0</v>
      </c>
      <c r="AV64" s="467">
        <v>-336.10599999999999</v>
      </c>
      <c r="AW64" s="467">
        <v>4765.393</v>
      </c>
      <c r="AX64" s="467">
        <v>4429.2870000000003</v>
      </c>
      <c r="AY64" s="467">
        <f t="shared" si="9"/>
        <v>4765.393</v>
      </c>
      <c r="AZ64" s="467">
        <f t="shared" si="10"/>
        <v>0</v>
      </c>
      <c r="BA64" s="467">
        <f t="shared" si="11"/>
        <v>-650.21</v>
      </c>
    </row>
    <row r="65" spans="1:53" s="464" customFormat="1">
      <c r="A65" s="466">
        <v>0.114583333333333</v>
      </c>
      <c r="B65" s="467">
        <v>2596.817</v>
      </c>
      <c r="C65" s="467">
        <v>2592.239</v>
      </c>
      <c r="D65" s="467">
        <v>816.25099999999998</v>
      </c>
      <c r="E65" s="467">
        <v>391.64600000000002</v>
      </c>
      <c r="F65" s="467">
        <v>131.517</v>
      </c>
      <c r="G65" s="467">
        <v>165.49100000000001</v>
      </c>
      <c r="H65" s="467">
        <v>0</v>
      </c>
      <c r="I65" s="467">
        <v>69.143000000000001</v>
      </c>
      <c r="J65" s="467">
        <v>-1991.9349999999999</v>
      </c>
      <c r="K65" s="467">
        <v>0</v>
      </c>
      <c r="L65" s="467">
        <v>-440.1</v>
      </c>
      <c r="M65" s="467">
        <v>4771.1689999999999</v>
      </c>
      <c r="N65" s="467">
        <v>4331.0689999999995</v>
      </c>
      <c r="O65" s="467">
        <f t="shared" si="3"/>
        <v>4771.1689999999999</v>
      </c>
      <c r="P65" s="467">
        <f t="shared" si="4"/>
        <v>0</v>
      </c>
      <c r="Q65" s="467">
        <f t="shared" si="5"/>
        <v>-1991.9349999999999</v>
      </c>
      <c r="S65" s="466">
        <v>0.114583333333333</v>
      </c>
      <c r="T65" s="467">
        <v>3682.8</v>
      </c>
      <c r="U65" s="467">
        <v>1201.7180000000001</v>
      </c>
      <c r="V65" s="467">
        <v>0</v>
      </c>
      <c r="W65" s="467">
        <v>379.483</v>
      </c>
      <c r="X65" s="467">
        <v>113.18300000000001</v>
      </c>
      <c r="Y65" s="467">
        <v>0</v>
      </c>
      <c r="Z65" s="467">
        <v>0</v>
      </c>
      <c r="AA65" s="467">
        <v>167.96700000000001</v>
      </c>
      <c r="AB65" s="467">
        <v>-701.81299999999999</v>
      </c>
      <c r="AC65" s="467">
        <v>0</v>
      </c>
      <c r="AD65" s="467">
        <v>-350.54</v>
      </c>
      <c r="AE65" s="467">
        <v>4843.3379999999997</v>
      </c>
      <c r="AF65" s="467">
        <v>4492.7979999999998</v>
      </c>
      <c r="AG65" s="467">
        <f t="shared" si="6"/>
        <v>4843.3379999999997</v>
      </c>
      <c r="AH65" s="467">
        <f t="shared" si="7"/>
        <v>0</v>
      </c>
      <c r="AI65" s="467">
        <f t="shared" si="8"/>
        <v>-701.81299999999999</v>
      </c>
      <c r="AK65" s="466">
        <v>0.114583333333333</v>
      </c>
      <c r="AL65" s="467">
        <v>3649.3670000000002</v>
      </c>
      <c r="AM65" s="467">
        <v>1191.5630000000001</v>
      </c>
      <c r="AN65" s="467">
        <v>0</v>
      </c>
      <c r="AO65" s="467">
        <v>307.27300000000002</v>
      </c>
      <c r="AP65" s="467">
        <v>116.33</v>
      </c>
      <c r="AQ65" s="467">
        <v>88.414000000000001</v>
      </c>
      <c r="AR65" s="467">
        <v>0</v>
      </c>
      <c r="AS65" s="467">
        <v>29.294</v>
      </c>
      <c r="AT65" s="467">
        <v>-588.24900000000002</v>
      </c>
      <c r="AU65" s="467">
        <v>0</v>
      </c>
      <c r="AV65" s="467">
        <v>-332.1</v>
      </c>
      <c r="AW65" s="467">
        <v>4793.9920000000002</v>
      </c>
      <c r="AX65" s="467">
        <v>4461.8919999999998</v>
      </c>
      <c r="AY65" s="467">
        <f t="shared" si="9"/>
        <v>4793.9920000000002</v>
      </c>
      <c r="AZ65" s="467">
        <f t="shared" si="10"/>
        <v>0</v>
      </c>
      <c r="BA65" s="467">
        <f t="shared" si="11"/>
        <v>-588.24900000000002</v>
      </c>
    </row>
    <row r="66" spans="1:53" s="464" customFormat="1">
      <c r="A66" s="466">
        <v>0.125</v>
      </c>
      <c r="B66" s="467">
        <v>2597.7220000000002</v>
      </c>
      <c r="C66" s="467">
        <v>2560.9989999999998</v>
      </c>
      <c r="D66" s="467">
        <v>637.04300000000001</v>
      </c>
      <c r="E66" s="467">
        <v>394.88400000000001</v>
      </c>
      <c r="F66" s="467">
        <v>136.25800000000001</v>
      </c>
      <c r="G66" s="467">
        <v>164.994</v>
      </c>
      <c r="H66" s="467">
        <v>0</v>
      </c>
      <c r="I66" s="467">
        <v>54.433</v>
      </c>
      <c r="J66" s="467">
        <v>-1774.336</v>
      </c>
      <c r="K66" s="467">
        <v>0</v>
      </c>
      <c r="L66" s="467">
        <v>-434.06799999999998</v>
      </c>
      <c r="M66" s="467">
        <v>4771.9969999999985</v>
      </c>
      <c r="N66" s="467">
        <v>4337.9289999999983</v>
      </c>
      <c r="O66" s="467">
        <f t="shared" si="3"/>
        <v>4771.9969999999985</v>
      </c>
      <c r="P66" s="467">
        <f t="shared" si="4"/>
        <v>0</v>
      </c>
      <c r="Q66" s="467">
        <f t="shared" si="5"/>
        <v>-1774.336</v>
      </c>
      <c r="S66" s="466">
        <v>0.125</v>
      </c>
      <c r="T66" s="467">
        <v>3684.38</v>
      </c>
      <c r="U66" s="467">
        <v>1201.7909999999999</v>
      </c>
      <c r="V66" s="467">
        <v>0</v>
      </c>
      <c r="W66" s="467">
        <v>378.36200000000002</v>
      </c>
      <c r="X66" s="467">
        <v>113.07299999999999</v>
      </c>
      <c r="Y66" s="467">
        <v>0</v>
      </c>
      <c r="Z66" s="467">
        <v>0</v>
      </c>
      <c r="AA66" s="467">
        <v>177.773</v>
      </c>
      <c r="AB66" s="467">
        <v>-674.61699999999996</v>
      </c>
      <c r="AC66" s="467">
        <v>0</v>
      </c>
      <c r="AD66" s="467">
        <v>-350.678</v>
      </c>
      <c r="AE66" s="467">
        <v>4880.7620000000006</v>
      </c>
      <c r="AF66" s="467">
        <v>4530.0840000000007</v>
      </c>
      <c r="AG66" s="467">
        <f t="shared" si="6"/>
        <v>4880.7620000000006</v>
      </c>
      <c r="AH66" s="467">
        <f t="shared" si="7"/>
        <v>0</v>
      </c>
      <c r="AI66" s="467">
        <f t="shared" si="8"/>
        <v>-674.61699999999996</v>
      </c>
      <c r="AK66" s="466">
        <v>0.125</v>
      </c>
      <c r="AL66" s="467">
        <v>3648.9140000000002</v>
      </c>
      <c r="AM66" s="467">
        <v>1163.4369999999999</v>
      </c>
      <c r="AN66" s="467">
        <v>0</v>
      </c>
      <c r="AO66" s="467">
        <v>299.43</v>
      </c>
      <c r="AP66" s="467">
        <v>116.899</v>
      </c>
      <c r="AQ66" s="467">
        <v>88.44</v>
      </c>
      <c r="AR66" s="467">
        <v>0</v>
      </c>
      <c r="AS66" s="467">
        <v>25.234999999999999</v>
      </c>
      <c r="AT66" s="467">
        <v>-584.30899999999997</v>
      </c>
      <c r="AU66" s="467">
        <v>0</v>
      </c>
      <c r="AV66" s="467">
        <v>-328.85199999999998</v>
      </c>
      <c r="AW66" s="467">
        <v>4758.0460000000003</v>
      </c>
      <c r="AX66" s="467">
        <v>4429.1940000000004</v>
      </c>
      <c r="AY66" s="467">
        <f t="shared" si="9"/>
        <v>4758.0460000000003</v>
      </c>
      <c r="AZ66" s="467">
        <f t="shared" si="10"/>
        <v>0</v>
      </c>
      <c r="BA66" s="467">
        <f t="shared" si="11"/>
        <v>-584.30899999999997</v>
      </c>
    </row>
    <row r="67" spans="1:53" s="464" customFormat="1">
      <c r="A67" s="466">
        <v>0.13541666666666699</v>
      </c>
      <c r="B67" s="467">
        <v>2597.5680000000002</v>
      </c>
      <c r="C67" s="467">
        <v>2557.36</v>
      </c>
      <c r="D67" s="467">
        <v>224.94399999999999</v>
      </c>
      <c r="E67" s="467">
        <v>395.86</v>
      </c>
      <c r="F67" s="467">
        <v>136.51599999999999</v>
      </c>
      <c r="G67" s="467">
        <v>239.46799999999999</v>
      </c>
      <c r="H67" s="467">
        <v>0</v>
      </c>
      <c r="I67" s="467">
        <v>44.154000000000003</v>
      </c>
      <c r="J67" s="467">
        <v>-1461.731</v>
      </c>
      <c r="K67" s="467">
        <v>0</v>
      </c>
      <c r="L67" s="467">
        <v>-427.67</v>
      </c>
      <c r="M67" s="467">
        <v>4734.1390000000001</v>
      </c>
      <c r="N67" s="467">
        <v>4306.4690000000001</v>
      </c>
      <c r="O67" s="467">
        <f t="shared" si="3"/>
        <v>4734.1390000000001</v>
      </c>
      <c r="P67" s="467">
        <f t="shared" si="4"/>
        <v>0</v>
      </c>
      <c r="Q67" s="467">
        <f t="shared" si="5"/>
        <v>-1461.731</v>
      </c>
      <c r="S67" s="466">
        <v>0.13541666666666699</v>
      </c>
      <c r="T67" s="467">
        <v>3685.9810000000002</v>
      </c>
      <c r="U67" s="467">
        <v>1197.7660000000001</v>
      </c>
      <c r="V67" s="467">
        <v>0</v>
      </c>
      <c r="W67" s="467">
        <v>377.96499999999997</v>
      </c>
      <c r="X67" s="467">
        <v>112.54</v>
      </c>
      <c r="Y67" s="467">
        <v>0</v>
      </c>
      <c r="Z67" s="467">
        <v>0</v>
      </c>
      <c r="AA67" s="467">
        <v>181.52099999999999</v>
      </c>
      <c r="AB67" s="467">
        <v>-695.13599999999997</v>
      </c>
      <c r="AC67" s="467">
        <v>0</v>
      </c>
      <c r="AD67" s="467">
        <v>-350.35</v>
      </c>
      <c r="AE67" s="467">
        <v>4860.6370000000006</v>
      </c>
      <c r="AF67" s="467">
        <v>4510.2870000000003</v>
      </c>
      <c r="AG67" s="467">
        <f t="shared" si="6"/>
        <v>4860.6370000000006</v>
      </c>
      <c r="AH67" s="467">
        <f t="shared" si="7"/>
        <v>0</v>
      </c>
      <c r="AI67" s="467">
        <f t="shared" si="8"/>
        <v>-695.13599999999997</v>
      </c>
      <c r="AK67" s="466">
        <v>0.13541666666666699</v>
      </c>
      <c r="AL67" s="467">
        <v>3649.1379999999999</v>
      </c>
      <c r="AM67" s="467">
        <v>1145.5419999999999</v>
      </c>
      <c r="AN67" s="467">
        <v>0</v>
      </c>
      <c r="AO67" s="467">
        <v>300.44600000000003</v>
      </c>
      <c r="AP67" s="467">
        <v>116.89</v>
      </c>
      <c r="AQ67" s="467">
        <v>75.617000000000004</v>
      </c>
      <c r="AR67" s="467">
        <v>0</v>
      </c>
      <c r="AS67" s="467">
        <v>21.922000000000001</v>
      </c>
      <c r="AT67" s="467">
        <v>-597.41999999999996</v>
      </c>
      <c r="AU67" s="467">
        <v>0</v>
      </c>
      <c r="AV67" s="467">
        <v>-327.06400000000002</v>
      </c>
      <c r="AW67" s="467">
        <v>4712.1350000000002</v>
      </c>
      <c r="AX67" s="467">
        <v>4385.0709999999999</v>
      </c>
      <c r="AY67" s="467">
        <f t="shared" si="9"/>
        <v>4712.1350000000002</v>
      </c>
      <c r="AZ67" s="467">
        <f t="shared" si="10"/>
        <v>0</v>
      </c>
      <c r="BA67" s="467">
        <f t="shared" si="11"/>
        <v>-597.41999999999996</v>
      </c>
    </row>
    <row r="68" spans="1:53" s="464" customFormat="1">
      <c r="A68" s="466">
        <v>0.14583333333333301</v>
      </c>
      <c r="B68" s="467">
        <v>2596.8310000000001</v>
      </c>
      <c r="C68" s="467">
        <v>2578.8020000000001</v>
      </c>
      <c r="D68" s="467">
        <v>0</v>
      </c>
      <c r="E68" s="467">
        <v>394.14800000000002</v>
      </c>
      <c r="F68" s="467">
        <v>136.476</v>
      </c>
      <c r="G68" s="467">
        <v>261.94299999999998</v>
      </c>
      <c r="H68" s="467">
        <v>0</v>
      </c>
      <c r="I68" s="467">
        <v>40.604999999999997</v>
      </c>
      <c r="J68" s="467">
        <v>-1267.818</v>
      </c>
      <c r="K68" s="467">
        <v>0</v>
      </c>
      <c r="L68" s="467">
        <v>-426.14699999999999</v>
      </c>
      <c r="M68" s="467">
        <v>4740.9869999999992</v>
      </c>
      <c r="N68" s="467">
        <v>4314.8399999999992</v>
      </c>
      <c r="O68" s="467">
        <f t="shared" si="3"/>
        <v>4740.9869999999992</v>
      </c>
      <c r="P68" s="467">
        <f t="shared" si="4"/>
        <v>0</v>
      </c>
      <c r="Q68" s="467">
        <f t="shared" si="5"/>
        <v>-1267.818</v>
      </c>
      <c r="S68" s="466">
        <v>0.14583333333333301</v>
      </c>
      <c r="T68" s="467">
        <v>3689.4780000000001</v>
      </c>
      <c r="U68" s="467">
        <v>1198.9459999999999</v>
      </c>
      <c r="V68" s="467">
        <v>0</v>
      </c>
      <c r="W68" s="467">
        <v>377.63299999999998</v>
      </c>
      <c r="X68" s="467">
        <v>112.54</v>
      </c>
      <c r="Y68" s="467">
        <v>0</v>
      </c>
      <c r="Z68" s="467">
        <v>0</v>
      </c>
      <c r="AA68" s="467">
        <v>171.60599999999999</v>
      </c>
      <c r="AB68" s="467">
        <v>-674.26499999999999</v>
      </c>
      <c r="AC68" s="467">
        <v>0</v>
      </c>
      <c r="AD68" s="467">
        <v>-350.52499999999998</v>
      </c>
      <c r="AE68" s="467">
        <v>4875.9379999999992</v>
      </c>
      <c r="AF68" s="467">
        <v>4525.4129999999996</v>
      </c>
      <c r="AG68" s="467">
        <f t="shared" si="6"/>
        <v>4875.9379999999992</v>
      </c>
      <c r="AH68" s="467">
        <f t="shared" si="7"/>
        <v>0</v>
      </c>
      <c r="AI68" s="467">
        <f t="shared" si="8"/>
        <v>-674.26499999999999</v>
      </c>
      <c r="AK68" s="466">
        <v>0.14583333333333301</v>
      </c>
      <c r="AL68" s="467">
        <v>3650.681</v>
      </c>
      <c r="AM68" s="467">
        <v>1125.905</v>
      </c>
      <c r="AN68" s="467">
        <v>0</v>
      </c>
      <c r="AO68" s="467">
        <v>299.97199999999998</v>
      </c>
      <c r="AP68" s="467">
        <v>116.88200000000001</v>
      </c>
      <c r="AQ68" s="467">
        <v>88.236999999999995</v>
      </c>
      <c r="AR68" s="467">
        <v>0</v>
      </c>
      <c r="AS68" s="467">
        <v>21.128</v>
      </c>
      <c r="AT68" s="467">
        <v>-602.51</v>
      </c>
      <c r="AU68" s="467">
        <v>0</v>
      </c>
      <c r="AV68" s="467">
        <v>-325.42399999999998</v>
      </c>
      <c r="AW68" s="467">
        <v>4700.2949999999992</v>
      </c>
      <c r="AX68" s="467">
        <v>4374.8709999999992</v>
      </c>
      <c r="AY68" s="467">
        <f t="shared" si="9"/>
        <v>4700.2949999999992</v>
      </c>
      <c r="AZ68" s="467">
        <f t="shared" si="10"/>
        <v>0</v>
      </c>
      <c r="BA68" s="467">
        <f t="shared" si="11"/>
        <v>-602.51</v>
      </c>
    </row>
    <row r="69" spans="1:53" s="464" customFormat="1">
      <c r="A69" s="466">
        <v>0.15625</v>
      </c>
      <c r="B69" s="467">
        <v>2596.6320000000001</v>
      </c>
      <c r="C69" s="467">
        <v>2588.9389999999999</v>
      </c>
      <c r="D69" s="467">
        <v>0</v>
      </c>
      <c r="E69" s="467">
        <v>393.59699999999998</v>
      </c>
      <c r="F69" s="467">
        <v>136.48699999999999</v>
      </c>
      <c r="G69" s="467">
        <v>257.31299999999999</v>
      </c>
      <c r="H69" s="467">
        <v>0</v>
      </c>
      <c r="I69" s="467">
        <v>38.704000000000001</v>
      </c>
      <c r="J69" s="467">
        <v>-1277.9880000000001</v>
      </c>
      <c r="K69" s="467">
        <v>0</v>
      </c>
      <c r="L69" s="467">
        <v>-427.03399999999999</v>
      </c>
      <c r="M69" s="467">
        <v>4733.6839999999993</v>
      </c>
      <c r="N69" s="467">
        <v>4306.6499999999996</v>
      </c>
      <c r="O69" s="467">
        <f t="shared" si="3"/>
        <v>4733.6839999999993</v>
      </c>
      <c r="P69" s="467">
        <f t="shared" si="4"/>
        <v>0</v>
      </c>
      <c r="Q69" s="467">
        <f t="shared" si="5"/>
        <v>-1277.9880000000001</v>
      </c>
      <c r="S69" s="466">
        <v>0.15625</v>
      </c>
      <c r="T69" s="467">
        <v>3689.0459999999998</v>
      </c>
      <c r="U69" s="467">
        <v>1198.3810000000001</v>
      </c>
      <c r="V69" s="467">
        <v>0</v>
      </c>
      <c r="W69" s="467">
        <v>377.577</v>
      </c>
      <c r="X69" s="467">
        <v>112.535</v>
      </c>
      <c r="Y69" s="467">
        <v>0</v>
      </c>
      <c r="Z69" s="467">
        <v>0</v>
      </c>
      <c r="AA69" s="467">
        <v>166.77099999999999</v>
      </c>
      <c r="AB69" s="467">
        <v>-660.59100000000001</v>
      </c>
      <c r="AC69" s="467">
        <v>0</v>
      </c>
      <c r="AD69" s="467">
        <v>-350.38099999999997</v>
      </c>
      <c r="AE69" s="467">
        <v>4883.7189999999991</v>
      </c>
      <c r="AF69" s="467">
        <v>4533.3379999999988</v>
      </c>
      <c r="AG69" s="467">
        <f t="shared" si="6"/>
        <v>4883.7189999999991</v>
      </c>
      <c r="AH69" s="467">
        <f t="shared" si="7"/>
        <v>0</v>
      </c>
      <c r="AI69" s="467">
        <f t="shared" si="8"/>
        <v>-660.59100000000001</v>
      </c>
      <c r="AK69" s="466">
        <v>0.15625</v>
      </c>
      <c r="AL69" s="467">
        <v>3651.6610000000001</v>
      </c>
      <c r="AM69" s="467">
        <v>1124.479</v>
      </c>
      <c r="AN69" s="467">
        <v>0</v>
      </c>
      <c r="AO69" s="467">
        <v>299.589</v>
      </c>
      <c r="AP69" s="467">
        <v>116.863</v>
      </c>
      <c r="AQ69" s="467">
        <v>88.42</v>
      </c>
      <c r="AR69" s="467">
        <v>0</v>
      </c>
      <c r="AS69" s="467">
        <v>24.109000000000002</v>
      </c>
      <c r="AT69" s="467">
        <v>-598.38199999999995</v>
      </c>
      <c r="AU69" s="467">
        <v>0</v>
      </c>
      <c r="AV69" s="467">
        <v>-325.35700000000003</v>
      </c>
      <c r="AW69" s="467">
        <v>4706.7390000000014</v>
      </c>
      <c r="AX69" s="467">
        <v>4381.3820000000014</v>
      </c>
      <c r="AY69" s="467">
        <f t="shared" si="9"/>
        <v>4706.7390000000014</v>
      </c>
      <c r="AZ69" s="467">
        <f t="shared" si="10"/>
        <v>0</v>
      </c>
      <c r="BA69" s="467">
        <f t="shared" si="11"/>
        <v>-598.38199999999995</v>
      </c>
    </row>
    <row r="70" spans="1:53" s="464" customFormat="1">
      <c r="A70" s="466">
        <v>0.16666666666666699</v>
      </c>
      <c r="B70" s="467">
        <v>2597.067</v>
      </c>
      <c r="C70" s="467">
        <v>2601.027</v>
      </c>
      <c r="D70" s="467">
        <v>0</v>
      </c>
      <c r="E70" s="467">
        <v>389.89400000000001</v>
      </c>
      <c r="F70" s="467">
        <v>131.76599999999999</v>
      </c>
      <c r="G70" s="467">
        <v>165.21100000000001</v>
      </c>
      <c r="H70" s="467">
        <v>0</v>
      </c>
      <c r="I70" s="467">
        <v>41.725000000000001</v>
      </c>
      <c r="J70" s="467">
        <v>-1174.5609999999999</v>
      </c>
      <c r="K70" s="467">
        <v>0</v>
      </c>
      <c r="L70" s="467">
        <v>-426.887</v>
      </c>
      <c r="M70" s="467">
        <v>4752.1290000000008</v>
      </c>
      <c r="N70" s="467">
        <v>4325.2420000000011</v>
      </c>
      <c r="O70" s="467">
        <f t="shared" si="3"/>
        <v>4752.1290000000008</v>
      </c>
      <c r="P70" s="467">
        <f t="shared" si="4"/>
        <v>0</v>
      </c>
      <c r="Q70" s="467">
        <f t="shared" si="5"/>
        <v>-1174.5609999999999</v>
      </c>
      <c r="S70" s="466">
        <v>0.16666666666666699</v>
      </c>
      <c r="T70" s="467">
        <v>3690.9160000000002</v>
      </c>
      <c r="U70" s="467">
        <v>1204.7190000000001</v>
      </c>
      <c r="V70" s="467">
        <v>0</v>
      </c>
      <c r="W70" s="467">
        <v>375.02199999999999</v>
      </c>
      <c r="X70" s="467">
        <v>111.697</v>
      </c>
      <c r="Y70" s="467">
        <v>0</v>
      </c>
      <c r="Z70" s="467">
        <v>0</v>
      </c>
      <c r="AA70" s="467">
        <v>158.489</v>
      </c>
      <c r="AB70" s="467">
        <v>-613.24400000000003</v>
      </c>
      <c r="AC70" s="467">
        <v>0</v>
      </c>
      <c r="AD70" s="467">
        <v>-350.89400000000001</v>
      </c>
      <c r="AE70" s="467">
        <v>4927.5990000000002</v>
      </c>
      <c r="AF70" s="467">
        <v>4576.7049999999999</v>
      </c>
      <c r="AG70" s="467">
        <f t="shared" si="6"/>
        <v>4927.5990000000002</v>
      </c>
      <c r="AH70" s="467">
        <f t="shared" si="7"/>
        <v>0</v>
      </c>
      <c r="AI70" s="467">
        <f t="shared" si="8"/>
        <v>-613.24400000000003</v>
      </c>
      <c r="AK70" s="466">
        <v>0.16666666666666699</v>
      </c>
      <c r="AL70" s="467">
        <v>3652.7130000000002</v>
      </c>
      <c r="AM70" s="467">
        <v>1127.489</v>
      </c>
      <c r="AN70" s="467">
        <v>0</v>
      </c>
      <c r="AO70" s="467">
        <v>302.63600000000002</v>
      </c>
      <c r="AP70" s="467">
        <v>115.962</v>
      </c>
      <c r="AQ70" s="467">
        <v>88.427000000000007</v>
      </c>
      <c r="AR70" s="467">
        <v>75.760999999999996</v>
      </c>
      <c r="AS70" s="467">
        <v>24.071999999999999</v>
      </c>
      <c r="AT70" s="467">
        <v>-549.59500000000003</v>
      </c>
      <c r="AU70" s="467">
        <v>0</v>
      </c>
      <c r="AV70" s="467">
        <v>-326.387</v>
      </c>
      <c r="AW70" s="467">
        <v>4837.4650000000011</v>
      </c>
      <c r="AX70" s="467">
        <v>4511.0780000000013</v>
      </c>
      <c r="AY70" s="467">
        <f t="shared" si="9"/>
        <v>4837.4650000000011</v>
      </c>
      <c r="AZ70" s="467">
        <f t="shared" si="10"/>
        <v>0</v>
      </c>
      <c r="BA70" s="467">
        <f t="shared" si="11"/>
        <v>-549.59500000000003</v>
      </c>
    </row>
    <row r="71" spans="1:53" s="464" customFormat="1">
      <c r="A71" s="466">
        <v>0.17708333333333301</v>
      </c>
      <c r="B71" s="467">
        <v>2597.44</v>
      </c>
      <c r="C71" s="467">
        <v>2604.5500000000002</v>
      </c>
      <c r="D71" s="467">
        <v>0</v>
      </c>
      <c r="E71" s="467">
        <v>390.69799999999998</v>
      </c>
      <c r="F71" s="467">
        <v>131.44399999999999</v>
      </c>
      <c r="G71" s="467">
        <v>164.71899999999999</v>
      </c>
      <c r="H71" s="467">
        <v>0</v>
      </c>
      <c r="I71" s="467">
        <v>39.912999999999997</v>
      </c>
      <c r="J71" s="467">
        <v>-1167.751</v>
      </c>
      <c r="K71" s="467">
        <v>0</v>
      </c>
      <c r="L71" s="467">
        <v>-427.274</v>
      </c>
      <c r="M71" s="467">
        <v>4761.0129999999999</v>
      </c>
      <c r="N71" s="467">
        <v>4333.7389999999996</v>
      </c>
      <c r="O71" s="467">
        <f t="shared" si="3"/>
        <v>4761.0129999999999</v>
      </c>
      <c r="P71" s="467">
        <f t="shared" si="4"/>
        <v>0</v>
      </c>
      <c r="Q71" s="467">
        <f t="shared" si="5"/>
        <v>-1167.751</v>
      </c>
      <c r="S71" s="466">
        <v>0.17708333333333301</v>
      </c>
      <c r="T71" s="467">
        <v>3688.8670000000002</v>
      </c>
      <c r="U71" s="467">
        <v>1205.318</v>
      </c>
      <c r="V71" s="467">
        <v>0</v>
      </c>
      <c r="W71" s="467">
        <v>375.59500000000003</v>
      </c>
      <c r="X71" s="467">
        <v>111.658</v>
      </c>
      <c r="Y71" s="467">
        <v>0</v>
      </c>
      <c r="Z71" s="467">
        <v>0</v>
      </c>
      <c r="AA71" s="467">
        <v>157.041</v>
      </c>
      <c r="AB71" s="467">
        <v>-651.94299999999998</v>
      </c>
      <c r="AC71" s="467">
        <v>0</v>
      </c>
      <c r="AD71" s="467">
        <v>-350.86599999999999</v>
      </c>
      <c r="AE71" s="467">
        <v>4886.536000000001</v>
      </c>
      <c r="AF71" s="467">
        <v>4535.670000000001</v>
      </c>
      <c r="AG71" s="467">
        <f t="shared" si="6"/>
        <v>4886.536000000001</v>
      </c>
      <c r="AH71" s="467">
        <f t="shared" si="7"/>
        <v>0</v>
      </c>
      <c r="AI71" s="467">
        <f t="shared" si="8"/>
        <v>-651.94299999999998</v>
      </c>
      <c r="AK71" s="466">
        <v>0.17708333333333301</v>
      </c>
      <c r="AL71" s="467">
        <v>3654.3119999999999</v>
      </c>
      <c r="AM71" s="467">
        <v>1127.7239999999999</v>
      </c>
      <c r="AN71" s="467">
        <v>0</v>
      </c>
      <c r="AO71" s="467">
        <v>302.846</v>
      </c>
      <c r="AP71" s="467">
        <v>115.95699999999999</v>
      </c>
      <c r="AQ71" s="467">
        <v>88.46</v>
      </c>
      <c r="AR71" s="467">
        <v>75.811999999999998</v>
      </c>
      <c r="AS71" s="467">
        <v>23.172000000000001</v>
      </c>
      <c r="AT71" s="467">
        <v>-575.07600000000002</v>
      </c>
      <c r="AU71" s="467">
        <v>0</v>
      </c>
      <c r="AV71" s="467">
        <v>-326.49900000000002</v>
      </c>
      <c r="AW71" s="467">
        <v>4813.2069999999994</v>
      </c>
      <c r="AX71" s="467">
        <v>4486.7079999999996</v>
      </c>
      <c r="AY71" s="467">
        <f t="shared" si="9"/>
        <v>4813.2069999999994</v>
      </c>
      <c r="AZ71" s="467">
        <f t="shared" si="10"/>
        <v>0</v>
      </c>
      <c r="BA71" s="467">
        <f t="shared" si="11"/>
        <v>-575.07600000000002</v>
      </c>
    </row>
    <row r="72" spans="1:53" s="464" customFormat="1">
      <c r="A72" s="466">
        <v>0.1875</v>
      </c>
      <c r="B72" s="467">
        <v>2598.1950000000002</v>
      </c>
      <c r="C72" s="467">
        <v>2603.7539999999999</v>
      </c>
      <c r="D72" s="467">
        <v>0</v>
      </c>
      <c r="E72" s="467">
        <v>389.07100000000003</v>
      </c>
      <c r="F72" s="467">
        <v>131.46100000000001</v>
      </c>
      <c r="G72" s="467">
        <v>165.15199999999999</v>
      </c>
      <c r="H72" s="467">
        <v>0</v>
      </c>
      <c r="I72" s="467">
        <v>35.823999999999998</v>
      </c>
      <c r="J72" s="467">
        <v>-1107.2449999999999</v>
      </c>
      <c r="K72" s="467">
        <v>0</v>
      </c>
      <c r="L72" s="467">
        <v>-427.09399999999999</v>
      </c>
      <c r="M72" s="467">
        <v>4816.2120000000004</v>
      </c>
      <c r="N72" s="467">
        <v>4389.1180000000004</v>
      </c>
      <c r="O72" s="467">
        <f t="shared" si="3"/>
        <v>4816.2120000000004</v>
      </c>
      <c r="P72" s="467">
        <f t="shared" si="4"/>
        <v>0</v>
      </c>
      <c r="Q72" s="467">
        <f t="shared" si="5"/>
        <v>-1107.2449999999999</v>
      </c>
      <c r="S72" s="466">
        <v>0.1875</v>
      </c>
      <c r="T72" s="467">
        <v>3689.1849999999999</v>
      </c>
      <c r="U72" s="467">
        <v>1207.6020000000001</v>
      </c>
      <c r="V72" s="467">
        <v>0</v>
      </c>
      <c r="W72" s="467">
        <v>374.45600000000002</v>
      </c>
      <c r="X72" s="467">
        <v>111.66</v>
      </c>
      <c r="Y72" s="467">
        <v>0</v>
      </c>
      <c r="Z72" s="467">
        <v>25.59</v>
      </c>
      <c r="AA72" s="467">
        <v>157.749</v>
      </c>
      <c r="AB72" s="467">
        <v>-649.96799999999996</v>
      </c>
      <c r="AC72" s="467">
        <v>0</v>
      </c>
      <c r="AD72" s="467">
        <v>-351.23899999999998</v>
      </c>
      <c r="AE72" s="467">
        <v>4916.2740000000003</v>
      </c>
      <c r="AF72" s="467">
        <v>4565.0350000000008</v>
      </c>
      <c r="AG72" s="467">
        <f t="shared" si="6"/>
        <v>4916.2740000000003</v>
      </c>
      <c r="AH72" s="467">
        <f t="shared" si="7"/>
        <v>0</v>
      </c>
      <c r="AI72" s="467">
        <f t="shared" si="8"/>
        <v>-649.96799999999996</v>
      </c>
      <c r="AK72" s="466">
        <v>0.1875</v>
      </c>
      <c r="AL72" s="467">
        <v>3655.855</v>
      </c>
      <c r="AM72" s="467">
        <v>1125.1420000000001</v>
      </c>
      <c r="AN72" s="467">
        <v>0</v>
      </c>
      <c r="AO72" s="467">
        <v>302.31799999999998</v>
      </c>
      <c r="AP72" s="467">
        <v>115.949</v>
      </c>
      <c r="AQ72" s="467">
        <v>88.388000000000005</v>
      </c>
      <c r="AR72" s="467">
        <v>75.789000000000001</v>
      </c>
      <c r="AS72" s="467">
        <v>20.683</v>
      </c>
      <c r="AT72" s="467">
        <v>-625.84199999999998</v>
      </c>
      <c r="AU72" s="467">
        <v>0</v>
      </c>
      <c r="AV72" s="467">
        <v>-326.27199999999999</v>
      </c>
      <c r="AW72" s="467">
        <v>4758.2820000000002</v>
      </c>
      <c r="AX72" s="467">
        <v>4432.01</v>
      </c>
      <c r="AY72" s="467">
        <f t="shared" si="9"/>
        <v>4758.2820000000002</v>
      </c>
      <c r="AZ72" s="467">
        <f t="shared" si="10"/>
        <v>0</v>
      </c>
      <c r="BA72" s="467">
        <f t="shared" si="11"/>
        <v>-625.84199999999998</v>
      </c>
    </row>
    <row r="73" spans="1:53" s="464" customFormat="1">
      <c r="A73" s="466">
        <v>0.19791666666666699</v>
      </c>
      <c r="B73" s="467">
        <v>2597.0149999999999</v>
      </c>
      <c r="C73" s="467">
        <v>2605.904</v>
      </c>
      <c r="D73" s="467">
        <v>0</v>
      </c>
      <c r="E73" s="467">
        <v>390.11099999999999</v>
      </c>
      <c r="F73" s="467">
        <v>131.459</v>
      </c>
      <c r="G73" s="467">
        <v>166.31299999999999</v>
      </c>
      <c r="H73" s="467">
        <v>0</v>
      </c>
      <c r="I73" s="467">
        <v>31.428000000000001</v>
      </c>
      <c r="J73" s="467">
        <v>-1120.818</v>
      </c>
      <c r="K73" s="467">
        <v>0</v>
      </c>
      <c r="L73" s="467">
        <v>-427.26299999999998</v>
      </c>
      <c r="M73" s="467">
        <v>4801.4119999999994</v>
      </c>
      <c r="N73" s="467">
        <v>4374.1489999999994</v>
      </c>
      <c r="O73" s="467">
        <f t="shared" si="3"/>
        <v>4801.4119999999994</v>
      </c>
      <c r="P73" s="467">
        <f t="shared" si="4"/>
        <v>0</v>
      </c>
      <c r="Q73" s="467">
        <f t="shared" si="5"/>
        <v>-1120.818</v>
      </c>
      <c r="S73" s="466">
        <v>0.19791666666666699</v>
      </c>
      <c r="T73" s="467">
        <v>3689.2640000000001</v>
      </c>
      <c r="U73" s="467">
        <v>1207.615</v>
      </c>
      <c r="V73" s="467">
        <v>0</v>
      </c>
      <c r="W73" s="467">
        <v>374.47500000000002</v>
      </c>
      <c r="X73" s="467">
        <v>111.654</v>
      </c>
      <c r="Y73" s="467">
        <v>0</v>
      </c>
      <c r="Z73" s="467">
        <v>76.739000000000004</v>
      </c>
      <c r="AA73" s="467">
        <v>153.601</v>
      </c>
      <c r="AB73" s="467">
        <v>-708.49400000000003</v>
      </c>
      <c r="AC73" s="467">
        <v>0</v>
      </c>
      <c r="AD73" s="467">
        <v>-351.54399999999998</v>
      </c>
      <c r="AE73" s="467">
        <v>4904.8539999999994</v>
      </c>
      <c r="AF73" s="467">
        <v>4553.3099999999995</v>
      </c>
      <c r="AG73" s="467">
        <f t="shared" si="6"/>
        <v>4904.8539999999994</v>
      </c>
      <c r="AH73" s="467">
        <f t="shared" si="7"/>
        <v>0</v>
      </c>
      <c r="AI73" s="467">
        <f t="shared" si="8"/>
        <v>-708.49400000000003</v>
      </c>
      <c r="AK73" s="466">
        <v>0.19791666666666699</v>
      </c>
      <c r="AL73" s="467">
        <v>3655.8270000000002</v>
      </c>
      <c r="AM73" s="467">
        <v>1120.586</v>
      </c>
      <c r="AN73" s="467">
        <v>0</v>
      </c>
      <c r="AO73" s="467">
        <v>302.005</v>
      </c>
      <c r="AP73" s="467">
        <v>115.952</v>
      </c>
      <c r="AQ73" s="467">
        <v>78.295000000000002</v>
      </c>
      <c r="AR73" s="467">
        <v>75.700999999999993</v>
      </c>
      <c r="AS73" s="467">
        <v>22.623000000000001</v>
      </c>
      <c r="AT73" s="467">
        <v>-661.81600000000003</v>
      </c>
      <c r="AU73" s="467">
        <v>0</v>
      </c>
      <c r="AV73" s="467">
        <v>-325.72300000000001</v>
      </c>
      <c r="AW73" s="467">
        <v>4709.1730000000007</v>
      </c>
      <c r="AX73" s="467">
        <v>4383.4500000000007</v>
      </c>
      <c r="AY73" s="467">
        <f t="shared" si="9"/>
        <v>4709.1730000000007</v>
      </c>
      <c r="AZ73" s="467">
        <f t="shared" si="10"/>
        <v>0</v>
      </c>
      <c r="BA73" s="467">
        <f t="shared" si="11"/>
        <v>-661.81600000000003</v>
      </c>
    </row>
    <row r="74" spans="1:53" s="464" customFormat="1">
      <c r="A74" s="466">
        <v>0.20833333333333301</v>
      </c>
      <c r="B74" s="467">
        <v>2597.4679999999998</v>
      </c>
      <c r="C74" s="467">
        <v>2619.056</v>
      </c>
      <c r="D74" s="467">
        <v>0</v>
      </c>
      <c r="E74" s="467">
        <v>399.27600000000001</v>
      </c>
      <c r="F74" s="467">
        <v>131.435</v>
      </c>
      <c r="G74" s="467">
        <v>165.767</v>
      </c>
      <c r="H74" s="467">
        <v>44.456000000000003</v>
      </c>
      <c r="I74" s="467">
        <v>31.675000000000001</v>
      </c>
      <c r="J74" s="467">
        <v>-1103.057</v>
      </c>
      <c r="K74" s="467">
        <v>0</v>
      </c>
      <c r="L74" s="467">
        <v>-429.43099999999998</v>
      </c>
      <c r="M74" s="467">
        <v>4886.076</v>
      </c>
      <c r="N74" s="467">
        <v>4456.6450000000004</v>
      </c>
      <c r="O74" s="467">
        <f t="shared" si="3"/>
        <v>4886.076</v>
      </c>
      <c r="P74" s="467">
        <f t="shared" si="4"/>
        <v>0</v>
      </c>
      <c r="Q74" s="467">
        <f t="shared" si="5"/>
        <v>-1103.057</v>
      </c>
      <c r="S74" s="466">
        <v>0.20833333333333301</v>
      </c>
      <c r="T74" s="467">
        <v>3689.9949999999999</v>
      </c>
      <c r="U74" s="467">
        <v>1221.5419999999999</v>
      </c>
      <c r="V74" s="467">
        <v>0</v>
      </c>
      <c r="W74" s="467">
        <v>375.00200000000001</v>
      </c>
      <c r="X74" s="467">
        <v>114.176</v>
      </c>
      <c r="Y74" s="467">
        <v>0</v>
      </c>
      <c r="Z74" s="467">
        <v>76.697999999999993</v>
      </c>
      <c r="AA74" s="467">
        <v>139.86699999999999</v>
      </c>
      <c r="AB74" s="467">
        <v>-690.16099999999994</v>
      </c>
      <c r="AC74" s="467">
        <v>0</v>
      </c>
      <c r="AD74" s="467">
        <v>-352.959</v>
      </c>
      <c r="AE74" s="467">
        <v>4927.1190000000015</v>
      </c>
      <c r="AF74" s="467">
        <v>4574.1600000000017</v>
      </c>
      <c r="AG74" s="467">
        <f t="shared" si="6"/>
        <v>4927.1190000000015</v>
      </c>
      <c r="AH74" s="467">
        <f t="shared" si="7"/>
        <v>0</v>
      </c>
      <c r="AI74" s="467">
        <f t="shared" si="8"/>
        <v>-690.16099999999994</v>
      </c>
      <c r="AK74" s="466">
        <v>0.20833333333333301</v>
      </c>
      <c r="AL74" s="467">
        <v>3653.8980000000001</v>
      </c>
      <c r="AM74" s="467">
        <v>1132.7919999999999</v>
      </c>
      <c r="AN74" s="467">
        <v>0</v>
      </c>
      <c r="AO74" s="467">
        <v>305.69200000000001</v>
      </c>
      <c r="AP74" s="467">
        <v>121.05200000000001</v>
      </c>
      <c r="AQ74" s="467">
        <v>75.152000000000001</v>
      </c>
      <c r="AR74" s="467">
        <v>77.679000000000002</v>
      </c>
      <c r="AS74" s="467">
        <v>22.969000000000001</v>
      </c>
      <c r="AT74" s="467">
        <v>-680.69600000000003</v>
      </c>
      <c r="AU74" s="467">
        <v>0</v>
      </c>
      <c r="AV74" s="467">
        <v>-327.03899999999999</v>
      </c>
      <c r="AW74" s="467">
        <v>4708.5380000000005</v>
      </c>
      <c r="AX74" s="467">
        <v>4381.4990000000007</v>
      </c>
      <c r="AY74" s="467">
        <f t="shared" si="9"/>
        <v>4708.5380000000005</v>
      </c>
      <c r="AZ74" s="467">
        <f t="shared" si="10"/>
        <v>0</v>
      </c>
      <c r="BA74" s="467">
        <f t="shared" si="11"/>
        <v>-680.69600000000003</v>
      </c>
    </row>
    <row r="75" spans="1:53" s="464" customFormat="1">
      <c r="A75" s="466">
        <v>0.21875</v>
      </c>
      <c r="B75" s="467">
        <v>2598.1909999999998</v>
      </c>
      <c r="C75" s="467">
        <v>2615.8159999999998</v>
      </c>
      <c r="D75" s="467">
        <v>0</v>
      </c>
      <c r="E75" s="467">
        <v>401.36399999999998</v>
      </c>
      <c r="F75" s="467">
        <v>131.44300000000001</v>
      </c>
      <c r="G75" s="467">
        <v>165.10900000000001</v>
      </c>
      <c r="H75" s="467">
        <v>74.085999999999999</v>
      </c>
      <c r="I75" s="467">
        <v>32.381</v>
      </c>
      <c r="J75" s="467">
        <v>-1100.8989999999999</v>
      </c>
      <c r="K75" s="467">
        <v>0</v>
      </c>
      <c r="L75" s="467">
        <v>-429.46800000000002</v>
      </c>
      <c r="M75" s="467">
        <v>4917.491</v>
      </c>
      <c r="N75" s="467">
        <v>4488.0230000000001</v>
      </c>
      <c r="O75" s="467">
        <f t="shared" si="3"/>
        <v>4917.491</v>
      </c>
      <c r="P75" s="467">
        <f t="shared" si="4"/>
        <v>0</v>
      </c>
      <c r="Q75" s="467">
        <f t="shared" si="5"/>
        <v>-1100.8989999999999</v>
      </c>
      <c r="S75" s="466">
        <v>0.21875</v>
      </c>
      <c r="T75" s="467">
        <v>3691.335</v>
      </c>
      <c r="U75" s="467">
        <v>1223.6859999999999</v>
      </c>
      <c r="V75" s="467">
        <v>0</v>
      </c>
      <c r="W75" s="467">
        <v>377.34399999999999</v>
      </c>
      <c r="X75" s="467">
        <v>114.416</v>
      </c>
      <c r="Y75" s="467">
        <v>0</v>
      </c>
      <c r="Z75" s="467">
        <v>76.625</v>
      </c>
      <c r="AA75" s="467">
        <v>133.155</v>
      </c>
      <c r="AB75" s="467">
        <v>-756.80100000000004</v>
      </c>
      <c r="AC75" s="467">
        <v>0</v>
      </c>
      <c r="AD75" s="467">
        <v>-353.32400000000001</v>
      </c>
      <c r="AE75" s="467">
        <v>4859.7599999999993</v>
      </c>
      <c r="AF75" s="467">
        <v>4506.4359999999997</v>
      </c>
      <c r="AG75" s="467">
        <f t="shared" si="6"/>
        <v>4859.7599999999993</v>
      </c>
      <c r="AH75" s="467">
        <f t="shared" si="7"/>
        <v>0</v>
      </c>
      <c r="AI75" s="467">
        <f t="shared" si="8"/>
        <v>-756.80100000000004</v>
      </c>
      <c r="AK75" s="466">
        <v>0.21875</v>
      </c>
      <c r="AL75" s="467">
        <v>3654.4789999999998</v>
      </c>
      <c r="AM75" s="467">
        <v>1123.4380000000001</v>
      </c>
      <c r="AN75" s="467">
        <v>0</v>
      </c>
      <c r="AO75" s="467">
        <v>306.48899999999998</v>
      </c>
      <c r="AP75" s="467">
        <v>121.313</v>
      </c>
      <c r="AQ75" s="467">
        <v>74.575000000000003</v>
      </c>
      <c r="AR75" s="467">
        <v>87.393000000000001</v>
      </c>
      <c r="AS75" s="467">
        <v>24.52</v>
      </c>
      <c r="AT75" s="467">
        <v>-696.66</v>
      </c>
      <c r="AU75" s="467">
        <v>0</v>
      </c>
      <c r="AV75" s="467">
        <v>-326.33</v>
      </c>
      <c r="AW75" s="467">
        <v>4695.5469999999996</v>
      </c>
      <c r="AX75" s="467">
        <v>4369.2169999999996</v>
      </c>
      <c r="AY75" s="467">
        <f t="shared" si="9"/>
        <v>4695.5469999999996</v>
      </c>
      <c r="AZ75" s="467">
        <f t="shared" si="10"/>
        <v>0</v>
      </c>
      <c r="BA75" s="467">
        <f t="shared" si="11"/>
        <v>-696.66</v>
      </c>
    </row>
    <row r="76" spans="1:53" s="464" customFormat="1">
      <c r="A76" s="466">
        <v>0.22916666666666699</v>
      </c>
      <c r="B76" s="467">
        <v>2598.7809999999999</v>
      </c>
      <c r="C76" s="467">
        <v>2613.931</v>
      </c>
      <c r="D76" s="467">
        <v>0</v>
      </c>
      <c r="E76" s="467">
        <v>400.935</v>
      </c>
      <c r="F76" s="467">
        <v>131.42599999999999</v>
      </c>
      <c r="G76" s="467">
        <v>164.58500000000001</v>
      </c>
      <c r="H76" s="467">
        <v>74.165000000000006</v>
      </c>
      <c r="I76" s="467">
        <v>29.626999999999999</v>
      </c>
      <c r="J76" s="467">
        <v>-1115.1890000000001</v>
      </c>
      <c r="K76" s="467">
        <v>0</v>
      </c>
      <c r="L76" s="467">
        <v>-429.245</v>
      </c>
      <c r="M76" s="467">
        <v>4898.2610000000004</v>
      </c>
      <c r="N76" s="467">
        <v>4469.0160000000005</v>
      </c>
      <c r="O76" s="467">
        <f t="shared" si="3"/>
        <v>4898.2610000000004</v>
      </c>
      <c r="P76" s="467">
        <f t="shared" si="4"/>
        <v>0</v>
      </c>
      <c r="Q76" s="467">
        <f t="shared" si="5"/>
        <v>-1115.1890000000001</v>
      </c>
      <c r="S76" s="466">
        <v>0.22916666666666699</v>
      </c>
      <c r="T76" s="467">
        <v>3689.1610000000001</v>
      </c>
      <c r="U76" s="467">
        <v>1224.25</v>
      </c>
      <c r="V76" s="467">
        <v>0</v>
      </c>
      <c r="W76" s="467">
        <v>378.11599999999999</v>
      </c>
      <c r="X76" s="467">
        <v>114.36799999999999</v>
      </c>
      <c r="Y76" s="467">
        <v>0</v>
      </c>
      <c r="Z76" s="467">
        <v>77.186999999999998</v>
      </c>
      <c r="AA76" s="467">
        <v>122.32</v>
      </c>
      <c r="AB76" s="467">
        <v>-809.851</v>
      </c>
      <c r="AC76" s="467">
        <v>0</v>
      </c>
      <c r="AD76" s="467">
        <v>-353.19</v>
      </c>
      <c r="AE76" s="467">
        <v>4795.5510000000004</v>
      </c>
      <c r="AF76" s="467">
        <v>4442.3610000000008</v>
      </c>
      <c r="AG76" s="467">
        <f t="shared" si="6"/>
        <v>4795.5510000000004</v>
      </c>
      <c r="AH76" s="467">
        <f t="shared" si="7"/>
        <v>0</v>
      </c>
      <c r="AI76" s="467">
        <f t="shared" si="8"/>
        <v>-809.851</v>
      </c>
      <c r="AK76" s="466">
        <v>0.22916666666666699</v>
      </c>
      <c r="AL76" s="467">
        <v>3655.4769999999999</v>
      </c>
      <c r="AM76" s="467">
        <v>1116.6089999999999</v>
      </c>
      <c r="AN76" s="467">
        <v>0</v>
      </c>
      <c r="AO76" s="467">
        <v>301.99099999999999</v>
      </c>
      <c r="AP76" s="467">
        <v>121.295</v>
      </c>
      <c r="AQ76" s="467">
        <v>0</v>
      </c>
      <c r="AR76" s="467">
        <v>110.157</v>
      </c>
      <c r="AS76" s="467">
        <v>23.161000000000001</v>
      </c>
      <c r="AT76" s="467">
        <v>-670.85900000000004</v>
      </c>
      <c r="AU76" s="467">
        <v>0</v>
      </c>
      <c r="AV76" s="467">
        <v>-324.64400000000001</v>
      </c>
      <c r="AW76" s="467">
        <v>4657.8309999999992</v>
      </c>
      <c r="AX76" s="467">
        <v>4333.186999999999</v>
      </c>
      <c r="AY76" s="467">
        <f t="shared" si="9"/>
        <v>4657.8309999999992</v>
      </c>
      <c r="AZ76" s="467">
        <f t="shared" si="10"/>
        <v>0</v>
      </c>
      <c r="BA76" s="467">
        <f t="shared" si="11"/>
        <v>-670.85900000000004</v>
      </c>
    </row>
    <row r="77" spans="1:53" s="464" customFormat="1">
      <c r="A77" s="466">
        <v>0.23958333333333301</v>
      </c>
      <c r="B77" s="467">
        <v>2599.2240000000002</v>
      </c>
      <c r="C77" s="467">
        <v>2617.39</v>
      </c>
      <c r="D77" s="467">
        <v>0</v>
      </c>
      <c r="E77" s="467">
        <v>402.54300000000001</v>
      </c>
      <c r="F77" s="467">
        <v>131.40100000000001</v>
      </c>
      <c r="G77" s="467">
        <v>165.62200000000001</v>
      </c>
      <c r="H77" s="467">
        <v>74.438999999999993</v>
      </c>
      <c r="I77" s="467">
        <v>24.07</v>
      </c>
      <c r="J77" s="467">
        <v>-1162.643</v>
      </c>
      <c r="K77" s="467">
        <v>0</v>
      </c>
      <c r="L77" s="467">
        <v>-429.65100000000001</v>
      </c>
      <c r="M77" s="467">
        <v>4852.0459999999994</v>
      </c>
      <c r="N77" s="467">
        <v>4422.3949999999995</v>
      </c>
      <c r="O77" s="467">
        <f t="shared" si="3"/>
        <v>4852.0459999999994</v>
      </c>
      <c r="P77" s="467">
        <f t="shared" si="4"/>
        <v>0</v>
      </c>
      <c r="Q77" s="467">
        <f t="shared" si="5"/>
        <v>-1162.643</v>
      </c>
      <c r="S77" s="466">
        <v>0.23958333333333301</v>
      </c>
      <c r="T77" s="467">
        <v>3688.6640000000002</v>
      </c>
      <c r="U77" s="467">
        <v>1221.548</v>
      </c>
      <c r="V77" s="467">
        <v>0</v>
      </c>
      <c r="W77" s="467">
        <v>382.79599999999999</v>
      </c>
      <c r="X77" s="467">
        <v>114.369</v>
      </c>
      <c r="Y77" s="467">
        <v>0</v>
      </c>
      <c r="Z77" s="467">
        <v>82.486999999999995</v>
      </c>
      <c r="AA77" s="467">
        <v>125.15900000000001</v>
      </c>
      <c r="AB77" s="467">
        <v>-738.54300000000001</v>
      </c>
      <c r="AC77" s="467">
        <v>-89.602000000000004</v>
      </c>
      <c r="AD77" s="467">
        <v>-353.23200000000003</v>
      </c>
      <c r="AE77" s="467">
        <v>4786.8780000000006</v>
      </c>
      <c r="AF77" s="467">
        <v>4433.6460000000006</v>
      </c>
      <c r="AG77" s="467">
        <f t="shared" si="6"/>
        <v>4786.8780000000006</v>
      </c>
      <c r="AH77" s="467">
        <f t="shared" si="7"/>
        <v>0</v>
      </c>
      <c r="AI77" s="467">
        <f t="shared" si="8"/>
        <v>-738.54300000000001</v>
      </c>
      <c r="AK77" s="466">
        <v>0.23958333333333301</v>
      </c>
      <c r="AL77" s="467">
        <v>3658.7449999999999</v>
      </c>
      <c r="AM77" s="467">
        <v>1110.3320000000001</v>
      </c>
      <c r="AN77" s="467">
        <v>0</v>
      </c>
      <c r="AO77" s="467">
        <v>303.44600000000003</v>
      </c>
      <c r="AP77" s="467">
        <v>121.283</v>
      </c>
      <c r="AQ77" s="467">
        <v>0</v>
      </c>
      <c r="AR77" s="467">
        <v>141.72</v>
      </c>
      <c r="AS77" s="467">
        <v>20.702000000000002</v>
      </c>
      <c r="AT77" s="467">
        <v>-715.96199999999999</v>
      </c>
      <c r="AU77" s="467">
        <v>0</v>
      </c>
      <c r="AV77" s="467">
        <v>-324.50700000000001</v>
      </c>
      <c r="AW77" s="467">
        <v>4640.2660000000014</v>
      </c>
      <c r="AX77" s="467">
        <v>4315.7590000000018</v>
      </c>
      <c r="AY77" s="467">
        <f t="shared" si="9"/>
        <v>4640.2660000000014</v>
      </c>
      <c r="AZ77" s="467">
        <f t="shared" si="10"/>
        <v>0</v>
      </c>
      <c r="BA77" s="467">
        <f t="shared" si="11"/>
        <v>-715.96199999999999</v>
      </c>
    </row>
    <row r="78" spans="1:53" s="464" customFormat="1">
      <c r="A78" s="466">
        <v>0.25</v>
      </c>
      <c r="B78" s="467">
        <v>2598.529</v>
      </c>
      <c r="C78" s="467">
        <v>2628.7919999999999</v>
      </c>
      <c r="D78" s="467">
        <v>0</v>
      </c>
      <c r="E78" s="467">
        <v>445.10199999999998</v>
      </c>
      <c r="F78" s="467">
        <v>127.143</v>
      </c>
      <c r="G78" s="467">
        <v>166.02</v>
      </c>
      <c r="H78" s="467">
        <v>80.977000000000004</v>
      </c>
      <c r="I78" s="467">
        <v>20.895</v>
      </c>
      <c r="J78" s="467">
        <v>-1152.107</v>
      </c>
      <c r="K78" s="467">
        <v>0</v>
      </c>
      <c r="L78" s="467">
        <v>-433.21300000000002</v>
      </c>
      <c r="M78" s="467">
        <v>4915.3510000000006</v>
      </c>
      <c r="N78" s="467">
        <v>4482.1380000000008</v>
      </c>
      <c r="O78" s="467">
        <f t="shared" si="3"/>
        <v>4915.3510000000006</v>
      </c>
      <c r="P78" s="467">
        <f t="shared" si="4"/>
        <v>0</v>
      </c>
      <c r="Q78" s="467">
        <f t="shared" si="5"/>
        <v>-1152.107</v>
      </c>
      <c r="S78" s="466">
        <v>0.25</v>
      </c>
      <c r="T78" s="467">
        <v>3690.319</v>
      </c>
      <c r="U78" s="467">
        <v>1210.5260000000001</v>
      </c>
      <c r="V78" s="467">
        <v>0</v>
      </c>
      <c r="W78" s="467">
        <v>416.81</v>
      </c>
      <c r="X78" s="467">
        <v>106.66500000000001</v>
      </c>
      <c r="Y78" s="467">
        <v>0</v>
      </c>
      <c r="Z78" s="467">
        <v>92.653000000000006</v>
      </c>
      <c r="AA78" s="467">
        <v>118.453</v>
      </c>
      <c r="AB78" s="467">
        <v>-440.72699999999998</v>
      </c>
      <c r="AC78" s="467">
        <v>-316.72500000000002</v>
      </c>
      <c r="AD78" s="467">
        <v>-354.142</v>
      </c>
      <c r="AE78" s="467">
        <v>4877.9740000000011</v>
      </c>
      <c r="AF78" s="467">
        <v>4523.8320000000012</v>
      </c>
      <c r="AG78" s="467">
        <f t="shared" si="6"/>
        <v>4877.9740000000011</v>
      </c>
      <c r="AH78" s="467">
        <f t="shared" si="7"/>
        <v>0</v>
      </c>
      <c r="AI78" s="467">
        <f t="shared" si="8"/>
        <v>-440.72699999999998</v>
      </c>
      <c r="AK78" s="466">
        <v>0.25</v>
      </c>
      <c r="AL78" s="467">
        <v>3660.5419999999999</v>
      </c>
      <c r="AM78" s="467">
        <v>1093.829</v>
      </c>
      <c r="AN78" s="467">
        <v>0</v>
      </c>
      <c r="AO78" s="467">
        <v>327.66800000000001</v>
      </c>
      <c r="AP78" s="467">
        <v>118.489</v>
      </c>
      <c r="AQ78" s="467">
        <v>0</v>
      </c>
      <c r="AR78" s="467">
        <v>180.03200000000001</v>
      </c>
      <c r="AS78" s="467">
        <v>30.026</v>
      </c>
      <c r="AT78" s="467">
        <v>-720.95899999999995</v>
      </c>
      <c r="AU78" s="467">
        <v>0</v>
      </c>
      <c r="AV78" s="467">
        <v>-325.09899999999999</v>
      </c>
      <c r="AW78" s="467">
        <v>4689.6269999999995</v>
      </c>
      <c r="AX78" s="467">
        <v>4364.5279999999993</v>
      </c>
      <c r="AY78" s="467">
        <f t="shared" si="9"/>
        <v>4689.6269999999995</v>
      </c>
      <c r="AZ78" s="467">
        <f t="shared" si="10"/>
        <v>0</v>
      </c>
      <c r="BA78" s="467">
        <f t="shared" si="11"/>
        <v>-720.95899999999995</v>
      </c>
    </row>
    <row r="79" spans="1:53" s="464" customFormat="1">
      <c r="A79" s="466">
        <v>0.26041666666666702</v>
      </c>
      <c r="B79" s="467">
        <v>2600.7060000000001</v>
      </c>
      <c r="C79" s="467">
        <v>2625.998</v>
      </c>
      <c r="D79" s="467">
        <v>0</v>
      </c>
      <c r="E79" s="467">
        <v>452.28899999999999</v>
      </c>
      <c r="F79" s="467">
        <v>126.908</v>
      </c>
      <c r="G79" s="467">
        <v>165.58699999999999</v>
      </c>
      <c r="H79" s="467">
        <v>112.288</v>
      </c>
      <c r="I79" s="467">
        <v>21.370999999999999</v>
      </c>
      <c r="J79" s="467">
        <v>-1136.153</v>
      </c>
      <c r="K79" s="467">
        <v>0</v>
      </c>
      <c r="L79" s="467">
        <v>-433.68</v>
      </c>
      <c r="M79" s="467">
        <v>4968.9939999999988</v>
      </c>
      <c r="N79" s="467">
        <v>4535.3139999999985</v>
      </c>
      <c r="O79" s="467">
        <f t="shared" si="3"/>
        <v>4968.9939999999988</v>
      </c>
      <c r="P79" s="467">
        <f t="shared" si="4"/>
        <v>0</v>
      </c>
      <c r="Q79" s="467">
        <f t="shared" si="5"/>
        <v>-1136.153</v>
      </c>
      <c r="S79" s="466">
        <v>0.26041666666666702</v>
      </c>
      <c r="T79" s="467">
        <v>3689.7</v>
      </c>
      <c r="U79" s="467">
        <v>1216.5129999999999</v>
      </c>
      <c r="V79" s="467">
        <v>0</v>
      </c>
      <c r="W79" s="467">
        <v>417.80200000000002</v>
      </c>
      <c r="X79" s="467">
        <v>106.286</v>
      </c>
      <c r="Y79" s="467">
        <v>0</v>
      </c>
      <c r="Z79" s="467">
        <v>111.974</v>
      </c>
      <c r="AA79" s="467">
        <v>97.846000000000004</v>
      </c>
      <c r="AB79" s="467">
        <v>-358.62</v>
      </c>
      <c r="AC79" s="467">
        <v>-316.214</v>
      </c>
      <c r="AD79" s="467">
        <v>-354.69099999999997</v>
      </c>
      <c r="AE79" s="467">
        <v>4965.2869999999994</v>
      </c>
      <c r="AF79" s="467">
        <v>4610.5959999999995</v>
      </c>
      <c r="AG79" s="467">
        <f t="shared" si="6"/>
        <v>4965.2869999999994</v>
      </c>
      <c r="AH79" s="467">
        <f t="shared" si="7"/>
        <v>0</v>
      </c>
      <c r="AI79" s="467">
        <f t="shared" si="8"/>
        <v>-358.62</v>
      </c>
      <c r="AK79" s="466">
        <v>0.26041666666666702</v>
      </c>
      <c r="AL79" s="467">
        <v>3659.654</v>
      </c>
      <c r="AM79" s="467">
        <v>1087.8499999999999</v>
      </c>
      <c r="AN79" s="467">
        <v>0</v>
      </c>
      <c r="AO79" s="467">
        <v>336.52199999999999</v>
      </c>
      <c r="AP79" s="467">
        <v>90.177000000000007</v>
      </c>
      <c r="AQ79" s="467">
        <v>0</v>
      </c>
      <c r="AR79" s="467">
        <v>224.28700000000001</v>
      </c>
      <c r="AS79" s="467">
        <v>30.638999999999999</v>
      </c>
      <c r="AT79" s="467">
        <v>-710.59699999999998</v>
      </c>
      <c r="AU79" s="467">
        <v>-24.21</v>
      </c>
      <c r="AV79" s="467">
        <v>-325.161</v>
      </c>
      <c r="AW79" s="467">
        <v>4694.3220000000001</v>
      </c>
      <c r="AX79" s="467">
        <v>4369.1610000000001</v>
      </c>
      <c r="AY79" s="467">
        <f t="shared" si="9"/>
        <v>4694.3220000000001</v>
      </c>
      <c r="AZ79" s="467">
        <f t="shared" si="10"/>
        <v>0</v>
      </c>
      <c r="BA79" s="467">
        <f t="shared" si="11"/>
        <v>-710.59699999999998</v>
      </c>
    </row>
    <row r="80" spans="1:53" s="464" customFormat="1">
      <c r="A80" s="466">
        <v>0.27083333333333298</v>
      </c>
      <c r="B80" s="467">
        <v>2601.1239999999998</v>
      </c>
      <c r="C80" s="467">
        <v>2624.1840000000002</v>
      </c>
      <c r="D80" s="467">
        <v>0</v>
      </c>
      <c r="E80" s="467">
        <v>452.86</v>
      </c>
      <c r="F80" s="467">
        <v>126.90300000000001</v>
      </c>
      <c r="G80" s="467">
        <v>165.24100000000001</v>
      </c>
      <c r="H80" s="467">
        <v>166.58099999999999</v>
      </c>
      <c r="I80" s="467">
        <v>19.808</v>
      </c>
      <c r="J80" s="467">
        <v>-1079.6769999999999</v>
      </c>
      <c r="K80" s="467">
        <v>0</v>
      </c>
      <c r="L80" s="467">
        <v>-433.89400000000001</v>
      </c>
      <c r="M80" s="467">
        <v>5077.0240000000003</v>
      </c>
      <c r="N80" s="467">
        <v>4643.13</v>
      </c>
      <c r="O80" s="467">
        <f t="shared" si="3"/>
        <v>5077.0240000000003</v>
      </c>
      <c r="P80" s="467">
        <f t="shared" si="4"/>
        <v>0</v>
      </c>
      <c r="Q80" s="467">
        <f t="shared" si="5"/>
        <v>-1079.6769999999999</v>
      </c>
      <c r="S80" s="466">
        <v>0.27083333333333298</v>
      </c>
      <c r="T80" s="467">
        <v>3691.4749999999999</v>
      </c>
      <c r="U80" s="467">
        <v>1222.2660000000001</v>
      </c>
      <c r="V80" s="467">
        <v>0</v>
      </c>
      <c r="W80" s="467">
        <v>413.94099999999997</v>
      </c>
      <c r="X80" s="467">
        <v>106.283</v>
      </c>
      <c r="Y80" s="467">
        <v>0</v>
      </c>
      <c r="Z80" s="467">
        <v>143.22200000000001</v>
      </c>
      <c r="AA80" s="467">
        <v>93.046000000000006</v>
      </c>
      <c r="AB80" s="467">
        <v>-316.005</v>
      </c>
      <c r="AC80" s="467">
        <v>-316.04000000000002</v>
      </c>
      <c r="AD80" s="467">
        <v>-355.31799999999998</v>
      </c>
      <c r="AE80" s="467">
        <v>5038.1880000000001</v>
      </c>
      <c r="AF80" s="467">
        <v>4682.87</v>
      </c>
      <c r="AG80" s="467">
        <f t="shared" si="6"/>
        <v>5038.1880000000001</v>
      </c>
      <c r="AH80" s="467">
        <f t="shared" si="7"/>
        <v>0</v>
      </c>
      <c r="AI80" s="467">
        <f t="shared" si="8"/>
        <v>-316.005</v>
      </c>
      <c r="AK80" s="466">
        <v>0.27083333333333298</v>
      </c>
      <c r="AL80" s="467">
        <v>3661.2460000000001</v>
      </c>
      <c r="AM80" s="467">
        <v>1098.4459999999999</v>
      </c>
      <c r="AN80" s="467">
        <v>0</v>
      </c>
      <c r="AO80" s="467">
        <v>329.86799999999999</v>
      </c>
      <c r="AP80" s="467">
        <v>59.665999999999997</v>
      </c>
      <c r="AQ80" s="467">
        <v>0</v>
      </c>
      <c r="AR80" s="467">
        <v>283.41800000000001</v>
      </c>
      <c r="AS80" s="467">
        <v>27.068999999999999</v>
      </c>
      <c r="AT80" s="467">
        <v>-664.01700000000005</v>
      </c>
      <c r="AU80" s="467">
        <v>-52.005000000000003</v>
      </c>
      <c r="AV80" s="467">
        <v>-325.84500000000003</v>
      </c>
      <c r="AW80" s="467">
        <v>4743.6910000000007</v>
      </c>
      <c r="AX80" s="467">
        <v>4417.8460000000005</v>
      </c>
      <c r="AY80" s="467">
        <f t="shared" si="9"/>
        <v>4743.6910000000007</v>
      </c>
      <c r="AZ80" s="467">
        <f t="shared" si="10"/>
        <v>0</v>
      </c>
      <c r="BA80" s="467">
        <f t="shared" si="11"/>
        <v>-664.01700000000005</v>
      </c>
    </row>
    <row r="81" spans="1:53" s="464" customFormat="1">
      <c r="A81" s="466">
        <v>0.28125</v>
      </c>
      <c r="B81" s="467">
        <v>2605.0189999999998</v>
      </c>
      <c r="C81" s="467">
        <v>2619.703</v>
      </c>
      <c r="D81" s="467">
        <v>0</v>
      </c>
      <c r="E81" s="467">
        <v>455.66800000000001</v>
      </c>
      <c r="F81" s="467">
        <v>126.88</v>
      </c>
      <c r="G81" s="467">
        <v>145.97399999999999</v>
      </c>
      <c r="H81" s="467">
        <v>237.74</v>
      </c>
      <c r="I81" s="467">
        <v>21.494</v>
      </c>
      <c r="J81" s="467">
        <v>-1054.19</v>
      </c>
      <c r="K81" s="467">
        <v>-2.8260000000000001</v>
      </c>
      <c r="L81" s="467">
        <v>-434.077</v>
      </c>
      <c r="M81" s="467">
        <v>5155.4619999999986</v>
      </c>
      <c r="N81" s="467">
        <v>4721.3849999999984</v>
      </c>
      <c r="O81" s="467">
        <f t="shared" si="3"/>
        <v>5155.4619999999986</v>
      </c>
      <c r="P81" s="467">
        <f t="shared" si="4"/>
        <v>0</v>
      </c>
      <c r="Q81" s="467">
        <f t="shared" si="5"/>
        <v>-1054.19</v>
      </c>
      <c r="S81" s="466">
        <v>0.28125</v>
      </c>
      <c r="T81" s="467">
        <v>3691.5610000000001</v>
      </c>
      <c r="U81" s="467">
        <v>1220.79</v>
      </c>
      <c r="V81" s="467">
        <v>0</v>
      </c>
      <c r="W81" s="467">
        <v>415.54700000000003</v>
      </c>
      <c r="X81" s="467">
        <v>106.276</v>
      </c>
      <c r="Y81" s="467">
        <v>0</v>
      </c>
      <c r="Z81" s="467">
        <v>182.68</v>
      </c>
      <c r="AA81" s="467">
        <v>102.61</v>
      </c>
      <c r="AB81" s="467">
        <v>-356.68799999999999</v>
      </c>
      <c r="AC81" s="467">
        <v>-315.92399999999998</v>
      </c>
      <c r="AD81" s="467">
        <v>-355.64499999999998</v>
      </c>
      <c r="AE81" s="467">
        <v>5046.8520000000008</v>
      </c>
      <c r="AF81" s="467">
        <v>4691.2070000000003</v>
      </c>
      <c r="AG81" s="467">
        <f t="shared" si="6"/>
        <v>5046.8520000000008</v>
      </c>
      <c r="AH81" s="467">
        <f t="shared" si="7"/>
        <v>0</v>
      </c>
      <c r="AI81" s="467">
        <f t="shared" si="8"/>
        <v>-356.68799999999999</v>
      </c>
      <c r="AK81" s="466">
        <v>0.28125</v>
      </c>
      <c r="AL81" s="467">
        <v>3663.5729999999999</v>
      </c>
      <c r="AM81" s="467">
        <v>1088.5360000000001</v>
      </c>
      <c r="AN81" s="467">
        <v>0</v>
      </c>
      <c r="AO81" s="467">
        <v>326.90199999999999</v>
      </c>
      <c r="AP81" s="467">
        <v>59.527000000000001</v>
      </c>
      <c r="AQ81" s="467">
        <v>0</v>
      </c>
      <c r="AR81" s="467">
        <v>343.45600000000002</v>
      </c>
      <c r="AS81" s="467">
        <v>28.893999999999998</v>
      </c>
      <c r="AT81" s="467">
        <v>-619.57600000000002</v>
      </c>
      <c r="AU81" s="467">
        <v>-52.09</v>
      </c>
      <c r="AV81" s="467">
        <v>-325.245</v>
      </c>
      <c r="AW81" s="467">
        <v>4839.2220000000007</v>
      </c>
      <c r="AX81" s="467">
        <v>4513.9770000000008</v>
      </c>
      <c r="AY81" s="467">
        <f t="shared" si="9"/>
        <v>4839.2220000000007</v>
      </c>
      <c r="AZ81" s="467">
        <f t="shared" si="10"/>
        <v>0</v>
      </c>
      <c r="BA81" s="467">
        <f t="shared" si="11"/>
        <v>-619.57600000000002</v>
      </c>
    </row>
    <row r="82" spans="1:53" s="464" customFormat="1">
      <c r="A82" s="466">
        <v>0.29166666666666702</v>
      </c>
      <c r="B82" s="467">
        <v>2605.0259999999998</v>
      </c>
      <c r="C82" s="467">
        <v>2603.6799999999998</v>
      </c>
      <c r="D82" s="467">
        <v>0</v>
      </c>
      <c r="E82" s="467">
        <v>452.80099999999999</v>
      </c>
      <c r="F82" s="467">
        <v>132.48500000000001</v>
      </c>
      <c r="G82" s="467">
        <v>88.364999999999995</v>
      </c>
      <c r="H82" s="467">
        <v>321.60399999999998</v>
      </c>
      <c r="I82" s="467">
        <v>21.548999999999999</v>
      </c>
      <c r="J82" s="467">
        <v>-907.25</v>
      </c>
      <c r="K82" s="467">
        <v>-5.0279999999999996</v>
      </c>
      <c r="L82" s="467">
        <v>-432.19400000000002</v>
      </c>
      <c r="M82" s="467">
        <v>5313.232</v>
      </c>
      <c r="N82" s="467">
        <v>4881.0379999999996</v>
      </c>
      <c r="O82" s="467">
        <f t="shared" si="3"/>
        <v>5313.232</v>
      </c>
      <c r="P82" s="467">
        <f t="shared" si="4"/>
        <v>0</v>
      </c>
      <c r="Q82" s="467">
        <f t="shared" si="5"/>
        <v>-907.25</v>
      </c>
      <c r="S82" s="466">
        <v>0.29166666666666702</v>
      </c>
      <c r="T82" s="467">
        <v>3690.5010000000002</v>
      </c>
      <c r="U82" s="467">
        <v>1234.2819999999999</v>
      </c>
      <c r="V82" s="467">
        <v>0</v>
      </c>
      <c r="W82" s="467">
        <v>420.20600000000002</v>
      </c>
      <c r="X82" s="467">
        <v>113.67400000000001</v>
      </c>
      <c r="Y82" s="467">
        <v>0</v>
      </c>
      <c r="Z82" s="467">
        <v>234.102</v>
      </c>
      <c r="AA82" s="467">
        <v>100.276</v>
      </c>
      <c r="AB82" s="467">
        <v>-325.47000000000003</v>
      </c>
      <c r="AC82" s="467">
        <v>-314.51499999999999</v>
      </c>
      <c r="AD82" s="467">
        <v>-357.7</v>
      </c>
      <c r="AE82" s="467">
        <v>5153.0559999999996</v>
      </c>
      <c r="AF82" s="467">
        <v>4795.3559999999998</v>
      </c>
      <c r="AG82" s="467">
        <f t="shared" si="6"/>
        <v>5153.0559999999996</v>
      </c>
      <c r="AH82" s="467">
        <f t="shared" si="7"/>
        <v>0</v>
      </c>
      <c r="AI82" s="467">
        <f t="shared" si="8"/>
        <v>-325.47000000000003</v>
      </c>
      <c r="AK82" s="466">
        <v>0.29166666666666702</v>
      </c>
      <c r="AL82" s="467">
        <v>3664.7779999999998</v>
      </c>
      <c r="AM82" s="467">
        <v>996.12699999999995</v>
      </c>
      <c r="AN82" s="467">
        <v>0</v>
      </c>
      <c r="AO82" s="467">
        <v>325.44900000000001</v>
      </c>
      <c r="AP82" s="467">
        <v>122.81699999999999</v>
      </c>
      <c r="AQ82" s="467">
        <v>0</v>
      </c>
      <c r="AR82" s="467">
        <v>404.654</v>
      </c>
      <c r="AS82" s="467">
        <v>32.942999999999998</v>
      </c>
      <c r="AT82" s="467">
        <v>-444.79700000000003</v>
      </c>
      <c r="AU82" s="467">
        <v>0</v>
      </c>
      <c r="AV82" s="467">
        <v>-317.56200000000001</v>
      </c>
      <c r="AW82" s="467">
        <v>5101.9709999999995</v>
      </c>
      <c r="AX82" s="467">
        <v>4784.4089999999997</v>
      </c>
      <c r="AY82" s="467">
        <f t="shared" si="9"/>
        <v>5101.9709999999995</v>
      </c>
      <c r="AZ82" s="467">
        <f t="shared" si="10"/>
        <v>0</v>
      </c>
      <c r="BA82" s="467">
        <f t="shared" si="11"/>
        <v>-444.79700000000003</v>
      </c>
    </row>
    <row r="83" spans="1:53" s="464" customFormat="1">
      <c r="A83" s="466">
        <v>0.30208333333333298</v>
      </c>
      <c r="B83" s="467">
        <v>2605.259</v>
      </c>
      <c r="C83" s="467">
        <v>2600.5639999999999</v>
      </c>
      <c r="D83" s="467">
        <v>0</v>
      </c>
      <c r="E83" s="467">
        <v>451.47300000000001</v>
      </c>
      <c r="F83" s="467">
        <v>132.49299999999999</v>
      </c>
      <c r="G83" s="467">
        <v>96.078000000000003</v>
      </c>
      <c r="H83" s="467">
        <v>421.94099999999997</v>
      </c>
      <c r="I83" s="467">
        <v>22.15</v>
      </c>
      <c r="J83" s="467">
        <v>-904.43399999999997</v>
      </c>
      <c r="K83" s="467">
        <v>-5.1109999999999998</v>
      </c>
      <c r="L83" s="467">
        <v>-432.59500000000003</v>
      </c>
      <c r="M83" s="467">
        <v>5420.4130000000005</v>
      </c>
      <c r="N83" s="467">
        <v>4987.8180000000002</v>
      </c>
      <c r="O83" s="467">
        <f t="shared" si="3"/>
        <v>5420.4130000000005</v>
      </c>
      <c r="P83" s="467">
        <f t="shared" si="4"/>
        <v>0</v>
      </c>
      <c r="Q83" s="467">
        <f t="shared" si="5"/>
        <v>-904.43399999999997</v>
      </c>
      <c r="S83" s="466">
        <v>0.30208333333333298</v>
      </c>
      <c r="T83" s="467">
        <v>3693.944</v>
      </c>
      <c r="U83" s="467">
        <v>1229.3800000000001</v>
      </c>
      <c r="V83" s="467">
        <v>0</v>
      </c>
      <c r="W83" s="467">
        <v>422.221</v>
      </c>
      <c r="X83" s="467">
        <v>113.986</v>
      </c>
      <c r="Y83" s="467">
        <v>0</v>
      </c>
      <c r="Z83" s="467">
        <v>272.52</v>
      </c>
      <c r="AA83" s="467">
        <v>109.099</v>
      </c>
      <c r="AB83" s="467">
        <v>-308.05799999999999</v>
      </c>
      <c r="AC83" s="467">
        <v>-314.50400000000002</v>
      </c>
      <c r="AD83" s="467">
        <v>-357.85399999999998</v>
      </c>
      <c r="AE83" s="467">
        <v>5218.5879999999997</v>
      </c>
      <c r="AF83" s="467">
        <v>4860.7339999999995</v>
      </c>
      <c r="AG83" s="467">
        <f t="shared" si="6"/>
        <v>5218.5879999999997</v>
      </c>
      <c r="AH83" s="467">
        <f t="shared" si="7"/>
        <v>0</v>
      </c>
      <c r="AI83" s="467">
        <f t="shared" si="8"/>
        <v>-308.05799999999999</v>
      </c>
      <c r="AK83" s="466">
        <v>0.30208333333333298</v>
      </c>
      <c r="AL83" s="467">
        <v>3665.7</v>
      </c>
      <c r="AM83" s="467">
        <v>984.85</v>
      </c>
      <c r="AN83" s="467">
        <v>0</v>
      </c>
      <c r="AO83" s="467">
        <v>327.47300000000001</v>
      </c>
      <c r="AP83" s="467">
        <v>123.07599999999999</v>
      </c>
      <c r="AQ83" s="467">
        <v>0</v>
      </c>
      <c r="AR83" s="467">
        <v>491.67700000000002</v>
      </c>
      <c r="AS83" s="467">
        <v>29.413</v>
      </c>
      <c r="AT83" s="467">
        <v>-430.30399999999997</v>
      </c>
      <c r="AU83" s="467">
        <v>0</v>
      </c>
      <c r="AV83" s="467">
        <v>-317.21600000000001</v>
      </c>
      <c r="AW83" s="467">
        <v>5191.8849999999993</v>
      </c>
      <c r="AX83" s="467">
        <v>4874.668999999999</v>
      </c>
      <c r="AY83" s="467">
        <f t="shared" si="9"/>
        <v>5191.8849999999993</v>
      </c>
      <c r="AZ83" s="467">
        <f t="shared" si="10"/>
        <v>0</v>
      </c>
      <c r="BA83" s="467">
        <f t="shared" si="11"/>
        <v>-430.30399999999997</v>
      </c>
    </row>
    <row r="84" spans="1:53" s="464" customFormat="1">
      <c r="A84" s="466">
        <v>0.3125</v>
      </c>
      <c r="B84" s="467">
        <v>2603.951</v>
      </c>
      <c r="C84" s="467">
        <v>2577.5360000000001</v>
      </c>
      <c r="D84" s="467">
        <v>0</v>
      </c>
      <c r="E84" s="467">
        <v>449.14</v>
      </c>
      <c r="F84" s="467">
        <v>132.49799999999999</v>
      </c>
      <c r="G84" s="467">
        <v>41.548000000000002</v>
      </c>
      <c r="H84" s="467">
        <v>539.40700000000004</v>
      </c>
      <c r="I84" s="467">
        <v>22.766999999999999</v>
      </c>
      <c r="J84" s="467">
        <v>-796.505</v>
      </c>
      <c r="K84" s="467">
        <v>-5.1689999999999996</v>
      </c>
      <c r="L84" s="467">
        <v>-430.19600000000003</v>
      </c>
      <c r="M84" s="467">
        <v>5565.1729999999998</v>
      </c>
      <c r="N84" s="467">
        <v>5134.9769999999999</v>
      </c>
      <c r="O84" s="467">
        <f t="shared" si="3"/>
        <v>5565.1729999999998</v>
      </c>
      <c r="P84" s="467">
        <f t="shared" si="4"/>
        <v>0</v>
      </c>
      <c r="Q84" s="467">
        <f t="shared" si="5"/>
        <v>-796.505</v>
      </c>
      <c r="S84" s="466">
        <v>0.3125</v>
      </c>
      <c r="T84" s="467">
        <v>3694.9360000000001</v>
      </c>
      <c r="U84" s="467">
        <v>1227.5999999999999</v>
      </c>
      <c r="V84" s="467">
        <v>0</v>
      </c>
      <c r="W84" s="467">
        <v>422.44400000000002</v>
      </c>
      <c r="X84" s="467">
        <v>113.931</v>
      </c>
      <c r="Y84" s="467">
        <v>0</v>
      </c>
      <c r="Z84" s="467">
        <v>325.24200000000002</v>
      </c>
      <c r="AA84" s="467">
        <v>109.959</v>
      </c>
      <c r="AB84" s="467">
        <v>-255.96700000000001</v>
      </c>
      <c r="AC84" s="467">
        <v>-314.32100000000003</v>
      </c>
      <c r="AD84" s="467">
        <v>-358.09899999999999</v>
      </c>
      <c r="AE84" s="467">
        <v>5323.8240000000005</v>
      </c>
      <c r="AF84" s="467">
        <v>4965.7250000000004</v>
      </c>
      <c r="AG84" s="467">
        <f t="shared" si="6"/>
        <v>5323.8240000000005</v>
      </c>
      <c r="AH84" s="467">
        <f t="shared" si="7"/>
        <v>0</v>
      </c>
      <c r="AI84" s="467">
        <f t="shared" si="8"/>
        <v>-255.96700000000001</v>
      </c>
      <c r="AK84" s="466">
        <v>0.3125</v>
      </c>
      <c r="AL84" s="467">
        <v>3666.0189999999998</v>
      </c>
      <c r="AM84" s="467">
        <v>985.64</v>
      </c>
      <c r="AN84" s="467">
        <v>0</v>
      </c>
      <c r="AO84" s="467">
        <v>325.63400000000001</v>
      </c>
      <c r="AP84" s="467">
        <v>122.999</v>
      </c>
      <c r="AQ84" s="467">
        <v>0</v>
      </c>
      <c r="AR84" s="467">
        <v>590.98299999999995</v>
      </c>
      <c r="AS84" s="467">
        <v>28.643000000000001</v>
      </c>
      <c r="AT84" s="467">
        <v>-409.20600000000002</v>
      </c>
      <c r="AU84" s="467">
        <v>0</v>
      </c>
      <c r="AV84" s="467">
        <v>-317.80599999999998</v>
      </c>
      <c r="AW84" s="467">
        <v>5310.7119999999995</v>
      </c>
      <c r="AX84" s="467">
        <v>4992.9059999999999</v>
      </c>
      <c r="AY84" s="467">
        <f t="shared" si="9"/>
        <v>5310.7119999999995</v>
      </c>
      <c r="AZ84" s="467">
        <f t="shared" si="10"/>
        <v>0</v>
      </c>
      <c r="BA84" s="467">
        <f t="shared" si="11"/>
        <v>-409.20600000000002</v>
      </c>
    </row>
    <row r="85" spans="1:53" s="464" customFormat="1">
      <c r="A85" s="466">
        <v>0.32291666666666702</v>
      </c>
      <c r="B85" s="467">
        <v>2601.806</v>
      </c>
      <c r="C85" s="467">
        <v>2529.279</v>
      </c>
      <c r="D85" s="467">
        <v>0</v>
      </c>
      <c r="E85" s="467">
        <v>449.73200000000003</v>
      </c>
      <c r="F85" s="467">
        <v>132.49600000000001</v>
      </c>
      <c r="G85" s="467">
        <v>0</v>
      </c>
      <c r="H85" s="467">
        <v>663.60299999999995</v>
      </c>
      <c r="I85" s="467">
        <v>22.613</v>
      </c>
      <c r="J85" s="467">
        <v>-717.28899999999999</v>
      </c>
      <c r="K85" s="467">
        <v>-5.0970000000000004</v>
      </c>
      <c r="L85" s="467">
        <v>-425.60199999999998</v>
      </c>
      <c r="M85" s="467">
        <v>5677.1430000000009</v>
      </c>
      <c r="N85" s="467">
        <v>5251.5410000000011</v>
      </c>
      <c r="O85" s="467">
        <f t="shared" si="3"/>
        <v>5677.1430000000009</v>
      </c>
      <c r="P85" s="467">
        <f t="shared" si="4"/>
        <v>0</v>
      </c>
      <c r="Q85" s="467">
        <f t="shared" si="5"/>
        <v>-717.28899999999999</v>
      </c>
      <c r="S85" s="466">
        <v>0.32291666666666702</v>
      </c>
      <c r="T85" s="467">
        <v>3695.7530000000002</v>
      </c>
      <c r="U85" s="467">
        <v>1222.7260000000001</v>
      </c>
      <c r="V85" s="467">
        <v>0</v>
      </c>
      <c r="W85" s="467">
        <v>423.58</v>
      </c>
      <c r="X85" s="467">
        <v>113.93300000000001</v>
      </c>
      <c r="Y85" s="467">
        <v>0</v>
      </c>
      <c r="Z85" s="467">
        <v>386.82600000000002</v>
      </c>
      <c r="AA85" s="467">
        <v>120.268</v>
      </c>
      <c r="AB85" s="467">
        <v>-191.59299999999999</v>
      </c>
      <c r="AC85" s="467">
        <v>-313.92899999999997</v>
      </c>
      <c r="AD85" s="467">
        <v>-358.23399999999998</v>
      </c>
      <c r="AE85" s="467">
        <v>5457.5640000000003</v>
      </c>
      <c r="AF85" s="467">
        <v>5099.33</v>
      </c>
      <c r="AG85" s="467">
        <f t="shared" si="6"/>
        <v>5457.5640000000003</v>
      </c>
      <c r="AH85" s="467">
        <f t="shared" si="7"/>
        <v>0</v>
      </c>
      <c r="AI85" s="467">
        <f t="shared" si="8"/>
        <v>-191.59299999999999</v>
      </c>
      <c r="AK85" s="466">
        <v>0.32291666666666702</v>
      </c>
      <c r="AL85" s="467">
        <v>3664.8780000000002</v>
      </c>
      <c r="AM85" s="467">
        <v>987.54300000000001</v>
      </c>
      <c r="AN85" s="467">
        <v>0</v>
      </c>
      <c r="AO85" s="467">
        <v>322.93299999999999</v>
      </c>
      <c r="AP85" s="467">
        <v>166.166</v>
      </c>
      <c r="AQ85" s="467">
        <v>37.335000000000001</v>
      </c>
      <c r="AR85" s="467">
        <v>686.98</v>
      </c>
      <c r="AS85" s="467">
        <v>25.91</v>
      </c>
      <c r="AT85" s="467">
        <v>-403.85300000000001</v>
      </c>
      <c r="AU85" s="467">
        <v>0</v>
      </c>
      <c r="AV85" s="467">
        <v>-319.14400000000001</v>
      </c>
      <c r="AW85" s="467">
        <v>5487.8920000000007</v>
      </c>
      <c r="AX85" s="467">
        <v>5168.7480000000005</v>
      </c>
      <c r="AY85" s="467">
        <f t="shared" si="9"/>
        <v>5487.8920000000007</v>
      </c>
      <c r="AZ85" s="467">
        <f t="shared" si="10"/>
        <v>0</v>
      </c>
      <c r="BA85" s="467">
        <f t="shared" si="11"/>
        <v>-403.85300000000001</v>
      </c>
    </row>
    <row r="86" spans="1:53" s="464" customFormat="1">
      <c r="A86" s="466">
        <v>0.33333333333333298</v>
      </c>
      <c r="B86" s="467">
        <v>2600.0210000000002</v>
      </c>
      <c r="C86" s="467">
        <v>2414.5149999999999</v>
      </c>
      <c r="D86" s="467">
        <v>0</v>
      </c>
      <c r="E86" s="467">
        <v>442.87599999999998</v>
      </c>
      <c r="F86" s="467">
        <v>131.91399999999999</v>
      </c>
      <c r="G86" s="467">
        <v>0</v>
      </c>
      <c r="H86" s="467">
        <v>820.40300000000002</v>
      </c>
      <c r="I86" s="467">
        <v>22.17</v>
      </c>
      <c r="J86" s="467">
        <v>-568.74599999999998</v>
      </c>
      <c r="K86" s="467">
        <v>-5.05</v>
      </c>
      <c r="L86" s="467">
        <v>-414.68400000000003</v>
      </c>
      <c r="M86" s="467">
        <v>5858.1030000000001</v>
      </c>
      <c r="N86" s="467">
        <v>5443.4189999999999</v>
      </c>
      <c r="O86" s="467">
        <f t="shared" si="3"/>
        <v>5858.1030000000001</v>
      </c>
      <c r="P86" s="467">
        <f t="shared" si="4"/>
        <v>0</v>
      </c>
      <c r="Q86" s="467">
        <f t="shared" si="5"/>
        <v>-568.74599999999998</v>
      </c>
      <c r="S86" s="466">
        <v>0.33333333333333298</v>
      </c>
      <c r="T86" s="467">
        <v>3696.0079999999998</v>
      </c>
      <c r="U86" s="467">
        <v>1215.8989999999999</v>
      </c>
      <c r="V86" s="467">
        <v>0</v>
      </c>
      <c r="W86" s="467">
        <v>413.06799999999998</v>
      </c>
      <c r="X86" s="467">
        <v>109.56699999999999</v>
      </c>
      <c r="Y86" s="467">
        <v>0</v>
      </c>
      <c r="Z86" s="467">
        <v>476.99400000000003</v>
      </c>
      <c r="AA86" s="467">
        <v>113.131</v>
      </c>
      <c r="AB86" s="467">
        <v>-71.153999999999996</v>
      </c>
      <c r="AC86" s="467">
        <v>-313.90100000000001</v>
      </c>
      <c r="AD86" s="467">
        <v>-357.36700000000002</v>
      </c>
      <c r="AE86" s="467">
        <v>5639.6119999999992</v>
      </c>
      <c r="AF86" s="467">
        <v>5282.244999999999</v>
      </c>
      <c r="AG86" s="467">
        <f t="shared" si="6"/>
        <v>5639.6119999999992</v>
      </c>
      <c r="AH86" s="467">
        <f t="shared" si="7"/>
        <v>0</v>
      </c>
      <c r="AI86" s="467">
        <f t="shared" si="8"/>
        <v>-71.153999999999996</v>
      </c>
      <c r="AK86" s="466">
        <v>0.33333333333333298</v>
      </c>
      <c r="AL86" s="467">
        <v>3660.1439999999998</v>
      </c>
      <c r="AM86" s="467">
        <v>994.90599999999995</v>
      </c>
      <c r="AN86" s="467">
        <v>0</v>
      </c>
      <c r="AO86" s="467">
        <v>312.21699999999998</v>
      </c>
      <c r="AP86" s="467">
        <v>157.75899999999999</v>
      </c>
      <c r="AQ86" s="467">
        <v>39.465000000000003</v>
      </c>
      <c r="AR86" s="467">
        <v>791.82600000000002</v>
      </c>
      <c r="AS86" s="467">
        <v>20.972000000000001</v>
      </c>
      <c r="AT86" s="467">
        <v>-305.53100000000001</v>
      </c>
      <c r="AU86" s="467">
        <v>0</v>
      </c>
      <c r="AV86" s="467">
        <v>-319.392</v>
      </c>
      <c r="AW86" s="467">
        <v>5671.7579999999989</v>
      </c>
      <c r="AX86" s="467">
        <v>5352.3659999999991</v>
      </c>
      <c r="AY86" s="467">
        <f t="shared" si="9"/>
        <v>5671.7579999999989</v>
      </c>
      <c r="AZ86" s="467">
        <f t="shared" si="10"/>
        <v>0</v>
      </c>
      <c r="BA86" s="467">
        <f t="shared" si="11"/>
        <v>-305.53100000000001</v>
      </c>
    </row>
    <row r="87" spans="1:53" s="464" customFormat="1">
      <c r="A87" s="466">
        <v>0.34375</v>
      </c>
      <c r="B87" s="467">
        <v>2604.9540000000002</v>
      </c>
      <c r="C87" s="467">
        <v>2298.3710000000001</v>
      </c>
      <c r="D87" s="467">
        <v>0</v>
      </c>
      <c r="E87" s="467">
        <v>441.97399999999999</v>
      </c>
      <c r="F87" s="467">
        <v>131.892</v>
      </c>
      <c r="G87" s="467">
        <v>0</v>
      </c>
      <c r="H87" s="467">
        <v>942.51099999999997</v>
      </c>
      <c r="I87" s="467">
        <v>20.21</v>
      </c>
      <c r="J87" s="467">
        <v>-476.36</v>
      </c>
      <c r="K87" s="467">
        <v>-4.9320000000000004</v>
      </c>
      <c r="L87" s="467">
        <v>-404.09300000000002</v>
      </c>
      <c r="M87" s="467">
        <v>5958.6200000000017</v>
      </c>
      <c r="N87" s="467">
        <v>5554.5270000000019</v>
      </c>
      <c r="O87" s="467">
        <f t="shared" si="3"/>
        <v>5958.6200000000017</v>
      </c>
      <c r="P87" s="467">
        <f t="shared" si="4"/>
        <v>0</v>
      </c>
      <c r="Q87" s="467">
        <f t="shared" si="5"/>
        <v>-476.36</v>
      </c>
      <c r="S87" s="466">
        <v>0.34375</v>
      </c>
      <c r="T87" s="467">
        <v>3695.4639999999999</v>
      </c>
      <c r="U87" s="467">
        <v>1209.489</v>
      </c>
      <c r="V87" s="467">
        <v>0</v>
      </c>
      <c r="W87" s="467">
        <v>413.35199999999998</v>
      </c>
      <c r="X87" s="467">
        <v>109.256</v>
      </c>
      <c r="Y87" s="467">
        <v>0</v>
      </c>
      <c r="Z87" s="467">
        <v>583.995</v>
      </c>
      <c r="AA87" s="467">
        <v>113.721</v>
      </c>
      <c r="AB87" s="467">
        <v>28.437999999999999</v>
      </c>
      <c r="AC87" s="467">
        <v>-314.71899999999999</v>
      </c>
      <c r="AD87" s="467">
        <v>-357.40499999999997</v>
      </c>
      <c r="AE87" s="467">
        <v>5838.9960000000001</v>
      </c>
      <c r="AF87" s="467">
        <v>5481.5910000000003</v>
      </c>
      <c r="AG87" s="467">
        <f t="shared" si="6"/>
        <v>5838.9960000000001</v>
      </c>
      <c r="AH87" s="467">
        <f t="shared" si="7"/>
        <v>28.437999999999999</v>
      </c>
      <c r="AI87" s="467">
        <f t="shared" si="8"/>
        <v>0</v>
      </c>
      <c r="AK87" s="466">
        <v>0.34375</v>
      </c>
      <c r="AL87" s="467">
        <v>3655.837</v>
      </c>
      <c r="AM87" s="467">
        <v>991.22400000000005</v>
      </c>
      <c r="AN87" s="467">
        <v>0</v>
      </c>
      <c r="AO87" s="467">
        <v>315.65800000000002</v>
      </c>
      <c r="AP87" s="467">
        <v>159.13</v>
      </c>
      <c r="AQ87" s="467">
        <v>40.887</v>
      </c>
      <c r="AR87" s="467">
        <v>905.197</v>
      </c>
      <c r="AS87" s="467">
        <v>24.305</v>
      </c>
      <c r="AT87" s="467">
        <v>-261.60700000000003</v>
      </c>
      <c r="AU87" s="467">
        <v>0</v>
      </c>
      <c r="AV87" s="467">
        <v>-319.85599999999999</v>
      </c>
      <c r="AW87" s="467">
        <v>5830.6310000000003</v>
      </c>
      <c r="AX87" s="467">
        <v>5510.7750000000005</v>
      </c>
      <c r="AY87" s="467">
        <f t="shared" si="9"/>
        <v>5830.6310000000003</v>
      </c>
      <c r="AZ87" s="467">
        <f t="shared" si="10"/>
        <v>0</v>
      </c>
      <c r="BA87" s="467">
        <f t="shared" si="11"/>
        <v>-261.60700000000003</v>
      </c>
    </row>
    <row r="88" spans="1:53" s="464" customFormat="1">
      <c r="A88" s="466">
        <v>0.35416666666666702</v>
      </c>
      <c r="B88" s="467">
        <v>2605.9740000000002</v>
      </c>
      <c r="C88" s="467">
        <v>2082.529</v>
      </c>
      <c r="D88" s="467">
        <v>0</v>
      </c>
      <c r="E88" s="467">
        <v>442.98599999999999</v>
      </c>
      <c r="F88" s="467">
        <v>131.898</v>
      </c>
      <c r="G88" s="467">
        <v>0</v>
      </c>
      <c r="H88" s="467">
        <v>1044.1949999999999</v>
      </c>
      <c r="I88" s="467">
        <v>19.492999999999999</v>
      </c>
      <c r="J88" s="467">
        <v>-291.45600000000002</v>
      </c>
      <c r="K88" s="467">
        <v>-3.871</v>
      </c>
      <c r="L88" s="467">
        <v>-383.32600000000002</v>
      </c>
      <c r="M88" s="467">
        <v>6031.7480000000005</v>
      </c>
      <c r="N88" s="467">
        <v>5648.4220000000005</v>
      </c>
      <c r="O88" s="467">
        <f t="shared" si="3"/>
        <v>6031.7480000000005</v>
      </c>
      <c r="P88" s="467">
        <f t="shared" si="4"/>
        <v>0</v>
      </c>
      <c r="Q88" s="467">
        <f t="shared" si="5"/>
        <v>-291.45600000000002</v>
      </c>
      <c r="S88" s="466">
        <v>0.35416666666666702</v>
      </c>
      <c r="T88" s="467">
        <v>3696</v>
      </c>
      <c r="U88" s="467">
        <v>1207.6189999999999</v>
      </c>
      <c r="V88" s="467">
        <v>0</v>
      </c>
      <c r="W88" s="467">
        <v>414.04399999999998</v>
      </c>
      <c r="X88" s="467">
        <v>109.264</v>
      </c>
      <c r="Y88" s="467">
        <v>0</v>
      </c>
      <c r="Z88" s="467">
        <v>668.68700000000001</v>
      </c>
      <c r="AA88" s="467">
        <v>114.123</v>
      </c>
      <c r="AB88" s="467">
        <v>110.996</v>
      </c>
      <c r="AC88" s="467">
        <v>-313.99799999999999</v>
      </c>
      <c r="AD88" s="467">
        <v>-357.858</v>
      </c>
      <c r="AE88" s="467">
        <v>6006.7349999999997</v>
      </c>
      <c r="AF88" s="467">
        <v>5648.8769999999995</v>
      </c>
      <c r="AG88" s="467">
        <f t="shared" si="6"/>
        <v>6006.7349999999997</v>
      </c>
      <c r="AH88" s="467">
        <f t="shared" si="7"/>
        <v>110.996</v>
      </c>
      <c r="AI88" s="467">
        <f t="shared" si="8"/>
        <v>0</v>
      </c>
      <c r="AK88" s="466">
        <v>0.35416666666666702</v>
      </c>
      <c r="AL88" s="467">
        <v>3658.61</v>
      </c>
      <c r="AM88" s="467">
        <v>982.928</v>
      </c>
      <c r="AN88" s="467">
        <v>0</v>
      </c>
      <c r="AO88" s="467">
        <v>317.13499999999999</v>
      </c>
      <c r="AP88" s="467">
        <v>113.324</v>
      </c>
      <c r="AQ88" s="467">
        <v>1.141</v>
      </c>
      <c r="AR88" s="467">
        <v>1022.837</v>
      </c>
      <c r="AS88" s="467">
        <v>27.405999999999999</v>
      </c>
      <c r="AT88" s="467">
        <v>-147.48500000000001</v>
      </c>
      <c r="AU88" s="467">
        <v>0</v>
      </c>
      <c r="AV88" s="467">
        <v>-319.24900000000002</v>
      </c>
      <c r="AW88" s="467">
        <v>5975.8960000000006</v>
      </c>
      <c r="AX88" s="467">
        <v>5656.6470000000008</v>
      </c>
      <c r="AY88" s="467">
        <f t="shared" si="9"/>
        <v>5975.8960000000006</v>
      </c>
      <c r="AZ88" s="467">
        <f t="shared" si="10"/>
        <v>0</v>
      </c>
      <c r="BA88" s="467">
        <f t="shared" si="11"/>
        <v>-147.48500000000001</v>
      </c>
    </row>
    <row r="89" spans="1:53" s="464" customFormat="1">
      <c r="A89" s="466">
        <v>0.36458333333333298</v>
      </c>
      <c r="B89" s="467">
        <v>2605.2310000000002</v>
      </c>
      <c r="C89" s="467">
        <v>1885.7629999999999</v>
      </c>
      <c r="D89" s="467">
        <v>0</v>
      </c>
      <c r="E89" s="467">
        <v>442.77800000000002</v>
      </c>
      <c r="F89" s="467">
        <v>131.905</v>
      </c>
      <c r="G89" s="467">
        <v>0</v>
      </c>
      <c r="H89" s="467">
        <v>1163.6279999999999</v>
      </c>
      <c r="I89" s="467">
        <v>18.302</v>
      </c>
      <c r="J89" s="467">
        <v>-13.941000000000001</v>
      </c>
      <c r="K89" s="467">
        <v>-98.63</v>
      </c>
      <c r="L89" s="467">
        <v>-364.41</v>
      </c>
      <c r="M89" s="467">
        <v>6135.0360000000001</v>
      </c>
      <c r="N89" s="467">
        <v>5770.6260000000002</v>
      </c>
      <c r="O89" s="467">
        <f t="shared" si="3"/>
        <v>6135.0360000000001</v>
      </c>
      <c r="P89" s="467">
        <f t="shared" si="4"/>
        <v>0</v>
      </c>
      <c r="Q89" s="467">
        <f t="shared" si="5"/>
        <v>-13.941000000000001</v>
      </c>
      <c r="S89" s="466">
        <v>0.36458333333333298</v>
      </c>
      <c r="T89" s="467">
        <v>3696.1010000000001</v>
      </c>
      <c r="U89" s="467">
        <v>1207.1610000000001</v>
      </c>
      <c r="V89" s="467">
        <v>0</v>
      </c>
      <c r="W89" s="467">
        <v>412.22699999999998</v>
      </c>
      <c r="X89" s="467">
        <v>109.265</v>
      </c>
      <c r="Y89" s="467">
        <v>0</v>
      </c>
      <c r="Z89" s="467">
        <v>734.18700000000001</v>
      </c>
      <c r="AA89" s="467">
        <v>114.76900000000001</v>
      </c>
      <c r="AB89" s="467">
        <v>219.005</v>
      </c>
      <c r="AC89" s="467">
        <v>-312.97300000000001</v>
      </c>
      <c r="AD89" s="467">
        <v>-358.15600000000001</v>
      </c>
      <c r="AE89" s="467">
        <v>6179.7420000000011</v>
      </c>
      <c r="AF89" s="467">
        <v>5821.5860000000011</v>
      </c>
      <c r="AG89" s="467">
        <f t="shared" si="6"/>
        <v>6179.7420000000011</v>
      </c>
      <c r="AH89" s="467">
        <f t="shared" si="7"/>
        <v>219.005</v>
      </c>
      <c r="AI89" s="467">
        <f t="shared" si="8"/>
        <v>0</v>
      </c>
      <c r="AK89" s="466">
        <v>0.36458333333333298</v>
      </c>
      <c r="AL89" s="467">
        <v>3658.491</v>
      </c>
      <c r="AM89" s="467">
        <v>987.077</v>
      </c>
      <c r="AN89" s="467">
        <v>0</v>
      </c>
      <c r="AO89" s="467">
        <v>318.63099999999997</v>
      </c>
      <c r="AP89" s="467">
        <v>112.069</v>
      </c>
      <c r="AQ89" s="467">
        <v>0</v>
      </c>
      <c r="AR89" s="467">
        <v>1107.519</v>
      </c>
      <c r="AS89" s="467">
        <v>26.831</v>
      </c>
      <c r="AT89" s="467">
        <v>-108.084</v>
      </c>
      <c r="AU89" s="467">
        <v>0</v>
      </c>
      <c r="AV89" s="467">
        <v>-320.24700000000001</v>
      </c>
      <c r="AW89" s="467">
        <v>6102.5340000000015</v>
      </c>
      <c r="AX89" s="467">
        <v>5782.2870000000012</v>
      </c>
      <c r="AY89" s="467">
        <f t="shared" si="9"/>
        <v>6102.5340000000015</v>
      </c>
      <c r="AZ89" s="467">
        <f t="shared" si="10"/>
        <v>0</v>
      </c>
      <c r="BA89" s="467">
        <f t="shared" si="11"/>
        <v>-108.084</v>
      </c>
    </row>
    <row r="90" spans="1:53" s="464" customFormat="1">
      <c r="A90" s="466">
        <v>0.375</v>
      </c>
      <c r="B90" s="467">
        <v>2603.6970000000001</v>
      </c>
      <c r="C90" s="467">
        <v>1698.184</v>
      </c>
      <c r="D90" s="467">
        <v>0</v>
      </c>
      <c r="E90" s="467">
        <v>429.75</v>
      </c>
      <c r="F90" s="467">
        <v>129.35400000000001</v>
      </c>
      <c r="G90" s="467">
        <v>0</v>
      </c>
      <c r="H90" s="467">
        <v>1294.837</v>
      </c>
      <c r="I90" s="467">
        <v>18.61</v>
      </c>
      <c r="J90" s="467">
        <v>322.12</v>
      </c>
      <c r="K90" s="467">
        <v>-317.38799999999998</v>
      </c>
      <c r="L90" s="467">
        <v>-345.69600000000003</v>
      </c>
      <c r="M90" s="467">
        <v>6179.1639999999998</v>
      </c>
      <c r="N90" s="467">
        <v>5833.4679999999998</v>
      </c>
      <c r="O90" s="467">
        <f t="shared" si="3"/>
        <v>6179.1639999999998</v>
      </c>
      <c r="P90" s="467">
        <f t="shared" si="4"/>
        <v>322.12</v>
      </c>
      <c r="Q90" s="467">
        <f t="shared" si="5"/>
        <v>0</v>
      </c>
      <c r="S90" s="466">
        <v>0.375</v>
      </c>
      <c r="T90" s="467">
        <v>3698.3910000000001</v>
      </c>
      <c r="U90" s="467">
        <v>1193.6780000000001</v>
      </c>
      <c r="V90" s="467">
        <v>0</v>
      </c>
      <c r="W90" s="467">
        <v>396.137</v>
      </c>
      <c r="X90" s="467">
        <v>106.157</v>
      </c>
      <c r="Y90" s="467">
        <v>0</v>
      </c>
      <c r="Z90" s="467">
        <v>797.3</v>
      </c>
      <c r="AA90" s="467">
        <v>121.029</v>
      </c>
      <c r="AB90" s="467">
        <v>299.41699999999997</v>
      </c>
      <c r="AC90" s="467">
        <v>-311.685</v>
      </c>
      <c r="AD90" s="467">
        <v>-356.33499999999998</v>
      </c>
      <c r="AE90" s="467">
        <v>6300.4240000000009</v>
      </c>
      <c r="AF90" s="467">
        <v>5944.0890000000009</v>
      </c>
      <c r="AG90" s="467">
        <f t="shared" si="6"/>
        <v>6300.4240000000009</v>
      </c>
      <c r="AH90" s="467">
        <f t="shared" si="7"/>
        <v>299.41699999999997</v>
      </c>
      <c r="AI90" s="467">
        <f t="shared" si="8"/>
        <v>0</v>
      </c>
      <c r="AK90" s="466">
        <v>0.375</v>
      </c>
      <c r="AL90" s="467">
        <v>3656.5050000000001</v>
      </c>
      <c r="AM90" s="467">
        <v>980.43600000000004</v>
      </c>
      <c r="AN90" s="467">
        <v>0</v>
      </c>
      <c r="AO90" s="467">
        <v>310.51100000000002</v>
      </c>
      <c r="AP90" s="467">
        <v>110.59699999999999</v>
      </c>
      <c r="AQ90" s="467">
        <v>0</v>
      </c>
      <c r="AR90" s="467">
        <v>1202.5740000000001</v>
      </c>
      <c r="AS90" s="467">
        <v>26.513999999999999</v>
      </c>
      <c r="AT90" s="467">
        <v>-3.2850000000000001</v>
      </c>
      <c r="AU90" s="467">
        <v>0</v>
      </c>
      <c r="AV90" s="467">
        <v>-319.54599999999999</v>
      </c>
      <c r="AW90" s="467">
        <v>6283.8519999999999</v>
      </c>
      <c r="AX90" s="467">
        <v>5964.3059999999996</v>
      </c>
      <c r="AY90" s="467">
        <f t="shared" si="9"/>
        <v>6283.8519999999999</v>
      </c>
      <c r="AZ90" s="467">
        <f t="shared" si="10"/>
        <v>0</v>
      </c>
      <c r="BA90" s="467">
        <f t="shared" si="11"/>
        <v>-3.2850000000000001</v>
      </c>
    </row>
    <row r="91" spans="1:53" s="464" customFormat="1">
      <c r="A91" s="466">
        <v>0.38541666666666702</v>
      </c>
      <c r="B91" s="467">
        <v>2603.585</v>
      </c>
      <c r="C91" s="467">
        <v>1618.711</v>
      </c>
      <c r="D91" s="467">
        <v>0</v>
      </c>
      <c r="E91" s="467">
        <v>428.01400000000001</v>
      </c>
      <c r="F91" s="467">
        <v>129.34299999999999</v>
      </c>
      <c r="G91" s="467">
        <v>0</v>
      </c>
      <c r="H91" s="467">
        <v>1354.9970000000001</v>
      </c>
      <c r="I91" s="467">
        <v>20.018999999999998</v>
      </c>
      <c r="J91" s="467">
        <v>372.00200000000001</v>
      </c>
      <c r="K91" s="467">
        <v>-317.50700000000001</v>
      </c>
      <c r="L91" s="467">
        <v>-338.07299999999998</v>
      </c>
      <c r="M91" s="467">
        <v>6209.1640000000016</v>
      </c>
      <c r="N91" s="467">
        <v>5871.0910000000013</v>
      </c>
      <c r="O91" s="467">
        <f t="shared" si="3"/>
        <v>6209.1640000000016</v>
      </c>
      <c r="P91" s="467">
        <f t="shared" si="4"/>
        <v>372.00200000000001</v>
      </c>
      <c r="Q91" s="467">
        <f t="shared" si="5"/>
        <v>0</v>
      </c>
      <c r="S91" s="466">
        <v>0.38541666666666702</v>
      </c>
      <c r="T91" s="467">
        <v>3699.8110000000001</v>
      </c>
      <c r="U91" s="467">
        <v>1197.8810000000001</v>
      </c>
      <c r="V91" s="467">
        <v>0</v>
      </c>
      <c r="W91" s="467">
        <v>394.11099999999999</v>
      </c>
      <c r="X91" s="467">
        <v>106.379</v>
      </c>
      <c r="Y91" s="467">
        <v>0</v>
      </c>
      <c r="Z91" s="467">
        <v>890.35400000000004</v>
      </c>
      <c r="AA91" s="467">
        <v>111.94</v>
      </c>
      <c r="AB91" s="467">
        <v>306.18700000000001</v>
      </c>
      <c r="AC91" s="467">
        <v>-311.43099999999998</v>
      </c>
      <c r="AD91" s="467">
        <v>-357.262</v>
      </c>
      <c r="AE91" s="467">
        <v>6395.232</v>
      </c>
      <c r="AF91" s="467">
        <v>6037.97</v>
      </c>
      <c r="AG91" s="467">
        <f t="shared" si="6"/>
        <v>6395.232</v>
      </c>
      <c r="AH91" s="467">
        <f t="shared" si="7"/>
        <v>306.18700000000001</v>
      </c>
      <c r="AI91" s="467">
        <f t="shared" si="8"/>
        <v>0</v>
      </c>
      <c r="AK91" s="466">
        <v>0.38541666666666702</v>
      </c>
      <c r="AL91" s="467">
        <v>3654.6559999999999</v>
      </c>
      <c r="AM91" s="467">
        <v>967.35500000000002</v>
      </c>
      <c r="AN91" s="467">
        <v>0</v>
      </c>
      <c r="AO91" s="467">
        <v>310.34500000000003</v>
      </c>
      <c r="AP91" s="467">
        <v>110.59699999999999</v>
      </c>
      <c r="AQ91" s="467">
        <v>0</v>
      </c>
      <c r="AR91" s="467">
        <v>1296.0550000000001</v>
      </c>
      <c r="AS91" s="467">
        <v>24.283000000000001</v>
      </c>
      <c r="AT91" s="467">
        <v>31.542999999999999</v>
      </c>
      <c r="AU91" s="467">
        <v>0</v>
      </c>
      <c r="AV91" s="467">
        <v>-318.78500000000003</v>
      </c>
      <c r="AW91" s="467">
        <v>6394.8340000000007</v>
      </c>
      <c r="AX91" s="467">
        <v>6076.0490000000009</v>
      </c>
      <c r="AY91" s="467">
        <f t="shared" si="9"/>
        <v>6394.8340000000007</v>
      </c>
      <c r="AZ91" s="467">
        <f t="shared" si="10"/>
        <v>31.542999999999999</v>
      </c>
      <c r="BA91" s="467">
        <f t="shared" si="11"/>
        <v>0</v>
      </c>
    </row>
    <row r="92" spans="1:53" s="464" customFormat="1">
      <c r="A92" s="466">
        <v>0.39583333333333298</v>
      </c>
      <c r="B92" s="467">
        <v>2606.2339999999999</v>
      </c>
      <c r="C92" s="467">
        <v>1564.992</v>
      </c>
      <c r="D92" s="467">
        <v>0</v>
      </c>
      <c r="E92" s="467">
        <v>429.42</v>
      </c>
      <c r="F92" s="467">
        <v>129.333</v>
      </c>
      <c r="G92" s="467">
        <v>0</v>
      </c>
      <c r="H92" s="467">
        <v>1457.992</v>
      </c>
      <c r="I92" s="467">
        <v>22.646999999999998</v>
      </c>
      <c r="J92" s="467">
        <v>366.54599999999999</v>
      </c>
      <c r="K92" s="467">
        <v>-317.00099999999998</v>
      </c>
      <c r="L92" s="467">
        <v>-333.65800000000002</v>
      </c>
      <c r="M92" s="467">
        <v>6260.1629999999996</v>
      </c>
      <c r="N92" s="467">
        <v>5926.5049999999992</v>
      </c>
      <c r="O92" s="467">
        <f t="shared" si="3"/>
        <v>6260.1629999999996</v>
      </c>
      <c r="P92" s="467">
        <f t="shared" si="4"/>
        <v>366.54599999999999</v>
      </c>
      <c r="Q92" s="467">
        <f t="shared" si="5"/>
        <v>0</v>
      </c>
      <c r="S92" s="466">
        <v>0.39583333333333298</v>
      </c>
      <c r="T92" s="467">
        <v>3701.1889999999999</v>
      </c>
      <c r="U92" s="467">
        <v>1191.3530000000001</v>
      </c>
      <c r="V92" s="467">
        <v>0</v>
      </c>
      <c r="W92" s="467">
        <v>394.80500000000001</v>
      </c>
      <c r="X92" s="467">
        <v>106.376</v>
      </c>
      <c r="Y92" s="467">
        <v>0</v>
      </c>
      <c r="Z92" s="467">
        <v>954.91300000000001</v>
      </c>
      <c r="AA92" s="467">
        <v>106.217</v>
      </c>
      <c r="AB92" s="467">
        <v>336.09899999999999</v>
      </c>
      <c r="AC92" s="467">
        <v>-311.95600000000002</v>
      </c>
      <c r="AD92" s="467">
        <v>-357.05500000000001</v>
      </c>
      <c r="AE92" s="467">
        <v>6478.9960000000001</v>
      </c>
      <c r="AF92" s="467">
        <v>6121.9409999999998</v>
      </c>
      <c r="AG92" s="467">
        <f t="shared" si="6"/>
        <v>6478.9960000000001</v>
      </c>
      <c r="AH92" s="467">
        <f t="shared" si="7"/>
        <v>336.09899999999999</v>
      </c>
      <c r="AI92" s="467">
        <f t="shared" si="8"/>
        <v>0</v>
      </c>
      <c r="AK92" s="466">
        <v>0.39583333333333298</v>
      </c>
      <c r="AL92" s="467">
        <v>3653.47</v>
      </c>
      <c r="AM92" s="467">
        <v>967.31299999999999</v>
      </c>
      <c r="AN92" s="467">
        <v>0</v>
      </c>
      <c r="AO92" s="467">
        <v>309.06700000000001</v>
      </c>
      <c r="AP92" s="467">
        <v>110.843</v>
      </c>
      <c r="AQ92" s="467">
        <v>0</v>
      </c>
      <c r="AR92" s="467">
        <v>1406.62</v>
      </c>
      <c r="AS92" s="467">
        <v>24.684999999999999</v>
      </c>
      <c r="AT92" s="467">
        <v>16.439</v>
      </c>
      <c r="AU92" s="467">
        <v>0</v>
      </c>
      <c r="AV92" s="467">
        <v>-319.34500000000003</v>
      </c>
      <c r="AW92" s="467">
        <v>6488.4369999999999</v>
      </c>
      <c r="AX92" s="467">
        <v>6169.0919999999996</v>
      </c>
      <c r="AY92" s="467">
        <f t="shared" si="9"/>
        <v>6488.4369999999999</v>
      </c>
      <c r="AZ92" s="467">
        <f t="shared" si="10"/>
        <v>16.439</v>
      </c>
      <c r="BA92" s="467">
        <f t="shared" si="11"/>
        <v>0</v>
      </c>
    </row>
    <row r="93" spans="1:53" s="464" customFormat="1">
      <c r="A93" s="466">
        <v>0.40625</v>
      </c>
      <c r="B93" s="467">
        <v>2607.9780000000001</v>
      </c>
      <c r="C93" s="467">
        <v>1523.489</v>
      </c>
      <c r="D93" s="467">
        <v>0</v>
      </c>
      <c r="E93" s="467">
        <v>430.62200000000001</v>
      </c>
      <c r="F93" s="467">
        <v>129.33699999999999</v>
      </c>
      <c r="G93" s="467">
        <v>0</v>
      </c>
      <c r="H93" s="467">
        <v>1486.769</v>
      </c>
      <c r="I93" s="467">
        <v>30.347999999999999</v>
      </c>
      <c r="J93" s="467">
        <v>393.37</v>
      </c>
      <c r="K93" s="467">
        <v>-353.80500000000001</v>
      </c>
      <c r="L93" s="467">
        <v>-329.97</v>
      </c>
      <c r="M93" s="467">
        <v>6248.1080000000011</v>
      </c>
      <c r="N93" s="467">
        <v>5918.1380000000008</v>
      </c>
      <c r="O93" s="467">
        <f t="shared" si="3"/>
        <v>6248.1080000000011</v>
      </c>
      <c r="P93" s="467">
        <f t="shared" si="4"/>
        <v>393.37</v>
      </c>
      <c r="Q93" s="467">
        <f t="shared" si="5"/>
        <v>0</v>
      </c>
      <c r="S93" s="466">
        <v>0.40625</v>
      </c>
      <c r="T93" s="467">
        <v>3701.4789999999998</v>
      </c>
      <c r="U93" s="467">
        <v>1199.6010000000001</v>
      </c>
      <c r="V93" s="467">
        <v>0</v>
      </c>
      <c r="W93" s="467">
        <v>394.13400000000001</v>
      </c>
      <c r="X93" s="467">
        <v>106.349</v>
      </c>
      <c r="Y93" s="467">
        <v>0</v>
      </c>
      <c r="Z93" s="467">
        <v>1035.3309999999999</v>
      </c>
      <c r="AA93" s="467">
        <v>98.989000000000004</v>
      </c>
      <c r="AB93" s="467">
        <v>349.267</v>
      </c>
      <c r="AC93" s="467">
        <v>-310.95800000000003</v>
      </c>
      <c r="AD93" s="467">
        <v>-358.36799999999999</v>
      </c>
      <c r="AE93" s="467">
        <v>6574.192</v>
      </c>
      <c r="AF93" s="467">
        <v>6215.8239999999996</v>
      </c>
      <c r="AG93" s="467">
        <f t="shared" si="6"/>
        <v>6574.192</v>
      </c>
      <c r="AH93" s="467">
        <f t="shared" si="7"/>
        <v>349.267</v>
      </c>
      <c r="AI93" s="467">
        <f t="shared" si="8"/>
        <v>0</v>
      </c>
      <c r="AK93" s="466">
        <v>0.40625</v>
      </c>
      <c r="AL93" s="467">
        <v>3650.9639999999999</v>
      </c>
      <c r="AM93" s="467">
        <v>972.44299999999998</v>
      </c>
      <c r="AN93" s="467">
        <v>0</v>
      </c>
      <c r="AO93" s="467">
        <v>307.87799999999999</v>
      </c>
      <c r="AP93" s="467">
        <v>110.84399999999999</v>
      </c>
      <c r="AQ93" s="467">
        <v>0</v>
      </c>
      <c r="AR93" s="467">
        <v>1512.328</v>
      </c>
      <c r="AS93" s="467">
        <v>21.655999999999999</v>
      </c>
      <c r="AT93" s="467">
        <v>16.484000000000002</v>
      </c>
      <c r="AU93" s="467">
        <v>0</v>
      </c>
      <c r="AV93" s="467">
        <v>-320.24700000000001</v>
      </c>
      <c r="AW93" s="467">
        <v>6592.5970000000007</v>
      </c>
      <c r="AX93" s="467">
        <v>6272.35</v>
      </c>
      <c r="AY93" s="467">
        <f t="shared" si="9"/>
        <v>6592.5970000000007</v>
      </c>
      <c r="AZ93" s="467">
        <f t="shared" si="10"/>
        <v>16.484000000000002</v>
      </c>
      <c r="BA93" s="467">
        <f t="shared" si="11"/>
        <v>0</v>
      </c>
    </row>
    <row r="94" spans="1:53" s="464" customFormat="1">
      <c r="A94" s="466">
        <v>0.41666666666666702</v>
      </c>
      <c r="B94" s="467">
        <v>2608.096</v>
      </c>
      <c r="C94" s="467">
        <v>1487.951</v>
      </c>
      <c r="D94" s="467">
        <v>0</v>
      </c>
      <c r="E94" s="467">
        <v>410.84399999999999</v>
      </c>
      <c r="F94" s="467">
        <v>130.45400000000001</v>
      </c>
      <c r="G94" s="467">
        <v>0</v>
      </c>
      <c r="H94" s="467">
        <v>1530.002</v>
      </c>
      <c r="I94" s="467">
        <v>26.902999999999999</v>
      </c>
      <c r="J94" s="467">
        <v>674.45</v>
      </c>
      <c r="K94" s="467">
        <v>-602.17899999999997</v>
      </c>
      <c r="L94" s="467">
        <v>-325.52600000000001</v>
      </c>
      <c r="M94" s="467">
        <v>6266.5209999999997</v>
      </c>
      <c r="N94" s="467">
        <v>5940.9949999999999</v>
      </c>
      <c r="O94" s="467">
        <f t="shared" si="3"/>
        <v>6266.5209999999997</v>
      </c>
      <c r="P94" s="467">
        <f t="shared" si="4"/>
        <v>674.45</v>
      </c>
      <c r="Q94" s="467">
        <f t="shared" si="5"/>
        <v>0</v>
      </c>
      <c r="S94" s="466">
        <v>0.41666666666666702</v>
      </c>
      <c r="T94" s="467">
        <v>3701.7269999999999</v>
      </c>
      <c r="U94" s="467">
        <v>1210.92</v>
      </c>
      <c r="V94" s="467">
        <v>0</v>
      </c>
      <c r="W94" s="467">
        <v>381.04500000000002</v>
      </c>
      <c r="X94" s="467">
        <v>105.748</v>
      </c>
      <c r="Y94" s="467">
        <v>0</v>
      </c>
      <c r="Z94" s="467">
        <v>1126.731</v>
      </c>
      <c r="AA94" s="467">
        <v>98.968000000000004</v>
      </c>
      <c r="AB94" s="467">
        <v>436.17700000000002</v>
      </c>
      <c r="AC94" s="467">
        <v>-310.92200000000003</v>
      </c>
      <c r="AD94" s="467">
        <v>-359.40199999999999</v>
      </c>
      <c r="AE94" s="467">
        <v>6750.3939999999984</v>
      </c>
      <c r="AF94" s="467">
        <v>6390.9919999999984</v>
      </c>
      <c r="AG94" s="467">
        <f t="shared" si="6"/>
        <v>6750.3939999999984</v>
      </c>
      <c r="AH94" s="467">
        <f t="shared" si="7"/>
        <v>436.17700000000002</v>
      </c>
      <c r="AI94" s="467">
        <f t="shared" si="8"/>
        <v>0</v>
      </c>
      <c r="AK94" s="466">
        <v>0.41666666666666702</v>
      </c>
      <c r="AL94" s="467">
        <v>3649.8040000000001</v>
      </c>
      <c r="AM94" s="467">
        <v>969.23299999999995</v>
      </c>
      <c r="AN94" s="467">
        <v>0</v>
      </c>
      <c r="AO94" s="467">
        <v>298.06599999999997</v>
      </c>
      <c r="AP94" s="467">
        <v>116.9</v>
      </c>
      <c r="AQ94" s="467">
        <v>0</v>
      </c>
      <c r="AR94" s="467">
        <v>1558.2840000000001</v>
      </c>
      <c r="AS94" s="467">
        <v>23.588000000000001</v>
      </c>
      <c r="AT94" s="467">
        <v>105.477</v>
      </c>
      <c r="AU94" s="467">
        <v>0</v>
      </c>
      <c r="AV94" s="467">
        <v>-319.56900000000002</v>
      </c>
      <c r="AW94" s="467">
        <v>6721.3519999999999</v>
      </c>
      <c r="AX94" s="467">
        <v>6401.7829999999994</v>
      </c>
      <c r="AY94" s="467">
        <f t="shared" si="9"/>
        <v>6721.3519999999999</v>
      </c>
      <c r="AZ94" s="467">
        <f t="shared" si="10"/>
        <v>105.477</v>
      </c>
      <c r="BA94" s="467">
        <f t="shared" si="11"/>
        <v>0</v>
      </c>
    </row>
    <row r="95" spans="1:53" s="464" customFormat="1">
      <c r="A95" s="466">
        <v>0.42708333333333298</v>
      </c>
      <c r="B95" s="467">
        <v>2606.953</v>
      </c>
      <c r="C95" s="467">
        <v>1485.232</v>
      </c>
      <c r="D95" s="467">
        <v>0</v>
      </c>
      <c r="E95" s="467">
        <v>407.97199999999998</v>
      </c>
      <c r="F95" s="467">
        <v>130.465</v>
      </c>
      <c r="G95" s="467">
        <v>0</v>
      </c>
      <c r="H95" s="467">
        <v>1600.501</v>
      </c>
      <c r="I95" s="467">
        <v>22.036999999999999</v>
      </c>
      <c r="J95" s="467">
        <v>724.57600000000002</v>
      </c>
      <c r="K95" s="467">
        <v>-639.36</v>
      </c>
      <c r="L95" s="467">
        <v>-325.43400000000003</v>
      </c>
      <c r="M95" s="467">
        <v>6338.3760000000011</v>
      </c>
      <c r="N95" s="467">
        <v>6012.9420000000009</v>
      </c>
      <c r="O95" s="467">
        <f t="shared" si="3"/>
        <v>6338.3760000000011</v>
      </c>
      <c r="P95" s="467">
        <f t="shared" si="4"/>
        <v>724.57600000000002</v>
      </c>
      <c r="Q95" s="467">
        <f t="shared" si="5"/>
        <v>0</v>
      </c>
      <c r="S95" s="466">
        <v>0.42708333333333298</v>
      </c>
      <c r="T95" s="467">
        <v>3702.875</v>
      </c>
      <c r="U95" s="467">
        <v>1234.374</v>
      </c>
      <c r="V95" s="467">
        <v>0</v>
      </c>
      <c r="W95" s="467">
        <v>388.654</v>
      </c>
      <c r="X95" s="467">
        <v>105.753</v>
      </c>
      <c r="Y95" s="467">
        <v>0</v>
      </c>
      <c r="Z95" s="467">
        <v>1194.9839999999999</v>
      </c>
      <c r="AA95" s="467">
        <v>95.465000000000003</v>
      </c>
      <c r="AB95" s="467">
        <v>630.09299999999996</v>
      </c>
      <c r="AC95" s="467">
        <v>-514.36500000000001</v>
      </c>
      <c r="AD95" s="467">
        <v>-362.84699999999998</v>
      </c>
      <c r="AE95" s="467">
        <v>6837.8329999999996</v>
      </c>
      <c r="AF95" s="467">
        <v>6474.9859999999999</v>
      </c>
      <c r="AG95" s="467">
        <f t="shared" si="6"/>
        <v>6837.8329999999996</v>
      </c>
      <c r="AH95" s="467">
        <f t="shared" si="7"/>
        <v>630.09299999999996</v>
      </c>
      <c r="AI95" s="467">
        <f t="shared" si="8"/>
        <v>0</v>
      </c>
      <c r="AK95" s="466">
        <v>0.42708333333333298</v>
      </c>
      <c r="AL95" s="467">
        <v>3646.9250000000002</v>
      </c>
      <c r="AM95" s="467">
        <v>968.327</v>
      </c>
      <c r="AN95" s="467">
        <v>0</v>
      </c>
      <c r="AO95" s="467">
        <v>298.85300000000001</v>
      </c>
      <c r="AP95" s="467">
        <v>117.29</v>
      </c>
      <c r="AQ95" s="467">
        <v>0</v>
      </c>
      <c r="AR95" s="467">
        <v>1587.3150000000001</v>
      </c>
      <c r="AS95" s="467">
        <v>26.085999999999999</v>
      </c>
      <c r="AT95" s="467">
        <v>121.788</v>
      </c>
      <c r="AU95" s="467">
        <v>0</v>
      </c>
      <c r="AV95" s="467">
        <v>-319.60700000000003</v>
      </c>
      <c r="AW95" s="467">
        <v>6766.5840000000007</v>
      </c>
      <c r="AX95" s="467">
        <v>6446.9770000000008</v>
      </c>
      <c r="AY95" s="467">
        <f t="shared" si="9"/>
        <v>6766.5840000000007</v>
      </c>
      <c r="AZ95" s="467">
        <f t="shared" si="10"/>
        <v>121.788</v>
      </c>
      <c r="BA95" s="467">
        <f t="shared" si="11"/>
        <v>0</v>
      </c>
    </row>
    <row r="96" spans="1:53" s="464" customFormat="1">
      <c r="A96" s="466">
        <v>0.4375</v>
      </c>
      <c r="B96" s="467">
        <v>2502.4760000000001</v>
      </c>
      <c r="C96" s="467">
        <v>1496.701</v>
      </c>
      <c r="D96" s="467">
        <v>0</v>
      </c>
      <c r="E96" s="467">
        <v>409.63299999999998</v>
      </c>
      <c r="F96" s="467">
        <v>130.55000000000001</v>
      </c>
      <c r="G96" s="467">
        <v>0</v>
      </c>
      <c r="H96" s="467">
        <v>1679.047</v>
      </c>
      <c r="I96" s="467">
        <v>23.321999999999999</v>
      </c>
      <c r="J96" s="467">
        <v>748.59400000000005</v>
      </c>
      <c r="K96" s="467">
        <v>-638.41899999999998</v>
      </c>
      <c r="L96" s="467">
        <v>-321.56200000000001</v>
      </c>
      <c r="M96" s="467">
        <v>6351.9040000000014</v>
      </c>
      <c r="N96" s="467">
        <v>6030.3420000000015</v>
      </c>
      <c r="O96" s="467">
        <f t="shared" si="3"/>
        <v>6351.9040000000014</v>
      </c>
      <c r="P96" s="467">
        <f t="shared" si="4"/>
        <v>748.59400000000005</v>
      </c>
      <c r="Q96" s="467">
        <f t="shared" si="5"/>
        <v>0</v>
      </c>
      <c r="S96" s="466">
        <v>0.4375</v>
      </c>
      <c r="T96" s="467">
        <v>3705.53</v>
      </c>
      <c r="U96" s="467">
        <v>1223.569</v>
      </c>
      <c r="V96" s="467">
        <v>0</v>
      </c>
      <c r="W96" s="467">
        <v>387.95800000000003</v>
      </c>
      <c r="X96" s="467">
        <v>106.322</v>
      </c>
      <c r="Y96" s="467">
        <v>0</v>
      </c>
      <c r="Z96" s="467">
        <v>1352.038</v>
      </c>
      <c r="AA96" s="467">
        <v>92.322999999999993</v>
      </c>
      <c r="AB96" s="467">
        <v>621.798</v>
      </c>
      <c r="AC96" s="467">
        <v>-520.85500000000002</v>
      </c>
      <c r="AD96" s="467">
        <v>-362.83300000000003</v>
      </c>
      <c r="AE96" s="467">
        <v>6968.6829999999991</v>
      </c>
      <c r="AF96" s="467">
        <v>6605.8499999999995</v>
      </c>
      <c r="AG96" s="467">
        <f t="shared" si="6"/>
        <v>6968.6829999999991</v>
      </c>
      <c r="AH96" s="467">
        <f t="shared" si="7"/>
        <v>621.798</v>
      </c>
      <c r="AI96" s="467">
        <f t="shared" si="8"/>
        <v>0</v>
      </c>
      <c r="AK96" s="466">
        <v>0.4375</v>
      </c>
      <c r="AL96" s="467">
        <v>3644.0619999999999</v>
      </c>
      <c r="AM96" s="467">
        <v>974.93299999999999</v>
      </c>
      <c r="AN96" s="467">
        <v>0</v>
      </c>
      <c r="AO96" s="467">
        <v>299.64800000000002</v>
      </c>
      <c r="AP96" s="467">
        <v>117.221</v>
      </c>
      <c r="AQ96" s="467">
        <v>0</v>
      </c>
      <c r="AR96" s="467">
        <v>1566.039</v>
      </c>
      <c r="AS96" s="467">
        <v>26.111999999999998</v>
      </c>
      <c r="AT96" s="467">
        <v>176.26300000000001</v>
      </c>
      <c r="AU96" s="467">
        <v>0</v>
      </c>
      <c r="AV96" s="467">
        <v>-319.988</v>
      </c>
      <c r="AW96" s="467">
        <v>6804.2779999999993</v>
      </c>
      <c r="AX96" s="467">
        <v>6484.2899999999991</v>
      </c>
      <c r="AY96" s="467">
        <f t="shared" si="9"/>
        <v>6804.2779999999993</v>
      </c>
      <c r="AZ96" s="467">
        <f t="shared" si="10"/>
        <v>176.26300000000001</v>
      </c>
      <c r="BA96" s="467">
        <f t="shared" si="11"/>
        <v>0</v>
      </c>
    </row>
    <row r="97" spans="1:53" s="464" customFormat="1">
      <c r="A97" s="466">
        <v>0.44791666666666702</v>
      </c>
      <c r="B97" s="467">
        <v>2343.6669999999999</v>
      </c>
      <c r="C97" s="467">
        <v>1495.2439999999999</v>
      </c>
      <c r="D97" s="467">
        <v>0</v>
      </c>
      <c r="E97" s="467">
        <v>409.18799999999999</v>
      </c>
      <c r="F97" s="467">
        <v>130.28100000000001</v>
      </c>
      <c r="G97" s="467">
        <v>0</v>
      </c>
      <c r="H97" s="467">
        <v>1757.279</v>
      </c>
      <c r="I97" s="467">
        <v>30.422999999999998</v>
      </c>
      <c r="J97" s="467">
        <v>893.74599999999998</v>
      </c>
      <c r="K97" s="467">
        <v>-637.98199999999997</v>
      </c>
      <c r="L97" s="467">
        <v>-313.40300000000002</v>
      </c>
      <c r="M97" s="467">
        <v>6421.8459999999995</v>
      </c>
      <c r="N97" s="467">
        <v>6108.4429999999993</v>
      </c>
      <c r="O97" s="467">
        <f t="shared" si="3"/>
        <v>6421.8459999999995</v>
      </c>
      <c r="P97" s="467">
        <f t="shared" si="4"/>
        <v>893.74599999999998</v>
      </c>
      <c r="Q97" s="467">
        <f t="shared" si="5"/>
        <v>0</v>
      </c>
      <c r="S97" s="466">
        <v>0.44791666666666702</v>
      </c>
      <c r="T97" s="467">
        <v>3706.1350000000002</v>
      </c>
      <c r="U97" s="467">
        <v>1204.0709999999999</v>
      </c>
      <c r="V97" s="467">
        <v>0</v>
      </c>
      <c r="W97" s="467">
        <v>386.72500000000002</v>
      </c>
      <c r="X97" s="467">
        <v>106.075</v>
      </c>
      <c r="Y97" s="467">
        <v>0</v>
      </c>
      <c r="Z97" s="467">
        <v>1444.5619999999999</v>
      </c>
      <c r="AA97" s="467">
        <v>88.35</v>
      </c>
      <c r="AB97" s="467">
        <v>642.97799999999995</v>
      </c>
      <c r="AC97" s="467">
        <v>-521.05700000000002</v>
      </c>
      <c r="AD97" s="467">
        <v>-361.29500000000002</v>
      </c>
      <c r="AE97" s="467">
        <v>7057.8390000000009</v>
      </c>
      <c r="AF97" s="467">
        <v>6696.5440000000008</v>
      </c>
      <c r="AG97" s="467">
        <f t="shared" si="6"/>
        <v>7057.8390000000009</v>
      </c>
      <c r="AH97" s="467">
        <f t="shared" si="7"/>
        <v>642.97799999999995</v>
      </c>
      <c r="AI97" s="467">
        <f t="shared" si="8"/>
        <v>0</v>
      </c>
      <c r="AK97" s="466">
        <v>0.44791666666666702</v>
      </c>
      <c r="AL97" s="467">
        <v>3643.2080000000001</v>
      </c>
      <c r="AM97" s="467">
        <v>995.34699999999998</v>
      </c>
      <c r="AN97" s="467">
        <v>0</v>
      </c>
      <c r="AO97" s="467">
        <v>299.56599999999997</v>
      </c>
      <c r="AP97" s="467">
        <v>117.2</v>
      </c>
      <c r="AQ97" s="467">
        <v>0</v>
      </c>
      <c r="AR97" s="467">
        <v>1674.779</v>
      </c>
      <c r="AS97" s="467">
        <v>22.648</v>
      </c>
      <c r="AT97" s="467">
        <v>223.03399999999999</v>
      </c>
      <c r="AU97" s="467">
        <v>0</v>
      </c>
      <c r="AV97" s="467">
        <v>-322.49799999999999</v>
      </c>
      <c r="AW97" s="467">
        <v>6975.7820000000002</v>
      </c>
      <c r="AX97" s="467">
        <v>6653.2840000000006</v>
      </c>
      <c r="AY97" s="467">
        <f t="shared" si="9"/>
        <v>6975.7820000000002</v>
      </c>
      <c r="AZ97" s="467">
        <f t="shared" si="10"/>
        <v>223.03399999999999</v>
      </c>
      <c r="BA97" s="467">
        <f t="shared" si="11"/>
        <v>0</v>
      </c>
    </row>
    <row r="98" spans="1:53" s="464" customFormat="1">
      <c r="A98" s="466">
        <v>0.45833333333333298</v>
      </c>
      <c r="B98" s="467">
        <v>2337.8820000000001</v>
      </c>
      <c r="C98" s="467">
        <v>1510.1379999999999</v>
      </c>
      <c r="D98" s="467">
        <v>0</v>
      </c>
      <c r="E98" s="467">
        <v>401.64100000000002</v>
      </c>
      <c r="F98" s="467">
        <v>79.027000000000001</v>
      </c>
      <c r="G98" s="467">
        <v>0</v>
      </c>
      <c r="H98" s="467">
        <v>1870.981</v>
      </c>
      <c r="I98" s="467">
        <v>30.759</v>
      </c>
      <c r="J98" s="467">
        <v>943.83399999999995</v>
      </c>
      <c r="K98" s="467">
        <v>-681.303</v>
      </c>
      <c r="L98" s="467">
        <v>-314.46899999999999</v>
      </c>
      <c r="M98" s="467">
        <v>6492.9589999999998</v>
      </c>
      <c r="N98" s="467">
        <v>6178.49</v>
      </c>
      <c r="O98" s="467">
        <f t="shared" si="3"/>
        <v>6492.9589999999998</v>
      </c>
      <c r="P98" s="467">
        <f t="shared" si="4"/>
        <v>943.83399999999995</v>
      </c>
      <c r="Q98" s="467">
        <f t="shared" si="5"/>
        <v>0</v>
      </c>
      <c r="S98" s="466">
        <v>0.45833333333333298</v>
      </c>
      <c r="T98" s="467">
        <v>3705.0419999999999</v>
      </c>
      <c r="U98" s="467">
        <v>1220.953</v>
      </c>
      <c r="V98" s="467">
        <v>0</v>
      </c>
      <c r="W98" s="467">
        <v>381.82799999999997</v>
      </c>
      <c r="X98" s="467">
        <v>53.81</v>
      </c>
      <c r="Y98" s="467">
        <v>0</v>
      </c>
      <c r="Z98" s="467">
        <v>1545.4259999999999</v>
      </c>
      <c r="AA98" s="467">
        <v>80.549000000000007</v>
      </c>
      <c r="AB98" s="467">
        <v>771.76300000000003</v>
      </c>
      <c r="AC98" s="467">
        <v>-564.745</v>
      </c>
      <c r="AD98" s="467">
        <v>-362.839</v>
      </c>
      <c r="AE98" s="467">
        <v>7194.6260000000011</v>
      </c>
      <c r="AF98" s="467">
        <v>6831.7870000000012</v>
      </c>
      <c r="AG98" s="467">
        <f t="shared" si="6"/>
        <v>7194.6260000000011</v>
      </c>
      <c r="AH98" s="467">
        <f t="shared" si="7"/>
        <v>771.76300000000003</v>
      </c>
      <c r="AI98" s="467">
        <f t="shared" si="8"/>
        <v>0</v>
      </c>
      <c r="AK98" s="466">
        <v>0.45833333333333298</v>
      </c>
      <c r="AL98" s="467">
        <v>3642.6950000000002</v>
      </c>
      <c r="AM98" s="467">
        <v>1061.808</v>
      </c>
      <c r="AN98" s="467">
        <v>0</v>
      </c>
      <c r="AO98" s="467">
        <v>296.37900000000002</v>
      </c>
      <c r="AP98" s="467">
        <v>109.77</v>
      </c>
      <c r="AQ98" s="467">
        <v>0</v>
      </c>
      <c r="AR98" s="467">
        <v>1655.2349999999999</v>
      </c>
      <c r="AS98" s="467">
        <v>24.277999999999999</v>
      </c>
      <c r="AT98" s="467">
        <v>261.315</v>
      </c>
      <c r="AU98" s="467">
        <v>0</v>
      </c>
      <c r="AV98" s="467">
        <v>-328.28699999999998</v>
      </c>
      <c r="AW98" s="467">
        <v>7051.4800000000005</v>
      </c>
      <c r="AX98" s="467">
        <v>6723.1930000000002</v>
      </c>
      <c r="AY98" s="467">
        <f t="shared" si="9"/>
        <v>7051.4800000000005</v>
      </c>
      <c r="AZ98" s="467">
        <f t="shared" si="10"/>
        <v>261.315</v>
      </c>
      <c r="BA98" s="467">
        <f t="shared" si="11"/>
        <v>0</v>
      </c>
    </row>
    <row r="99" spans="1:53" s="464" customFormat="1">
      <c r="A99" s="466">
        <v>0.46875</v>
      </c>
      <c r="B99" s="467">
        <v>2337.0859999999998</v>
      </c>
      <c r="C99" s="467">
        <v>1502.8810000000001</v>
      </c>
      <c r="D99" s="467">
        <v>0</v>
      </c>
      <c r="E99" s="467">
        <v>401.31799999999998</v>
      </c>
      <c r="F99" s="467">
        <v>129.459</v>
      </c>
      <c r="G99" s="467">
        <v>0</v>
      </c>
      <c r="H99" s="467">
        <v>1905.289</v>
      </c>
      <c r="I99" s="467">
        <v>35.472999999999999</v>
      </c>
      <c r="J99" s="467">
        <v>930.88599999999997</v>
      </c>
      <c r="K99" s="467">
        <v>-637.09500000000003</v>
      </c>
      <c r="L99" s="467">
        <v>-314.39699999999999</v>
      </c>
      <c r="M99" s="467">
        <v>6605.2969999999996</v>
      </c>
      <c r="N99" s="467">
        <v>6290.9</v>
      </c>
      <c r="O99" s="467">
        <f t="shared" si="3"/>
        <v>6605.2969999999996</v>
      </c>
      <c r="P99" s="467">
        <f t="shared" si="4"/>
        <v>930.88599999999997</v>
      </c>
      <c r="Q99" s="467">
        <f t="shared" si="5"/>
        <v>0</v>
      </c>
      <c r="S99" s="466">
        <v>0.46875</v>
      </c>
      <c r="T99" s="467">
        <v>3705.837</v>
      </c>
      <c r="U99" s="467">
        <v>1212.0450000000001</v>
      </c>
      <c r="V99" s="467">
        <v>0</v>
      </c>
      <c r="W99" s="467">
        <v>379.84</v>
      </c>
      <c r="X99" s="467">
        <v>46.561</v>
      </c>
      <c r="Y99" s="467">
        <v>0</v>
      </c>
      <c r="Z99" s="467">
        <v>1619.3720000000001</v>
      </c>
      <c r="AA99" s="467">
        <v>75.099000000000004</v>
      </c>
      <c r="AB99" s="467">
        <v>961.00800000000004</v>
      </c>
      <c r="AC99" s="467">
        <v>-682.49699999999996</v>
      </c>
      <c r="AD99" s="467">
        <v>-362.18200000000002</v>
      </c>
      <c r="AE99" s="467">
        <v>7317.2649999999994</v>
      </c>
      <c r="AF99" s="467">
        <v>6955.0829999999996</v>
      </c>
      <c r="AG99" s="467">
        <f t="shared" si="6"/>
        <v>7317.2649999999994</v>
      </c>
      <c r="AH99" s="467">
        <f t="shared" si="7"/>
        <v>961.00800000000004</v>
      </c>
      <c r="AI99" s="467">
        <f t="shared" si="8"/>
        <v>0</v>
      </c>
      <c r="AK99" s="466">
        <v>0.46875</v>
      </c>
      <c r="AL99" s="467">
        <v>3639.9119999999998</v>
      </c>
      <c r="AM99" s="467">
        <v>1081.193</v>
      </c>
      <c r="AN99" s="467">
        <v>0</v>
      </c>
      <c r="AO99" s="467">
        <v>297.29199999999997</v>
      </c>
      <c r="AP99" s="467">
        <v>109.422</v>
      </c>
      <c r="AQ99" s="467">
        <v>0</v>
      </c>
      <c r="AR99" s="467">
        <v>1631.037</v>
      </c>
      <c r="AS99" s="467">
        <v>35.176000000000002</v>
      </c>
      <c r="AT99" s="467">
        <v>357.01100000000002</v>
      </c>
      <c r="AU99" s="467">
        <v>0</v>
      </c>
      <c r="AV99" s="467">
        <v>-329.99299999999999</v>
      </c>
      <c r="AW99" s="467">
        <v>7151.0430000000006</v>
      </c>
      <c r="AX99" s="467">
        <v>6821.05</v>
      </c>
      <c r="AY99" s="467">
        <f t="shared" si="9"/>
        <v>7151.0430000000006</v>
      </c>
      <c r="AZ99" s="467">
        <f t="shared" si="10"/>
        <v>357.01100000000002</v>
      </c>
      <c r="BA99" s="467">
        <f t="shared" si="11"/>
        <v>0</v>
      </c>
    </row>
    <row r="100" spans="1:53" s="464" customFormat="1">
      <c r="A100" s="466">
        <v>0.47916666666666702</v>
      </c>
      <c r="B100" s="467">
        <v>2336.8670000000002</v>
      </c>
      <c r="C100" s="467">
        <v>1500.702</v>
      </c>
      <c r="D100" s="467">
        <v>0</v>
      </c>
      <c r="E100" s="467">
        <v>400.21800000000002</v>
      </c>
      <c r="F100" s="467">
        <v>116.746</v>
      </c>
      <c r="G100" s="467">
        <v>0</v>
      </c>
      <c r="H100" s="467">
        <v>1988.3620000000001</v>
      </c>
      <c r="I100" s="467">
        <v>43.084000000000003</v>
      </c>
      <c r="J100" s="467">
        <v>873.28499999999997</v>
      </c>
      <c r="K100" s="467">
        <v>-647.36599999999999</v>
      </c>
      <c r="L100" s="467">
        <v>-314.64999999999998</v>
      </c>
      <c r="M100" s="467">
        <v>6611.8980000000001</v>
      </c>
      <c r="N100" s="467">
        <v>6297.2480000000005</v>
      </c>
      <c r="O100" s="467">
        <f t="shared" si="3"/>
        <v>6611.8980000000001</v>
      </c>
      <c r="P100" s="467">
        <f t="shared" si="4"/>
        <v>873.28499999999997</v>
      </c>
      <c r="Q100" s="467">
        <f t="shared" si="5"/>
        <v>0</v>
      </c>
      <c r="S100" s="466">
        <v>0.47916666666666702</v>
      </c>
      <c r="T100" s="467">
        <v>3706.192</v>
      </c>
      <c r="U100" s="467">
        <v>1231.5250000000001</v>
      </c>
      <c r="V100" s="467">
        <v>0</v>
      </c>
      <c r="W100" s="467">
        <v>380.57400000000001</v>
      </c>
      <c r="X100" s="467">
        <v>46.493000000000002</v>
      </c>
      <c r="Y100" s="467">
        <v>0</v>
      </c>
      <c r="Z100" s="467">
        <v>1618.028</v>
      </c>
      <c r="AA100" s="467">
        <v>66.605000000000004</v>
      </c>
      <c r="AB100" s="467">
        <v>932.87</v>
      </c>
      <c r="AC100" s="467">
        <v>-681.78</v>
      </c>
      <c r="AD100" s="467">
        <v>-364.209</v>
      </c>
      <c r="AE100" s="467">
        <v>7300.5070000000005</v>
      </c>
      <c r="AF100" s="467">
        <v>6936.2980000000007</v>
      </c>
      <c r="AG100" s="467">
        <f t="shared" si="6"/>
        <v>7300.5070000000005</v>
      </c>
      <c r="AH100" s="467">
        <f t="shared" si="7"/>
        <v>932.87</v>
      </c>
      <c r="AI100" s="467">
        <f t="shared" si="8"/>
        <v>0</v>
      </c>
      <c r="AK100" s="466">
        <v>0.47916666666666702</v>
      </c>
      <c r="AL100" s="467">
        <v>3635.8440000000001</v>
      </c>
      <c r="AM100" s="467">
        <v>1113.423</v>
      </c>
      <c r="AN100" s="467">
        <v>0</v>
      </c>
      <c r="AO100" s="467">
        <v>297.178</v>
      </c>
      <c r="AP100" s="467">
        <v>109.375</v>
      </c>
      <c r="AQ100" s="467">
        <v>0</v>
      </c>
      <c r="AR100" s="467">
        <v>1564.8710000000001</v>
      </c>
      <c r="AS100" s="467">
        <v>30.975000000000001</v>
      </c>
      <c r="AT100" s="467">
        <v>418.577</v>
      </c>
      <c r="AU100" s="467">
        <v>-28.484000000000002</v>
      </c>
      <c r="AV100" s="467">
        <v>-332.29700000000003</v>
      </c>
      <c r="AW100" s="467">
        <v>7141.759</v>
      </c>
      <c r="AX100" s="467">
        <v>6809.4619999999995</v>
      </c>
      <c r="AY100" s="467">
        <f t="shared" si="9"/>
        <v>7141.759</v>
      </c>
      <c r="AZ100" s="467">
        <f t="shared" si="10"/>
        <v>418.577</v>
      </c>
      <c r="BA100" s="467">
        <f t="shared" si="11"/>
        <v>0</v>
      </c>
    </row>
    <row r="101" spans="1:53" s="464" customFormat="1">
      <c r="A101" s="466">
        <v>0.48958333333333298</v>
      </c>
      <c r="B101" s="467">
        <v>2336.4699999999998</v>
      </c>
      <c r="C101" s="467">
        <v>1493.2429999999999</v>
      </c>
      <c r="D101" s="467">
        <v>0</v>
      </c>
      <c r="E101" s="467">
        <v>398.90499999999997</v>
      </c>
      <c r="F101" s="467">
        <v>71.625</v>
      </c>
      <c r="G101" s="467">
        <v>0</v>
      </c>
      <c r="H101" s="467">
        <v>2046.8420000000001</v>
      </c>
      <c r="I101" s="467">
        <v>51.014000000000003</v>
      </c>
      <c r="J101" s="467">
        <v>809.69600000000003</v>
      </c>
      <c r="K101" s="467">
        <v>-687.53499999999997</v>
      </c>
      <c r="L101" s="467">
        <v>-313.92</v>
      </c>
      <c r="M101" s="467">
        <v>6520.2599999999993</v>
      </c>
      <c r="N101" s="467">
        <v>6206.3399999999992</v>
      </c>
      <c r="O101" s="467">
        <f t="shared" si="3"/>
        <v>6520.2599999999993</v>
      </c>
      <c r="P101" s="467">
        <f t="shared" si="4"/>
        <v>809.69600000000003</v>
      </c>
      <c r="Q101" s="467">
        <f t="shared" si="5"/>
        <v>0</v>
      </c>
      <c r="S101" s="466">
        <v>0.48958333333333298</v>
      </c>
      <c r="T101" s="467">
        <v>3709.136</v>
      </c>
      <c r="U101" s="467">
        <v>1248.7460000000001</v>
      </c>
      <c r="V101" s="467">
        <v>0</v>
      </c>
      <c r="W101" s="467">
        <v>382.459</v>
      </c>
      <c r="X101" s="467">
        <v>46.575000000000003</v>
      </c>
      <c r="Y101" s="467">
        <v>0</v>
      </c>
      <c r="Z101" s="467">
        <v>1653.9770000000001</v>
      </c>
      <c r="AA101" s="467">
        <v>61.012</v>
      </c>
      <c r="AB101" s="467">
        <v>799.03899999999999</v>
      </c>
      <c r="AC101" s="467">
        <v>-681.62800000000004</v>
      </c>
      <c r="AD101" s="467">
        <v>-366.49299999999999</v>
      </c>
      <c r="AE101" s="467">
        <v>7219.3159999999989</v>
      </c>
      <c r="AF101" s="467">
        <v>6852.8229999999985</v>
      </c>
      <c r="AG101" s="467">
        <f t="shared" si="6"/>
        <v>7219.3159999999989</v>
      </c>
      <c r="AH101" s="467">
        <f t="shared" si="7"/>
        <v>799.03899999999999</v>
      </c>
      <c r="AI101" s="467">
        <f t="shared" si="8"/>
        <v>0</v>
      </c>
      <c r="AK101" s="466">
        <v>0.48958333333333298</v>
      </c>
      <c r="AL101" s="467">
        <v>3634.8449999999998</v>
      </c>
      <c r="AM101" s="467">
        <v>1096.3440000000001</v>
      </c>
      <c r="AN101" s="467">
        <v>0</v>
      </c>
      <c r="AO101" s="467">
        <v>298.2</v>
      </c>
      <c r="AP101" s="467">
        <v>73.403000000000006</v>
      </c>
      <c r="AQ101" s="467">
        <v>0</v>
      </c>
      <c r="AR101" s="467">
        <v>1563.08</v>
      </c>
      <c r="AS101" s="467">
        <v>24.908000000000001</v>
      </c>
      <c r="AT101" s="467">
        <v>821.34699999999998</v>
      </c>
      <c r="AU101" s="467">
        <v>-424.29599999999999</v>
      </c>
      <c r="AV101" s="467">
        <v>-330.322</v>
      </c>
      <c r="AW101" s="467">
        <v>7087.8310000000001</v>
      </c>
      <c r="AX101" s="467">
        <v>6757.509</v>
      </c>
      <c r="AY101" s="467">
        <f t="shared" si="9"/>
        <v>7087.8310000000001</v>
      </c>
      <c r="AZ101" s="467">
        <f t="shared" si="10"/>
        <v>821.34699999999998</v>
      </c>
      <c r="BA101" s="467">
        <f t="shared" si="11"/>
        <v>0</v>
      </c>
    </row>
    <row r="102" spans="1:53" s="464" customFormat="1">
      <c r="A102" s="466">
        <v>0.5</v>
      </c>
      <c r="B102" s="467">
        <v>2337.2550000000001</v>
      </c>
      <c r="C102" s="467">
        <v>1434.672</v>
      </c>
      <c r="D102" s="467">
        <v>0</v>
      </c>
      <c r="E102" s="467">
        <v>379.41199999999998</v>
      </c>
      <c r="F102" s="467">
        <v>70.28</v>
      </c>
      <c r="G102" s="467">
        <v>0</v>
      </c>
      <c r="H102" s="467">
        <v>2047.546</v>
      </c>
      <c r="I102" s="467">
        <v>55.18</v>
      </c>
      <c r="J102" s="467">
        <v>1059.3409999999999</v>
      </c>
      <c r="K102" s="467">
        <v>-687.51</v>
      </c>
      <c r="L102" s="467">
        <v>-307.02100000000002</v>
      </c>
      <c r="M102" s="467">
        <v>6696.1759999999995</v>
      </c>
      <c r="N102" s="467">
        <v>6389.1549999999997</v>
      </c>
      <c r="O102" s="467">
        <f t="shared" si="3"/>
        <v>6696.1759999999995</v>
      </c>
      <c r="P102" s="467">
        <f t="shared" si="4"/>
        <v>1059.3409999999999</v>
      </c>
      <c r="Q102" s="467">
        <f t="shared" si="5"/>
        <v>0</v>
      </c>
      <c r="S102" s="466">
        <v>0.5</v>
      </c>
      <c r="T102" s="467">
        <v>3709.6419999999998</v>
      </c>
      <c r="U102" s="467">
        <v>1220.4670000000001</v>
      </c>
      <c r="V102" s="467">
        <v>0</v>
      </c>
      <c r="W102" s="467">
        <v>382.28399999999999</v>
      </c>
      <c r="X102" s="467">
        <v>40.682000000000002</v>
      </c>
      <c r="Y102" s="467">
        <v>0</v>
      </c>
      <c r="Z102" s="467">
        <v>1684.3510000000001</v>
      </c>
      <c r="AA102" s="467">
        <v>57.628999999999998</v>
      </c>
      <c r="AB102" s="467">
        <v>755.26900000000001</v>
      </c>
      <c r="AC102" s="467">
        <v>-680.45600000000002</v>
      </c>
      <c r="AD102" s="467">
        <v>-363.61099999999999</v>
      </c>
      <c r="AE102" s="467">
        <v>7169.8679999999995</v>
      </c>
      <c r="AF102" s="467">
        <v>6806.2569999999996</v>
      </c>
      <c r="AG102" s="467">
        <f t="shared" si="6"/>
        <v>7169.8679999999995</v>
      </c>
      <c r="AH102" s="467">
        <f t="shared" si="7"/>
        <v>755.26900000000001</v>
      </c>
      <c r="AI102" s="467">
        <f t="shared" si="8"/>
        <v>0</v>
      </c>
      <c r="AK102" s="466">
        <v>0.5</v>
      </c>
      <c r="AL102" s="467">
        <v>3631.7809999999999</v>
      </c>
      <c r="AM102" s="467">
        <v>1037.3230000000001</v>
      </c>
      <c r="AN102" s="467">
        <v>0</v>
      </c>
      <c r="AO102" s="467">
        <v>296.928</v>
      </c>
      <c r="AP102" s="467">
        <v>44.512</v>
      </c>
      <c r="AQ102" s="467">
        <v>0</v>
      </c>
      <c r="AR102" s="467">
        <v>1495.38</v>
      </c>
      <c r="AS102" s="467">
        <v>19.57</v>
      </c>
      <c r="AT102" s="467">
        <v>1012.283</v>
      </c>
      <c r="AU102" s="467">
        <v>-490.19799999999998</v>
      </c>
      <c r="AV102" s="467">
        <v>-323.803</v>
      </c>
      <c r="AW102" s="467">
        <v>7047.5789999999997</v>
      </c>
      <c r="AX102" s="467">
        <v>6723.7759999999998</v>
      </c>
      <c r="AY102" s="467">
        <f t="shared" si="9"/>
        <v>7047.5789999999997</v>
      </c>
      <c r="AZ102" s="467">
        <f t="shared" si="10"/>
        <v>1012.283</v>
      </c>
      <c r="BA102" s="467">
        <f t="shared" si="11"/>
        <v>0</v>
      </c>
    </row>
    <row r="103" spans="1:53" s="464" customFormat="1">
      <c r="A103" s="466">
        <v>0.51041666666666696</v>
      </c>
      <c r="B103" s="467">
        <v>2336.37</v>
      </c>
      <c r="C103" s="467">
        <v>1440.556</v>
      </c>
      <c r="D103" s="467">
        <v>0</v>
      </c>
      <c r="E103" s="467">
        <v>376.62599999999998</v>
      </c>
      <c r="F103" s="467">
        <v>70.195999999999998</v>
      </c>
      <c r="G103" s="467">
        <v>0</v>
      </c>
      <c r="H103" s="467">
        <v>2085.06</v>
      </c>
      <c r="I103" s="467">
        <v>46.210999999999999</v>
      </c>
      <c r="J103" s="467">
        <v>1014.19</v>
      </c>
      <c r="K103" s="467">
        <v>-686.18</v>
      </c>
      <c r="L103" s="467">
        <v>-307.53300000000002</v>
      </c>
      <c r="M103" s="467">
        <v>6683.0289999999986</v>
      </c>
      <c r="N103" s="467">
        <v>6375.4959999999983</v>
      </c>
      <c r="O103" s="467">
        <f t="shared" si="3"/>
        <v>6683.0289999999986</v>
      </c>
      <c r="P103" s="467">
        <f t="shared" si="4"/>
        <v>1014.19</v>
      </c>
      <c r="Q103" s="467">
        <f t="shared" si="5"/>
        <v>0</v>
      </c>
      <c r="S103" s="466">
        <v>0.51041666666666696</v>
      </c>
      <c r="T103" s="467">
        <v>3709.886</v>
      </c>
      <c r="U103" s="467">
        <v>1189.5999999999999</v>
      </c>
      <c r="V103" s="467">
        <v>0</v>
      </c>
      <c r="W103" s="467">
        <v>383.18599999999998</v>
      </c>
      <c r="X103" s="467">
        <v>40.746000000000002</v>
      </c>
      <c r="Y103" s="467">
        <v>0</v>
      </c>
      <c r="Z103" s="467">
        <v>1754.991</v>
      </c>
      <c r="AA103" s="467">
        <v>57.363</v>
      </c>
      <c r="AB103" s="467">
        <v>718.16399999999999</v>
      </c>
      <c r="AC103" s="467">
        <v>-678.83699999999999</v>
      </c>
      <c r="AD103" s="467">
        <v>-360.87299999999999</v>
      </c>
      <c r="AE103" s="467">
        <v>7175.0990000000002</v>
      </c>
      <c r="AF103" s="467">
        <v>6814.2260000000006</v>
      </c>
      <c r="AG103" s="467">
        <f t="shared" si="6"/>
        <v>7175.0990000000002</v>
      </c>
      <c r="AH103" s="467">
        <f t="shared" si="7"/>
        <v>718.16399999999999</v>
      </c>
      <c r="AI103" s="467">
        <f t="shared" si="8"/>
        <v>0</v>
      </c>
      <c r="AK103" s="466">
        <v>0.51041666666666696</v>
      </c>
      <c r="AL103" s="467">
        <v>3631.201</v>
      </c>
      <c r="AM103" s="467">
        <v>1032.518</v>
      </c>
      <c r="AN103" s="467">
        <v>0</v>
      </c>
      <c r="AO103" s="467">
        <v>297.08300000000003</v>
      </c>
      <c r="AP103" s="467">
        <v>44.454000000000001</v>
      </c>
      <c r="AQ103" s="467">
        <v>0</v>
      </c>
      <c r="AR103" s="467">
        <v>1464.415</v>
      </c>
      <c r="AS103" s="467">
        <v>13.04</v>
      </c>
      <c r="AT103" s="467">
        <v>938.94500000000005</v>
      </c>
      <c r="AU103" s="467">
        <v>-489.86500000000001</v>
      </c>
      <c r="AV103" s="467">
        <v>-323.05099999999999</v>
      </c>
      <c r="AW103" s="467">
        <v>6931.7909999999993</v>
      </c>
      <c r="AX103" s="467">
        <v>6608.7399999999989</v>
      </c>
      <c r="AY103" s="467">
        <f t="shared" si="9"/>
        <v>6931.7909999999993</v>
      </c>
      <c r="AZ103" s="467">
        <f t="shared" si="10"/>
        <v>938.94500000000005</v>
      </c>
      <c r="BA103" s="467">
        <f t="shared" si="11"/>
        <v>0</v>
      </c>
    </row>
    <row r="104" spans="1:53" s="464" customFormat="1">
      <c r="A104" s="466">
        <v>0.52083333333333304</v>
      </c>
      <c r="B104" s="467">
        <v>2335.317</v>
      </c>
      <c r="C104" s="467">
        <v>1471.5419999999999</v>
      </c>
      <c r="D104" s="467">
        <v>0</v>
      </c>
      <c r="E104" s="467">
        <v>383.91199999999998</v>
      </c>
      <c r="F104" s="467">
        <v>70.492999999999995</v>
      </c>
      <c r="G104" s="467">
        <v>0</v>
      </c>
      <c r="H104" s="467">
        <v>2054.7930000000001</v>
      </c>
      <c r="I104" s="467">
        <v>32.508000000000003</v>
      </c>
      <c r="J104" s="467">
        <v>896.18499999999995</v>
      </c>
      <c r="K104" s="467">
        <v>-684.87199999999996</v>
      </c>
      <c r="L104" s="467">
        <v>-310.62</v>
      </c>
      <c r="M104" s="467">
        <v>6559.8779999999997</v>
      </c>
      <c r="N104" s="467">
        <v>6249.2579999999998</v>
      </c>
      <c r="O104" s="467">
        <f t="shared" si="3"/>
        <v>6559.8779999999997</v>
      </c>
      <c r="P104" s="467">
        <f t="shared" si="4"/>
        <v>896.18499999999995</v>
      </c>
      <c r="Q104" s="467">
        <f t="shared" si="5"/>
        <v>0</v>
      </c>
      <c r="S104" s="466">
        <v>0.52083333333333304</v>
      </c>
      <c r="T104" s="467">
        <v>3709.0430000000001</v>
      </c>
      <c r="U104" s="467">
        <v>1185.7439999999999</v>
      </c>
      <c r="V104" s="467">
        <v>0</v>
      </c>
      <c r="W104" s="467">
        <v>382.79399999999998</v>
      </c>
      <c r="X104" s="467">
        <v>41.073999999999998</v>
      </c>
      <c r="Y104" s="467">
        <v>0</v>
      </c>
      <c r="Z104" s="467">
        <v>1725.9349999999999</v>
      </c>
      <c r="AA104" s="467">
        <v>57.497999999999998</v>
      </c>
      <c r="AB104" s="467">
        <v>703.98599999999999</v>
      </c>
      <c r="AC104" s="467">
        <v>-677.81</v>
      </c>
      <c r="AD104" s="467">
        <v>-360.2</v>
      </c>
      <c r="AE104" s="467">
        <v>7128.2639999999992</v>
      </c>
      <c r="AF104" s="467">
        <v>6768.0639999999994</v>
      </c>
      <c r="AG104" s="467">
        <f t="shared" si="6"/>
        <v>7128.2639999999992</v>
      </c>
      <c r="AH104" s="467">
        <f t="shared" si="7"/>
        <v>703.98599999999999</v>
      </c>
      <c r="AI104" s="467">
        <f t="shared" si="8"/>
        <v>0</v>
      </c>
      <c r="AK104" s="466">
        <v>0.52083333333333304</v>
      </c>
      <c r="AL104" s="467">
        <v>3631.6289999999999</v>
      </c>
      <c r="AM104" s="467">
        <v>1021.497</v>
      </c>
      <c r="AN104" s="467">
        <v>0</v>
      </c>
      <c r="AO104" s="467">
        <v>297.28199999999998</v>
      </c>
      <c r="AP104" s="467">
        <v>44.276000000000003</v>
      </c>
      <c r="AQ104" s="467">
        <v>0</v>
      </c>
      <c r="AR104" s="467">
        <v>1402.723</v>
      </c>
      <c r="AS104" s="467">
        <v>13.151</v>
      </c>
      <c r="AT104" s="467">
        <v>903.65700000000004</v>
      </c>
      <c r="AU104" s="467">
        <v>-490.15</v>
      </c>
      <c r="AV104" s="467">
        <v>-321.66199999999998</v>
      </c>
      <c r="AW104" s="467">
        <v>6824.0650000000005</v>
      </c>
      <c r="AX104" s="467">
        <v>6502.4030000000002</v>
      </c>
      <c r="AY104" s="467">
        <f t="shared" si="9"/>
        <v>6824.0650000000005</v>
      </c>
      <c r="AZ104" s="467">
        <f t="shared" si="10"/>
        <v>903.65700000000004</v>
      </c>
      <c r="BA104" s="467">
        <f t="shared" si="11"/>
        <v>0</v>
      </c>
    </row>
    <row r="105" spans="1:53" s="464" customFormat="1">
      <c r="A105" s="466">
        <v>0.53125</v>
      </c>
      <c r="B105" s="467">
        <v>2335.4989999999998</v>
      </c>
      <c r="C105" s="467">
        <v>1466.6659999999999</v>
      </c>
      <c r="D105" s="467">
        <v>0</v>
      </c>
      <c r="E105" s="467">
        <v>385.01</v>
      </c>
      <c r="F105" s="467">
        <v>70.238</v>
      </c>
      <c r="G105" s="467">
        <v>0</v>
      </c>
      <c r="H105" s="467">
        <v>2054.8180000000002</v>
      </c>
      <c r="I105" s="467">
        <v>28.355</v>
      </c>
      <c r="J105" s="467">
        <v>813.41</v>
      </c>
      <c r="K105" s="467">
        <v>-685.14499999999998</v>
      </c>
      <c r="L105" s="467">
        <v>-310.15199999999999</v>
      </c>
      <c r="M105" s="467">
        <v>6468.8510000000006</v>
      </c>
      <c r="N105" s="467">
        <v>6158.6990000000005</v>
      </c>
      <c r="O105" s="467">
        <f t="shared" si="3"/>
        <v>6468.8510000000006</v>
      </c>
      <c r="P105" s="467">
        <f t="shared" si="4"/>
        <v>813.41</v>
      </c>
      <c r="Q105" s="467">
        <f t="shared" si="5"/>
        <v>0</v>
      </c>
      <c r="S105" s="466">
        <v>0.53125</v>
      </c>
      <c r="T105" s="467">
        <v>3707.4259999999999</v>
      </c>
      <c r="U105" s="467">
        <v>1187.441</v>
      </c>
      <c r="V105" s="467">
        <v>0</v>
      </c>
      <c r="W105" s="467">
        <v>382.48399999999998</v>
      </c>
      <c r="X105" s="467">
        <v>40.798999999999999</v>
      </c>
      <c r="Y105" s="467">
        <v>0</v>
      </c>
      <c r="Z105" s="467">
        <v>1766.7840000000001</v>
      </c>
      <c r="AA105" s="467">
        <v>56.642000000000003</v>
      </c>
      <c r="AB105" s="467">
        <v>611.03499999999997</v>
      </c>
      <c r="AC105" s="467">
        <v>-677.13099999999997</v>
      </c>
      <c r="AD105" s="467">
        <v>-360.541</v>
      </c>
      <c r="AE105" s="467">
        <v>7075.4800000000005</v>
      </c>
      <c r="AF105" s="467">
        <v>6714.9390000000003</v>
      </c>
      <c r="AG105" s="467">
        <f t="shared" si="6"/>
        <v>7075.4800000000005</v>
      </c>
      <c r="AH105" s="467">
        <f t="shared" si="7"/>
        <v>611.03499999999997</v>
      </c>
      <c r="AI105" s="467">
        <f t="shared" si="8"/>
        <v>0</v>
      </c>
      <c r="AK105" s="466">
        <v>0.53125</v>
      </c>
      <c r="AL105" s="467">
        <v>3632.4059999999999</v>
      </c>
      <c r="AM105" s="467">
        <v>1008.78</v>
      </c>
      <c r="AN105" s="467">
        <v>0</v>
      </c>
      <c r="AO105" s="467">
        <v>296.07600000000002</v>
      </c>
      <c r="AP105" s="467">
        <v>44.444000000000003</v>
      </c>
      <c r="AQ105" s="467">
        <v>0</v>
      </c>
      <c r="AR105" s="467">
        <v>1430.991</v>
      </c>
      <c r="AS105" s="467">
        <v>13.997999999999999</v>
      </c>
      <c r="AT105" s="467">
        <v>860.19500000000005</v>
      </c>
      <c r="AU105" s="467">
        <v>-489.68</v>
      </c>
      <c r="AV105" s="467">
        <v>-320.625</v>
      </c>
      <c r="AW105" s="467">
        <v>6797.2099999999991</v>
      </c>
      <c r="AX105" s="467">
        <v>6476.5849999999991</v>
      </c>
      <c r="AY105" s="467">
        <f t="shared" si="9"/>
        <v>6797.2099999999991</v>
      </c>
      <c r="AZ105" s="467">
        <f t="shared" si="10"/>
        <v>860.19500000000005</v>
      </c>
      <c r="BA105" s="467">
        <f t="shared" si="11"/>
        <v>0</v>
      </c>
    </row>
    <row r="106" spans="1:53" s="464" customFormat="1">
      <c r="A106" s="466">
        <v>0.54166666666666696</v>
      </c>
      <c r="B106" s="467">
        <v>2335.1170000000002</v>
      </c>
      <c r="C106" s="467">
        <v>1468.1880000000001</v>
      </c>
      <c r="D106" s="467">
        <v>0</v>
      </c>
      <c r="E106" s="467">
        <v>378.21899999999999</v>
      </c>
      <c r="F106" s="467">
        <v>71.045000000000002</v>
      </c>
      <c r="G106" s="467">
        <v>0</v>
      </c>
      <c r="H106" s="467">
        <v>2044.751</v>
      </c>
      <c r="I106" s="467">
        <v>29.236000000000001</v>
      </c>
      <c r="J106" s="467">
        <v>827.18200000000002</v>
      </c>
      <c r="K106" s="467">
        <v>-683.649</v>
      </c>
      <c r="L106" s="467">
        <v>-309.83699999999999</v>
      </c>
      <c r="M106" s="467">
        <v>6470.0889999999999</v>
      </c>
      <c r="N106" s="467">
        <v>6160.2520000000004</v>
      </c>
      <c r="O106" s="467">
        <f t="shared" si="3"/>
        <v>6470.0889999999999</v>
      </c>
      <c r="P106" s="467">
        <f t="shared" si="4"/>
        <v>827.18200000000002</v>
      </c>
      <c r="Q106" s="467">
        <f t="shared" si="5"/>
        <v>0</v>
      </c>
      <c r="S106" s="466">
        <v>0.54166666666666696</v>
      </c>
      <c r="T106" s="467">
        <v>3706.114</v>
      </c>
      <c r="U106" s="467">
        <v>1202.5999999999999</v>
      </c>
      <c r="V106" s="467">
        <v>0</v>
      </c>
      <c r="W106" s="467">
        <v>380.91300000000001</v>
      </c>
      <c r="X106" s="467">
        <v>42.23</v>
      </c>
      <c r="Y106" s="467">
        <v>0</v>
      </c>
      <c r="Z106" s="467">
        <v>1789.7809999999999</v>
      </c>
      <c r="AA106" s="467">
        <v>59.08</v>
      </c>
      <c r="AB106" s="467">
        <v>554.94000000000005</v>
      </c>
      <c r="AC106" s="467">
        <v>-675.65300000000002</v>
      </c>
      <c r="AD106" s="467">
        <v>-362.18700000000001</v>
      </c>
      <c r="AE106" s="467">
        <v>7060.0049999999992</v>
      </c>
      <c r="AF106" s="467">
        <v>6697.8179999999993</v>
      </c>
      <c r="AG106" s="467">
        <f t="shared" si="6"/>
        <v>7060.0049999999992</v>
      </c>
      <c r="AH106" s="467">
        <f t="shared" si="7"/>
        <v>554.94000000000005</v>
      </c>
      <c r="AI106" s="467">
        <f t="shared" si="8"/>
        <v>0</v>
      </c>
      <c r="AK106" s="466">
        <v>0.54166666666666696</v>
      </c>
      <c r="AL106" s="467">
        <v>3631.268</v>
      </c>
      <c r="AM106" s="467">
        <v>1025.4839999999999</v>
      </c>
      <c r="AN106" s="467">
        <v>0</v>
      </c>
      <c r="AO106" s="467">
        <v>294.86500000000001</v>
      </c>
      <c r="AP106" s="467">
        <v>46.802999999999997</v>
      </c>
      <c r="AQ106" s="467">
        <v>0</v>
      </c>
      <c r="AR106" s="467">
        <v>1477.7760000000001</v>
      </c>
      <c r="AS106" s="467">
        <v>14.657</v>
      </c>
      <c r="AT106" s="467">
        <v>817.81</v>
      </c>
      <c r="AU106" s="467">
        <v>-489.06200000000001</v>
      </c>
      <c r="AV106" s="467">
        <v>-322.36900000000003</v>
      </c>
      <c r="AW106" s="467">
        <v>6819.6010000000006</v>
      </c>
      <c r="AX106" s="467">
        <v>6497.2320000000009</v>
      </c>
      <c r="AY106" s="467">
        <f t="shared" si="9"/>
        <v>6819.6010000000006</v>
      </c>
      <c r="AZ106" s="467">
        <f t="shared" si="10"/>
        <v>817.81</v>
      </c>
      <c r="BA106" s="467">
        <f t="shared" si="11"/>
        <v>0</v>
      </c>
    </row>
    <row r="107" spans="1:53" s="464" customFormat="1">
      <c r="A107" s="466">
        <v>0.55208333333333304</v>
      </c>
      <c r="B107" s="467">
        <v>2333.9229999999998</v>
      </c>
      <c r="C107" s="467">
        <v>1487.3240000000001</v>
      </c>
      <c r="D107" s="467">
        <v>0</v>
      </c>
      <c r="E107" s="467">
        <v>382.37099999999998</v>
      </c>
      <c r="F107" s="467">
        <v>70.873000000000005</v>
      </c>
      <c r="G107" s="467">
        <v>0</v>
      </c>
      <c r="H107" s="467">
        <v>2000.636</v>
      </c>
      <c r="I107" s="467">
        <v>29.475000000000001</v>
      </c>
      <c r="J107" s="467">
        <v>708.60400000000004</v>
      </c>
      <c r="K107" s="467">
        <v>-682.84900000000005</v>
      </c>
      <c r="L107" s="467">
        <v>-311.63200000000001</v>
      </c>
      <c r="M107" s="467">
        <v>6330.3569999999991</v>
      </c>
      <c r="N107" s="467">
        <v>6018.7249999999995</v>
      </c>
      <c r="O107" s="467">
        <f t="shared" si="3"/>
        <v>6330.3569999999991</v>
      </c>
      <c r="P107" s="467">
        <f t="shared" si="4"/>
        <v>708.60400000000004</v>
      </c>
      <c r="Q107" s="467">
        <f t="shared" si="5"/>
        <v>0</v>
      </c>
      <c r="S107" s="466">
        <v>0.55208333333333304</v>
      </c>
      <c r="T107" s="467">
        <v>3707.299</v>
      </c>
      <c r="U107" s="467">
        <v>1205.3610000000001</v>
      </c>
      <c r="V107" s="467">
        <v>0</v>
      </c>
      <c r="W107" s="467">
        <v>383.69200000000001</v>
      </c>
      <c r="X107" s="467">
        <v>42.152999999999999</v>
      </c>
      <c r="Y107" s="467">
        <v>0</v>
      </c>
      <c r="Z107" s="467">
        <v>1698.896</v>
      </c>
      <c r="AA107" s="467">
        <v>52.807000000000002</v>
      </c>
      <c r="AB107" s="467">
        <v>536.63499999999999</v>
      </c>
      <c r="AC107" s="467">
        <v>-676.14499999999998</v>
      </c>
      <c r="AD107" s="467">
        <v>-362.02100000000002</v>
      </c>
      <c r="AE107" s="467">
        <v>6950.6980000000003</v>
      </c>
      <c r="AF107" s="467">
        <v>6588.6770000000006</v>
      </c>
      <c r="AG107" s="467">
        <f t="shared" si="6"/>
        <v>6950.6980000000003</v>
      </c>
      <c r="AH107" s="467">
        <f t="shared" si="7"/>
        <v>536.63499999999999</v>
      </c>
      <c r="AI107" s="467">
        <f t="shared" si="8"/>
        <v>0</v>
      </c>
      <c r="AK107" s="466">
        <v>0.55208333333333304</v>
      </c>
      <c r="AL107" s="467">
        <v>3629.598</v>
      </c>
      <c r="AM107" s="467">
        <v>1016.625</v>
      </c>
      <c r="AN107" s="467">
        <v>0</v>
      </c>
      <c r="AO107" s="467">
        <v>294.68599999999998</v>
      </c>
      <c r="AP107" s="467">
        <v>46.99</v>
      </c>
      <c r="AQ107" s="467">
        <v>0</v>
      </c>
      <c r="AR107" s="467">
        <v>1461.501</v>
      </c>
      <c r="AS107" s="467">
        <v>16.22</v>
      </c>
      <c r="AT107" s="467">
        <v>807.57799999999997</v>
      </c>
      <c r="AU107" s="467">
        <v>-488.21100000000001</v>
      </c>
      <c r="AV107" s="467">
        <v>-321.35500000000002</v>
      </c>
      <c r="AW107" s="467">
        <v>6784.9870000000001</v>
      </c>
      <c r="AX107" s="467">
        <v>6463.6319999999996</v>
      </c>
      <c r="AY107" s="467">
        <f t="shared" si="9"/>
        <v>6784.9870000000001</v>
      </c>
      <c r="AZ107" s="467">
        <f t="shared" si="10"/>
        <v>807.57799999999997</v>
      </c>
      <c r="BA107" s="467">
        <f t="shared" si="11"/>
        <v>0</v>
      </c>
    </row>
    <row r="108" spans="1:53" s="464" customFormat="1">
      <c r="A108" s="466">
        <v>0.5625</v>
      </c>
      <c r="B108" s="467">
        <v>2331.0549999999998</v>
      </c>
      <c r="C108" s="467">
        <v>1484.412</v>
      </c>
      <c r="D108" s="467">
        <v>0</v>
      </c>
      <c r="E108" s="467">
        <v>379.97199999999998</v>
      </c>
      <c r="F108" s="467">
        <v>70.954999999999998</v>
      </c>
      <c r="G108" s="467">
        <v>0</v>
      </c>
      <c r="H108" s="467">
        <v>2004.991</v>
      </c>
      <c r="I108" s="467">
        <v>29.027000000000001</v>
      </c>
      <c r="J108" s="467">
        <v>649.44600000000003</v>
      </c>
      <c r="K108" s="467">
        <v>-682.33799999999997</v>
      </c>
      <c r="L108" s="467">
        <v>-311.07</v>
      </c>
      <c r="M108" s="467">
        <v>6267.5199999999995</v>
      </c>
      <c r="N108" s="467">
        <v>5956.45</v>
      </c>
      <c r="O108" s="467">
        <f t="shared" si="3"/>
        <v>6267.5199999999995</v>
      </c>
      <c r="P108" s="467">
        <f t="shared" si="4"/>
        <v>649.44600000000003</v>
      </c>
      <c r="Q108" s="467">
        <f t="shared" si="5"/>
        <v>0</v>
      </c>
      <c r="S108" s="466">
        <v>0.5625</v>
      </c>
      <c r="T108" s="467">
        <v>3708.607</v>
      </c>
      <c r="U108" s="467">
        <v>1208.6859999999999</v>
      </c>
      <c r="V108" s="467">
        <v>0</v>
      </c>
      <c r="W108" s="467">
        <v>385.12099999999998</v>
      </c>
      <c r="X108" s="467">
        <v>43.097000000000001</v>
      </c>
      <c r="Y108" s="467">
        <v>0</v>
      </c>
      <c r="Z108" s="467">
        <v>1682.0139999999999</v>
      </c>
      <c r="AA108" s="467">
        <v>55.401000000000003</v>
      </c>
      <c r="AB108" s="467">
        <v>482.209</v>
      </c>
      <c r="AC108" s="467">
        <v>-674.34100000000001</v>
      </c>
      <c r="AD108" s="467">
        <v>-362.45600000000002</v>
      </c>
      <c r="AE108" s="467">
        <v>6890.793999999999</v>
      </c>
      <c r="AF108" s="467">
        <v>6528.3379999999988</v>
      </c>
      <c r="AG108" s="467">
        <f t="shared" si="6"/>
        <v>6890.793999999999</v>
      </c>
      <c r="AH108" s="467">
        <f t="shared" si="7"/>
        <v>482.209</v>
      </c>
      <c r="AI108" s="467">
        <f t="shared" si="8"/>
        <v>0</v>
      </c>
      <c r="AK108" s="466">
        <v>0.5625</v>
      </c>
      <c r="AL108" s="467">
        <v>3628.5590000000002</v>
      </c>
      <c r="AM108" s="467">
        <v>1013.271</v>
      </c>
      <c r="AN108" s="467">
        <v>0</v>
      </c>
      <c r="AO108" s="467">
        <v>293.28699999999998</v>
      </c>
      <c r="AP108" s="467">
        <v>46.914000000000001</v>
      </c>
      <c r="AQ108" s="467">
        <v>0</v>
      </c>
      <c r="AR108" s="467">
        <v>1490.404</v>
      </c>
      <c r="AS108" s="467">
        <v>16.140999999999998</v>
      </c>
      <c r="AT108" s="467">
        <v>716.71600000000001</v>
      </c>
      <c r="AU108" s="467">
        <v>-487.56599999999997</v>
      </c>
      <c r="AV108" s="467">
        <v>-321.072</v>
      </c>
      <c r="AW108" s="467">
        <v>6717.7259999999997</v>
      </c>
      <c r="AX108" s="467">
        <v>6396.6539999999995</v>
      </c>
      <c r="AY108" s="467">
        <f t="shared" si="9"/>
        <v>6717.7259999999997</v>
      </c>
      <c r="AZ108" s="467">
        <f t="shared" si="10"/>
        <v>716.71600000000001</v>
      </c>
      <c r="BA108" s="467">
        <f t="shared" si="11"/>
        <v>0</v>
      </c>
    </row>
    <row r="109" spans="1:53" s="464" customFormat="1">
      <c r="A109" s="466">
        <v>0.57291666666666696</v>
      </c>
      <c r="B109" s="467">
        <v>2332.9659999999999</v>
      </c>
      <c r="C109" s="467">
        <v>1502.654</v>
      </c>
      <c r="D109" s="467">
        <v>0</v>
      </c>
      <c r="E109" s="467">
        <v>381.99700000000001</v>
      </c>
      <c r="F109" s="467">
        <v>71.108999999999995</v>
      </c>
      <c r="G109" s="467">
        <v>0</v>
      </c>
      <c r="H109" s="467">
        <v>1956.7729999999999</v>
      </c>
      <c r="I109" s="467">
        <v>26.295000000000002</v>
      </c>
      <c r="J109" s="467">
        <v>651.21799999999996</v>
      </c>
      <c r="K109" s="467">
        <v>-681.33399999999995</v>
      </c>
      <c r="L109" s="467">
        <v>-312.75700000000001</v>
      </c>
      <c r="M109" s="467">
        <v>6241.6780000000008</v>
      </c>
      <c r="N109" s="467">
        <v>5928.9210000000012</v>
      </c>
      <c r="O109" s="467">
        <f t="shared" si="3"/>
        <v>6241.6780000000008</v>
      </c>
      <c r="P109" s="467">
        <f t="shared" si="4"/>
        <v>651.21799999999996</v>
      </c>
      <c r="Q109" s="467">
        <f t="shared" si="5"/>
        <v>0</v>
      </c>
      <c r="S109" s="466">
        <v>0.57291666666666696</v>
      </c>
      <c r="T109" s="467">
        <v>3710.4810000000002</v>
      </c>
      <c r="U109" s="467">
        <v>1198.586</v>
      </c>
      <c r="V109" s="467">
        <v>0</v>
      </c>
      <c r="W109" s="467">
        <v>384.036</v>
      </c>
      <c r="X109" s="467">
        <v>43.534999999999997</v>
      </c>
      <c r="Y109" s="467">
        <v>0</v>
      </c>
      <c r="Z109" s="467">
        <v>1628.8720000000001</v>
      </c>
      <c r="AA109" s="467">
        <v>51.220999999999997</v>
      </c>
      <c r="AB109" s="467">
        <v>435.61500000000001</v>
      </c>
      <c r="AC109" s="467">
        <v>-674.27499999999998</v>
      </c>
      <c r="AD109" s="467">
        <v>-361.00799999999998</v>
      </c>
      <c r="AE109" s="467">
        <v>6778.0709999999999</v>
      </c>
      <c r="AF109" s="467">
        <v>6417.0630000000001</v>
      </c>
      <c r="AG109" s="467">
        <f t="shared" si="6"/>
        <v>6778.0709999999999</v>
      </c>
      <c r="AH109" s="467">
        <f t="shared" si="7"/>
        <v>435.61500000000001</v>
      </c>
      <c r="AI109" s="467">
        <f t="shared" si="8"/>
        <v>0</v>
      </c>
      <c r="AK109" s="466">
        <v>0.57291666666666696</v>
      </c>
      <c r="AL109" s="467">
        <v>3627.5830000000001</v>
      </c>
      <c r="AM109" s="467">
        <v>993.86900000000003</v>
      </c>
      <c r="AN109" s="467">
        <v>0</v>
      </c>
      <c r="AO109" s="467">
        <v>292.34500000000003</v>
      </c>
      <c r="AP109" s="467">
        <v>46.600999999999999</v>
      </c>
      <c r="AQ109" s="467">
        <v>0</v>
      </c>
      <c r="AR109" s="467">
        <v>1514.2249999999999</v>
      </c>
      <c r="AS109" s="467">
        <v>17.721</v>
      </c>
      <c r="AT109" s="467">
        <v>684.45</v>
      </c>
      <c r="AU109" s="467">
        <v>-487.48</v>
      </c>
      <c r="AV109" s="467">
        <v>-319.31200000000001</v>
      </c>
      <c r="AW109" s="467">
        <v>6689.3139999999985</v>
      </c>
      <c r="AX109" s="467">
        <v>6370.0019999999986</v>
      </c>
      <c r="AY109" s="467">
        <f t="shared" si="9"/>
        <v>6689.3139999999985</v>
      </c>
      <c r="AZ109" s="467">
        <f t="shared" si="10"/>
        <v>684.45</v>
      </c>
      <c r="BA109" s="467">
        <f t="shared" si="11"/>
        <v>0</v>
      </c>
    </row>
    <row r="110" spans="1:53" s="464" customFormat="1">
      <c r="A110" s="466">
        <v>0.58333333333333304</v>
      </c>
      <c r="B110" s="467">
        <v>2333.48</v>
      </c>
      <c r="C110" s="467">
        <v>1494.799</v>
      </c>
      <c r="D110" s="467">
        <v>0</v>
      </c>
      <c r="E110" s="467">
        <v>380.79599999999999</v>
      </c>
      <c r="F110" s="467">
        <v>72.159000000000006</v>
      </c>
      <c r="G110" s="467">
        <v>0</v>
      </c>
      <c r="H110" s="467">
        <v>1887.3720000000001</v>
      </c>
      <c r="I110" s="467">
        <v>25.698</v>
      </c>
      <c r="J110" s="467">
        <v>660.00199999999995</v>
      </c>
      <c r="K110" s="467">
        <v>-680.48599999999999</v>
      </c>
      <c r="L110" s="467">
        <v>-311.46699999999998</v>
      </c>
      <c r="M110" s="467">
        <v>6173.8200000000006</v>
      </c>
      <c r="N110" s="467">
        <v>5862.353000000001</v>
      </c>
      <c r="O110" s="467">
        <f t="shared" si="3"/>
        <v>6173.8200000000006</v>
      </c>
      <c r="P110" s="467">
        <f t="shared" si="4"/>
        <v>660.00199999999995</v>
      </c>
      <c r="Q110" s="467">
        <f t="shared" si="5"/>
        <v>0</v>
      </c>
      <c r="S110" s="466">
        <v>0.58333333333333304</v>
      </c>
      <c r="T110" s="467">
        <v>3708.7190000000001</v>
      </c>
      <c r="U110" s="467">
        <v>1224.585</v>
      </c>
      <c r="V110" s="467">
        <v>0</v>
      </c>
      <c r="W110" s="467">
        <v>379.416</v>
      </c>
      <c r="X110" s="467">
        <v>44.238999999999997</v>
      </c>
      <c r="Y110" s="467">
        <v>0</v>
      </c>
      <c r="Z110" s="467">
        <v>1630.9580000000001</v>
      </c>
      <c r="AA110" s="467">
        <v>49.155999999999999</v>
      </c>
      <c r="AB110" s="467">
        <v>405.53100000000001</v>
      </c>
      <c r="AC110" s="467">
        <v>-672.84100000000001</v>
      </c>
      <c r="AD110" s="467">
        <v>-363.39499999999998</v>
      </c>
      <c r="AE110" s="467">
        <v>6769.762999999999</v>
      </c>
      <c r="AF110" s="467">
        <v>6406.3679999999986</v>
      </c>
      <c r="AG110" s="467">
        <f t="shared" si="6"/>
        <v>6769.762999999999</v>
      </c>
      <c r="AH110" s="467">
        <f t="shared" si="7"/>
        <v>405.53100000000001</v>
      </c>
      <c r="AI110" s="467">
        <f t="shared" si="8"/>
        <v>0</v>
      </c>
      <c r="AK110" s="466">
        <v>0.58333333333333304</v>
      </c>
      <c r="AL110" s="467">
        <v>3626.2959999999998</v>
      </c>
      <c r="AM110" s="467">
        <v>994.97500000000002</v>
      </c>
      <c r="AN110" s="467">
        <v>0</v>
      </c>
      <c r="AO110" s="467">
        <v>291.02699999999999</v>
      </c>
      <c r="AP110" s="467">
        <v>48.798999999999999</v>
      </c>
      <c r="AQ110" s="467">
        <v>0</v>
      </c>
      <c r="AR110" s="467">
        <v>1574.5609999999999</v>
      </c>
      <c r="AS110" s="467">
        <v>22.847000000000001</v>
      </c>
      <c r="AT110" s="467">
        <v>623.62699999999995</v>
      </c>
      <c r="AU110" s="467">
        <v>-486.96499999999997</v>
      </c>
      <c r="AV110" s="467">
        <v>-319.72500000000002</v>
      </c>
      <c r="AW110" s="467">
        <v>6695.1669999999995</v>
      </c>
      <c r="AX110" s="467">
        <v>6375.4419999999991</v>
      </c>
      <c r="AY110" s="467">
        <f t="shared" si="9"/>
        <v>6695.1669999999995</v>
      </c>
      <c r="AZ110" s="467">
        <f t="shared" si="10"/>
        <v>623.62699999999995</v>
      </c>
      <c r="BA110" s="467">
        <f t="shared" si="11"/>
        <v>0</v>
      </c>
    </row>
    <row r="111" spans="1:53" s="464" customFormat="1">
      <c r="A111" s="466">
        <v>0.59375</v>
      </c>
      <c r="B111" s="467">
        <v>2333.5859999999998</v>
      </c>
      <c r="C111" s="467">
        <v>1512.0039999999999</v>
      </c>
      <c r="D111" s="467">
        <v>0</v>
      </c>
      <c r="E111" s="467">
        <v>381.35199999999998</v>
      </c>
      <c r="F111" s="467">
        <v>72.227999999999994</v>
      </c>
      <c r="G111" s="467">
        <v>0</v>
      </c>
      <c r="H111" s="467">
        <v>1850.7239999999999</v>
      </c>
      <c r="I111" s="467">
        <v>27.067</v>
      </c>
      <c r="J111" s="467">
        <v>601.16099999999994</v>
      </c>
      <c r="K111" s="467">
        <v>-679.37900000000002</v>
      </c>
      <c r="L111" s="467">
        <v>-312.99599999999998</v>
      </c>
      <c r="M111" s="467">
        <v>6098.7430000000004</v>
      </c>
      <c r="N111" s="467">
        <v>5785.7470000000003</v>
      </c>
      <c r="O111" s="467">
        <f t="shared" si="3"/>
        <v>6098.7430000000004</v>
      </c>
      <c r="P111" s="467">
        <f t="shared" si="4"/>
        <v>601.16099999999994</v>
      </c>
      <c r="Q111" s="467">
        <f t="shared" si="5"/>
        <v>0</v>
      </c>
      <c r="S111" s="466">
        <v>0.59375</v>
      </c>
      <c r="T111" s="467">
        <v>3708.0169999999998</v>
      </c>
      <c r="U111" s="467">
        <v>1220.4269999999999</v>
      </c>
      <c r="V111" s="467">
        <v>0</v>
      </c>
      <c r="W111" s="467">
        <v>379.863</v>
      </c>
      <c r="X111" s="467">
        <v>44.314</v>
      </c>
      <c r="Y111" s="467">
        <v>0</v>
      </c>
      <c r="Z111" s="467">
        <v>1669.423</v>
      </c>
      <c r="AA111" s="467">
        <v>50.322000000000003</v>
      </c>
      <c r="AB111" s="467">
        <v>306.76</v>
      </c>
      <c r="AC111" s="467">
        <v>-671.58100000000002</v>
      </c>
      <c r="AD111" s="467">
        <v>-363.21899999999999</v>
      </c>
      <c r="AE111" s="467">
        <v>6707.5450000000001</v>
      </c>
      <c r="AF111" s="467">
        <v>6344.326</v>
      </c>
      <c r="AG111" s="467">
        <f t="shared" si="6"/>
        <v>6707.5450000000001</v>
      </c>
      <c r="AH111" s="467">
        <f t="shared" si="7"/>
        <v>306.76</v>
      </c>
      <c r="AI111" s="467">
        <f t="shared" si="8"/>
        <v>0</v>
      </c>
      <c r="AK111" s="466">
        <v>0.59375</v>
      </c>
      <c r="AL111" s="467">
        <v>3624.5309999999999</v>
      </c>
      <c r="AM111" s="467">
        <v>994.22799999999995</v>
      </c>
      <c r="AN111" s="467">
        <v>0</v>
      </c>
      <c r="AO111" s="467">
        <v>293.45400000000001</v>
      </c>
      <c r="AP111" s="467">
        <v>48.889000000000003</v>
      </c>
      <c r="AQ111" s="467">
        <v>0</v>
      </c>
      <c r="AR111" s="467">
        <v>1674.433</v>
      </c>
      <c r="AS111" s="467">
        <v>27.786999999999999</v>
      </c>
      <c r="AT111" s="467">
        <v>497.43</v>
      </c>
      <c r="AU111" s="467">
        <v>-486.12900000000002</v>
      </c>
      <c r="AV111" s="467">
        <v>-320.43599999999998</v>
      </c>
      <c r="AW111" s="467">
        <v>6674.6230000000005</v>
      </c>
      <c r="AX111" s="467">
        <v>6354.1870000000008</v>
      </c>
      <c r="AY111" s="467">
        <f t="shared" si="9"/>
        <v>6674.6230000000005</v>
      </c>
      <c r="AZ111" s="467">
        <f t="shared" si="10"/>
        <v>497.43</v>
      </c>
      <c r="BA111" s="467">
        <f t="shared" si="11"/>
        <v>0</v>
      </c>
    </row>
    <row r="112" spans="1:53" s="464" customFormat="1">
      <c r="A112" s="466">
        <v>0.60416666666666696</v>
      </c>
      <c r="B112" s="467">
        <v>2333.9760000000001</v>
      </c>
      <c r="C112" s="467">
        <v>1522.4639999999999</v>
      </c>
      <c r="D112" s="467">
        <v>0</v>
      </c>
      <c r="E112" s="467">
        <v>380.35</v>
      </c>
      <c r="F112" s="467">
        <v>72.372</v>
      </c>
      <c r="G112" s="467">
        <v>0</v>
      </c>
      <c r="H112" s="467">
        <v>1742.252</v>
      </c>
      <c r="I112" s="467">
        <v>26.009</v>
      </c>
      <c r="J112" s="467">
        <v>604.37300000000005</v>
      </c>
      <c r="K112" s="467">
        <v>-677.96500000000003</v>
      </c>
      <c r="L112" s="467">
        <v>-313.26400000000001</v>
      </c>
      <c r="M112" s="467">
        <v>6003.8310000000001</v>
      </c>
      <c r="N112" s="467">
        <v>5690.567</v>
      </c>
      <c r="O112" s="467">
        <f t="shared" si="3"/>
        <v>6003.8310000000001</v>
      </c>
      <c r="P112" s="467">
        <f t="shared" si="4"/>
        <v>604.37300000000005</v>
      </c>
      <c r="Q112" s="467">
        <f t="shared" si="5"/>
        <v>0</v>
      </c>
      <c r="S112" s="466">
        <v>0.60416666666666696</v>
      </c>
      <c r="T112" s="467">
        <v>3704.7660000000001</v>
      </c>
      <c r="U112" s="467">
        <v>1208.548</v>
      </c>
      <c r="V112" s="467">
        <v>0</v>
      </c>
      <c r="W112" s="467">
        <v>379.65499999999997</v>
      </c>
      <c r="X112" s="467">
        <v>44.277000000000001</v>
      </c>
      <c r="Y112" s="467">
        <v>0</v>
      </c>
      <c r="Z112" s="467">
        <v>1657.8610000000001</v>
      </c>
      <c r="AA112" s="467">
        <v>49.029000000000003</v>
      </c>
      <c r="AB112" s="467">
        <v>254.964</v>
      </c>
      <c r="AC112" s="467">
        <v>-670.73</v>
      </c>
      <c r="AD112" s="467">
        <v>-361.67399999999998</v>
      </c>
      <c r="AE112" s="467">
        <v>6628.3700000000008</v>
      </c>
      <c r="AF112" s="467">
        <v>6266.6960000000008</v>
      </c>
      <c r="AG112" s="467">
        <f t="shared" si="6"/>
        <v>6628.3700000000008</v>
      </c>
      <c r="AH112" s="467">
        <f t="shared" si="7"/>
        <v>254.964</v>
      </c>
      <c r="AI112" s="467">
        <f t="shared" si="8"/>
        <v>0</v>
      </c>
      <c r="AK112" s="466">
        <v>0.60416666666666696</v>
      </c>
      <c r="AL112" s="467">
        <v>3626.4119999999998</v>
      </c>
      <c r="AM112" s="467">
        <v>1028.8219999999999</v>
      </c>
      <c r="AN112" s="467">
        <v>0</v>
      </c>
      <c r="AO112" s="467">
        <v>293.52199999999999</v>
      </c>
      <c r="AP112" s="467">
        <v>49.017000000000003</v>
      </c>
      <c r="AQ112" s="467">
        <v>0</v>
      </c>
      <c r="AR112" s="467">
        <v>1709.547</v>
      </c>
      <c r="AS112" s="467">
        <v>33.576000000000001</v>
      </c>
      <c r="AT112" s="467">
        <v>379.70800000000003</v>
      </c>
      <c r="AU112" s="467">
        <v>-485.03800000000001</v>
      </c>
      <c r="AV112" s="467">
        <v>-324.07499999999999</v>
      </c>
      <c r="AW112" s="467">
        <v>6635.5659999999989</v>
      </c>
      <c r="AX112" s="467">
        <v>6311.4909999999991</v>
      </c>
      <c r="AY112" s="467">
        <f t="shared" si="9"/>
        <v>6635.5659999999989</v>
      </c>
      <c r="AZ112" s="467">
        <f t="shared" si="10"/>
        <v>379.70800000000003</v>
      </c>
      <c r="BA112" s="467">
        <f t="shared" si="11"/>
        <v>0</v>
      </c>
    </row>
    <row r="113" spans="1:53" s="464" customFormat="1">
      <c r="A113" s="466">
        <v>0.61458333333333304</v>
      </c>
      <c r="B113" s="467">
        <v>2360.3130000000001</v>
      </c>
      <c r="C113" s="467">
        <v>1526.2950000000001</v>
      </c>
      <c r="D113" s="467">
        <v>0</v>
      </c>
      <c r="E113" s="467">
        <v>380.83699999999999</v>
      </c>
      <c r="F113" s="467">
        <v>72.266999999999996</v>
      </c>
      <c r="G113" s="467">
        <v>0</v>
      </c>
      <c r="H113" s="467">
        <v>1666.5219999999999</v>
      </c>
      <c r="I113" s="467">
        <v>23.059000000000001</v>
      </c>
      <c r="J113" s="467">
        <v>577.47400000000005</v>
      </c>
      <c r="K113" s="467">
        <v>-677.64400000000001</v>
      </c>
      <c r="L113" s="467">
        <v>-314.55599999999998</v>
      </c>
      <c r="M113" s="467">
        <v>5929.1229999999996</v>
      </c>
      <c r="N113" s="467">
        <v>5614.567</v>
      </c>
      <c r="O113" s="467">
        <f t="shared" si="3"/>
        <v>5929.1229999999996</v>
      </c>
      <c r="P113" s="467">
        <f t="shared" si="4"/>
        <v>577.47400000000005</v>
      </c>
      <c r="Q113" s="467">
        <f t="shared" si="5"/>
        <v>0</v>
      </c>
      <c r="S113" s="466">
        <v>0.61458333333333304</v>
      </c>
      <c r="T113" s="467">
        <v>3704.837</v>
      </c>
      <c r="U113" s="467">
        <v>1209.441</v>
      </c>
      <c r="V113" s="467">
        <v>0</v>
      </c>
      <c r="W113" s="467">
        <v>379.303</v>
      </c>
      <c r="X113" s="467">
        <v>43.982999999999997</v>
      </c>
      <c r="Y113" s="467">
        <v>0</v>
      </c>
      <c r="Z113" s="467">
        <v>1714.0509999999999</v>
      </c>
      <c r="AA113" s="467">
        <v>48.204000000000001</v>
      </c>
      <c r="AB113" s="467">
        <v>169.83699999999999</v>
      </c>
      <c r="AC113" s="467">
        <v>-669.97699999999998</v>
      </c>
      <c r="AD113" s="467">
        <v>-362.12099999999998</v>
      </c>
      <c r="AE113" s="467">
        <v>6599.6789999999992</v>
      </c>
      <c r="AF113" s="467">
        <v>6237.5579999999991</v>
      </c>
      <c r="AG113" s="467">
        <f t="shared" si="6"/>
        <v>6599.6789999999992</v>
      </c>
      <c r="AH113" s="467">
        <f t="shared" si="7"/>
        <v>169.83699999999999</v>
      </c>
      <c r="AI113" s="467">
        <f t="shared" si="8"/>
        <v>0</v>
      </c>
      <c r="AK113" s="466">
        <v>0.61458333333333304</v>
      </c>
      <c r="AL113" s="467">
        <v>3626.6030000000001</v>
      </c>
      <c r="AM113" s="467">
        <v>1006.744</v>
      </c>
      <c r="AN113" s="467">
        <v>0</v>
      </c>
      <c r="AO113" s="467">
        <v>292.81900000000002</v>
      </c>
      <c r="AP113" s="467">
        <v>48.985999999999997</v>
      </c>
      <c r="AQ113" s="467">
        <v>0</v>
      </c>
      <c r="AR113" s="467">
        <v>1782.806</v>
      </c>
      <c r="AS113" s="467">
        <v>39.951999999999998</v>
      </c>
      <c r="AT113" s="467">
        <v>291.685</v>
      </c>
      <c r="AU113" s="467">
        <v>-484.18200000000002</v>
      </c>
      <c r="AV113" s="467">
        <v>-322.52499999999998</v>
      </c>
      <c r="AW113" s="467">
        <v>6605.4130000000014</v>
      </c>
      <c r="AX113" s="467">
        <v>6282.8880000000017</v>
      </c>
      <c r="AY113" s="467">
        <f t="shared" si="9"/>
        <v>6605.4130000000014</v>
      </c>
      <c r="AZ113" s="467">
        <f t="shared" si="10"/>
        <v>291.685</v>
      </c>
      <c r="BA113" s="467">
        <f t="shared" si="11"/>
        <v>0</v>
      </c>
    </row>
    <row r="114" spans="1:53" s="464" customFormat="1">
      <c r="A114" s="466">
        <v>0.625</v>
      </c>
      <c r="B114" s="467">
        <v>2453.5990000000002</v>
      </c>
      <c r="C114" s="467">
        <v>1529.9690000000001</v>
      </c>
      <c r="D114" s="467">
        <v>0</v>
      </c>
      <c r="E114" s="467">
        <v>380.23700000000002</v>
      </c>
      <c r="F114" s="467">
        <v>72.257999999999996</v>
      </c>
      <c r="G114" s="467">
        <v>0</v>
      </c>
      <c r="H114" s="467">
        <v>1559.6510000000001</v>
      </c>
      <c r="I114" s="467">
        <v>21.69</v>
      </c>
      <c r="J114" s="467">
        <v>593.495</v>
      </c>
      <c r="K114" s="467">
        <v>-678.84799999999996</v>
      </c>
      <c r="L114" s="467">
        <v>-319.20600000000002</v>
      </c>
      <c r="M114" s="467">
        <v>5932.0509999999995</v>
      </c>
      <c r="N114" s="467">
        <v>5612.8449999999993</v>
      </c>
      <c r="O114" s="467">
        <f t="shared" si="3"/>
        <v>5932.0509999999995</v>
      </c>
      <c r="P114" s="467">
        <f t="shared" si="4"/>
        <v>593.495</v>
      </c>
      <c r="Q114" s="467">
        <f t="shared" si="5"/>
        <v>0</v>
      </c>
      <c r="S114" s="466">
        <v>0.625</v>
      </c>
      <c r="T114" s="467">
        <v>3703.1770000000001</v>
      </c>
      <c r="U114" s="467">
        <v>1203.047</v>
      </c>
      <c r="V114" s="467">
        <v>0</v>
      </c>
      <c r="W114" s="467">
        <v>377.92099999999999</v>
      </c>
      <c r="X114" s="467">
        <v>45.031999999999996</v>
      </c>
      <c r="Y114" s="467">
        <v>0</v>
      </c>
      <c r="Z114" s="467">
        <v>1715.6510000000001</v>
      </c>
      <c r="AA114" s="467">
        <v>46.755000000000003</v>
      </c>
      <c r="AB114" s="467">
        <v>165.166</v>
      </c>
      <c r="AC114" s="467">
        <v>-670.27800000000002</v>
      </c>
      <c r="AD114" s="467">
        <v>-361.27199999999999</v>
      </c>
      <c r="AE114" s="467">
        <v>6586.4710000000005</v>
      </c>
      <c r="AF114" s="467">
        <v>6225.1990000000005</v>
      </c>
      <c r="AG114" s="467">
        <f t="shared" si="6"/>
        <v>6586.4710000000005</v>
      </c>
      <c r="AH114" s="467">
        <f t="shared" si="7"/>
        <v>165.166</v>
      </c>
      <c r="AI114" s="467">
        <f t="shared" si="8"/>
        <v>0</v>
      </c>
      <c r="AK114" s="466">
        <v>0.625</v>
      </c>
      <c r="AL114" s="467">
        <v>3618.9070000000002</v>
      </c>
      <c r="AM114" s="467">
        <v>1000.204</v>
      </c>
      <c r="AN114" s="467">
        <v>0</v>
      </c>
      <c r="AO114" s="467">
        <v>293.209</v>
      </c>
      <c r="AP114" s="467">
        <v>50.279000000000003</v>
      </c>
      <c r="AQ114" s="467">
        <v>0</v>
      </c>
      <c r="AR114" s="467">
        <v>1779.3330000000001</v>
      </c>
      <c r="AS114" s="467">
        <v>41.764000000000003</v>
      </c>
      <c r="AT114" s="467">
        <v>237.542</v>
      </c>
      <c r="AU114" s="467">
        <v>-483.43400000000003</v>
      </c>
      <c r="AV114" s="467">
        <v>-321.53800000000001</v>
      </c>
      <c r="AW114" s="467">
        <v>6537.804000000001</v>
      </c>
      <c r="AX114" s="467">
        <v>6216.2660000000014</v>
      </c>
      <c r="AY114" s="467">
        <f t="shared" si="9"/>
        <v>6537.804000000001</v>
      </c>
      <c r="AZ114" s="467">
        <f t="shared" si="10"/>
        <v>237.542</v>
      </c>
      <c r="BA114" s="467">
        <f t="shared" si="11"/>
        <v>0</v>
      </c>
    </row>
    <row r="115" spans="1:53" s="464" customFormat="1">
      <c r="A115" s="466">
        <v>0.63541666666666696</v>
      </c>
      <c r="B115" s="467">
        <v>2569.857</v>
      </c>
      <c r="C115" s="467">
        <v>1541.24</v>
      </c>
      <c r="D115" s="467">
        <v>0</v>
      </c>
      <c r="E115" s="467">
        <v>382.99599999999998</v>
      </c>
      <c r="F115" s="467">
        <v>72.542000000000002</v>
      </c>
      <c r="G115" s="467">
        <v>0</v>
      </c>
      <c r="H115" s="467">
        <v>1524.0920000000001</v>
      </c>
      <c r="I115" s="467">
        <v>21.725000000000001</v>
      </c>
      <c r="J115" s="467">
        <v>456.83100000000002</v>
      </c>
      <c r="K115" s="467">
        <v>-675.255</v>
      </c>
      <c r="L115" s="467">
        <v>-326.553</v>
      </c>
      <c r="M115" s="467">
        <v>5894.0280000000012</v>
      </c>
      <c r="N115" s="467">
        <v>5567.4750000000013</v>
      </c>
      <c r="O115" s="467">
        <f t="shared" si="3"/>
        <v>5894.0280000000012</v>
      </c>
      <c r="P115" s="467">
        <f t="shared" si="4"/>
        <v>456.83100000000002</v>
      </c>
      <c r="Q115" s="467">
        <f t="shared" si="5"/>
        <v>0</v>
      </c>
      <c r="S115" s="466">
        <v>0.63541666666666696</v>
      </c>
      <c r="T115" s="467">
        <v>3704.99</v>
      </c>
      <c r="U115" s="467">
        <v>1188.374</v>
      </c>
      <c r="V115" s="467">
        <v>0</v>
      </c>
      <c r="W115" s="467">
        <v>378.08800000000002</v>
      </c>
      <c r="X115" s="467">
        <v>44.914000000000001</v>
      </c>
      <c r="Y115" s="467">
        <v>0</v>
      </c>
      <c r="Z115" s="467">
        <v>1625.096</v>
      </c>
      <c r="AA115" s="467">
        <v>48.445999999999998</v>
      </c>
      <c r="AB115" s="467">
        <v>141.10400000000001</v>
      </c>
      <c r="AC115" s="467">
        <v>-668.697</v>
      </c>
      <c r="AD115" s="467">
        <v>-359.22</v>
      </c>
      <c r="AE115" s="467">
        <v>6462.3149999999996</v>
      </c>
      <c r="AF115" s="467">
        <v>6103.0949999999993</v>
      </c>
      <c r="AG115" s="467">
        <f t="shared" si="6"/>
        <v>6462.3149999999996</v>
      </c>
      <c r="AH115" s="467">
        <f t="shared" si="7"/>
        <v>141.10400000000001</v>
      </c>
      <c r="AI115" s="467">
        <f t="shared" si="8"/>
        <v>0</v>
      </c>
      <c r="AK115" s="466">
        <v>0.63541666666666696</v>
      </c>
      <c r="AL115" s="467">
        <v>3621.875</v>
      </c>
      <c r="AM115" s="467">
        <v>1000.967</v>
      </c>
      <c r="AN115" s="467">
        <v>0</v>
      </c>
      <c r="AO115" s="467">
        <v>292.78500000000003</v>
      </c>
      <c r="AP115" s="467">
        <v>50.21</v>
      </c>
      <c r="AQ115" s="467">
        <v>0</v>
      </c>
      <c r="AR115" s="467">
        <v>1736.402</v>
      </c>
      <c r="AS115" s="467">
        <v>35.883000000000003</v>
      </c>
      <c r="AT115" s="467">
        <v>206.649</v>
      </c>
      <c r="AU115" s="467">
        <v>-482.32499999999999</v>
      </c>
      <c r="AV115" s="467">
        <v>-321.38900000000001</v>
      </c>
      <c r="AW115" s="467">
        <v>6462.4459999999999</v>
      </c>
      <c r="AX115" s="467">
        <v>6141.0569999999998</v>
      </c>
      <c r="AY115" s="467">
        <f t="shared" si="9"/>
        <v>6462.4459999999999</v>
      </c>
      <c r="AZ115" s="467">
        <f t="shared" si="10"/>
        <v>206.649</v>
      </c>
      <c r="BA115" s="467">
        <f t="shared" si="11"/>
        <v>0</v>
      </c>
    </row>
    <row r="116" spans="1:53" s="464" customFormat="1">
      <c r="A116" s="466">
        <v>0.64583333333333304</v>
      </c>
      <c r="B116" s="467">
        <v>2584.77</v>
      </c>
      <c r="C116" s="467">
        <v>1591.8989999999999</v>
      </c>
      <c r="D116" s="467">
        <v>0</v>
      </c>
      <c r="E116" s="467">
        <v>382.75200000000001</v>
      </c>
      <c r="F116" s="467">
        <v>72.597999999999999</v>
      </c>
      <c r="G116" s="467">
        <v>0</v>
      </c>
      <c r="H116" s="467">
        <v>1499.7729999999999</v>
      </c>
      <c r="I116" s="467">
        <v>21.233000000000001</v>
      </c>
      <c r="J116" s="467">
        <v>351.36</v>
      </c>
      <c r="K116" s="467">
        <v>-674.01700000000005</v>
      </c>
      <c r="L116" s="467">
        <v>-332.23599999999999</v>
      </c>
      <c r="M116" s="467">
        <v>5830.3680000000004</v>
      </c>
      <c r="N116" s="467">
        <v>5498.1320000000005</v>
      </c>
      <c r="O116" s="467">
        <f t="shared" si="3"/>
        <v>5830.3680000000004</v>
      </c>
      <c r="P116" s="467">
        <f t="shared" si="4"/>
        <v>351.36</v>
      </c>
      <c r="Q116" s="467">
        <f t="shared" si="5"/>
        <v>0</v>
      </c>
      <c r="S116" s="466">
        <v>0.64583333333333304</v>
      </c>
      <c r="T116" s="467">
        <v>3704.5819999999999</v>
      </c>
      <c r="U116" s="467">
        <v>1190.5219999999999</v>
      </c>
      <c r="V116" s="467">
        <v>0</v>
      </c>
      <c r="W116" s="467">
        <v>376.49599999999998</v>
      </c>
      <c r="X116" s="467">
        <v>44.63</v>
      </c>
      <c r="Y116" s="467">
        <v>0</v>
      </c>
      <c r="Z116" s="467">
        <v>1600.184</v>
      </c>
      <c r="AA116" s="467">
        <v>48.018999999999998</v>
      </c>
      <c r="AB116" s="467">
        <v>93.122</v>
      </c>
      <c r="AC116" s="467">
        <v>-667.55700000000002</v>
      </c>
      <c r="AD116" s="467">
        <v>-359.15199999999999</v>
      </c>
      <c r="AE116" s="467">
        <v>6389.9980000000005</v>
      </c>
      <c r="AF116" s="467">
        <v>6030.8460000000005</v>
      </c>
      <c r="AG116" s="467">
        <f t="shared" si="6"/>
        <v>6389.9980000000005</v>
      </c>
      <c r="AH116" s="467">
        <f t="shared" si="7"/>
        <v>93.122</v>
      </c>
      <c r="AI116" s="467">
        <f t="shared" si="8"/>
        <v>0</v>
      </c>
      <c r="AK116" s="466">
        <v>0.64583333333333304</v>
      </c>
      <c r="AL116" s="467">
        <v>3623.826</v>
      </c>
      <c r="AM116" s="467">
        <v>998.721</v>
      </c>
      <c r="AN116" s="467">
        <v>0</v>
      </c>
      <c r="AO116" s="467">
        <v>293.67899999999997</v>
      </c>
      <c r="AP116" s="467">
        <v>50.273000000000003</v>
      </c>
      <c r="AQ116" s="467">
        <v>0</v>
      </c>
      <c r="AR116" s="467">
        <v>1605.4259999999999</v>
      </c>
      <c r="AS116" s="467">
        <v>33.094999999999999</v>
      </c>
      <c r="AT116" s="467">
        <v>241.97499999999999</v>
      </c>
      <c r="AU116" s="467">
        <v>-481.529</v>
      </c>
      <c r="AV116" s="467">
        <v>-320.47000000000003</v>
      </c>
      <c r="AW116" s="467">
        <v>6365.4660000000022</v>
      </c>
      <c r="AX116" s="467">
        <v>6044.9960000000019</v>
      </c>
      <c r="AY116" s="467">
        <f t="shared" si="9"/>
        <v>6365.4660000000022</v>
      </c>
      <c r="AZ116" s="467">
        <f t="shared" si="10"/>
        <v>241.97499999999999</v>
      </c>
      <c r="BA116" s="467">
        <f t="shared" si="11"/>
        <v>0</v>
      </c>
    </row>
    <row r="117" spans="1:53" s="464" customFormat="1">
      <c r="A117" s="466">
        <v>0.65625</v>
      </c>
      <c r="B117" s="467">
        <v>2584.5700000000002</v>
      </c>
      <c r="C117" s="467">
        <v>1652.3989999999999</v>
      </c>
      <c r="D117" s="467">
        <v>0</v>
      </c>
      <c r="E117" s="467">
        <v>384.36900000000003</v>
      </c>
      <c r="F117" s="467">
        <v>72.632000000000005</v>
      </c>
      <c r="G117" s="467">
        <v>0</v>
      </c>
      <c r="H117" s="467">
        <v>1444.704</v>
      </c>
      <c r="I117" s="467">
        <v>20.603999999999999</v>
      </c>
      <c r="J117" s="467">
        <v>324.89400000000001</v>
      </c>
      <c r="K117" s="467">
        <v>-673.55600000000004</v>
      </c>
      <c r="L117" s="467">
        <v>-337.98500000000001</v>
      </c>
      <c r="M117" s="467">
        <v>5810.616</v>
      </c>
      <c r="N117" s="467">
        <v>5472.6310000000003</v>
      </c>
      <c r="O117" s="467">
        <f t="shared" si="3"/>
        <v>5810.616</v>
      </c>
      <c r="P117" s="467">
        <f t="shared" si="4"/>
        <v>324.89400000000001</v>
      </c>
      <c r="Q117" s="467">
        <f t="shared" si="5"/>
        <v>0</v>
      </c>
      <c r="S117" s="466">
        <v>0.65625</v>
      </c>
      <c r="T117" s="467">
        <v>3703.857</v>
      </c>
      <c r="U117" s="467">
        <v>1194.6969999999999</v>
      </c>
      <c r="V117" s="467">
        <v>0</v>
      </c>
      <c r="W117" s="467">
        <v>376.71699999999998</v>
      </c>
      <c r="X117" s="467">
        <v>44.475000000000001</v>
      </c>
      <c r="Y117" s="467">
        <v>0</v>
      </c>
      <c r="Z117" s="467">
        <v>1580.365</v>
      </c>
      <c r="AA117" s="467">
        <v>46.963000000000001</v>
      </c>
      <c r="AB117" s="467">
        <v>63.81</v>
      </c>
      <c r="AC117" s="467">
        <v>-665.11199999999997</v>
      </c>
      <c r="AD117" s="467">
        <v>-359.423</v>
      </c>
      <c r="AE117" s="467">
        <v>6345.7719999999999</v>
      </c>
      <c r="AF117" s="467">
        <v>5986.3490000000002</v>
      </c>
      <c r="AG117" s="467">
        <f t="shared" si="6"/>
        <v>6345.7719999999999</v>
      </c>
      <c r="AH117" s="467">
        <f t="shared" si="7"/>
        <v>63.81</v>
      </c>
      <c r="AI117" s="467">
        <f t="shared" si="8"/>
        <v>0</v>
      </c>
      <c r="AK117" s="466">
        <v>0.65625</v>
      </c>
      <c r="AL117" s="467">
        <v>3625.88</v>
      </c>
      <c r="AM117" s="467">
        <v>991.24199999999996</v>
      </c>
      <c r="AN117" s="467">
        <v>0</v>
      </c>
      <c r="AO117" s="467">
        <v>293.48099999999999</v>
      </c>
      <c r="AP117" s="467">
        <v>50.39</v>
      </c>
      <c r="AQ117" s="467">
        <v>0</v>
      </c>
      <c r="AR117" s="467">
        <v>1515.971</v>
      </c>
      <c r="AS117" s="467">
        <v>39.65</v>
      </c>
      <c r="AT117" s="467">
        <v>255.76499999999999</v>
      </c>
      <c r="AU117" s="467">
        <v>-480.52100000000002</v>
      </c>
      <c r="AV117" s="467">
        <v>-319.37799999999999</v>
      </c>
      <c r="AW117" s="467">
        <v>6291.8580000000002</v>
      </c>
      <c r="AX117" s="467">
        <v>5972.4800000000005</v>
      </c>
      <c r="AY117" s="467">
        <f t="shared" si="9"/>
        <v>6291.8580000000002</v>
      </c>
      <c r="AZ117" s="467">
        <f t="shared" si="10"/>
        <v>255.76499999999999</v>
      </c>
      <c r="BA117" s="467">
        <f t="shared" si="11"/>
        <v>0</v>
      </c>
    </row>
    <row r="118" spans="1:53" s="464" customFormat="1">
      <c r="A118" s="466">
        <v>0.66666666666666696</v>
      </c>
      <c r="B118" s="467">
        <v>2582.36</v>
      </c>
      <c r="C118" s="467">
        <v>1718.2</v>
      </c>
      <c r="D118" s="467">
        <v>0</v>
      </c>
      <c r="E118" s="467">
        <v>391.76600000000002</v>
      </c>
      <c r="F118" s="467">
        <v>73.396000000000001</v>
      </c>
      <c r="G118" s="467">
        <v>0</v>
      </c>
      <c r="H118" s="467">
        <v>1375.22</v>
      </c>
      <c r="I118" s="467">
        <v>22.026</v>
      </c>
      <c r="J118" s="467">
        <v>320.02800000000002</v>
      </c>
      <c r="K118" s="467">
        <v>-674.19299999999998</v>
      </c>
      <c r="L118" s="467">
        <v>-344.428</v>
      </c>
      <c r="M118" s="467">
        <v>5808.8029999999999</v>
      </c>
      <c r="N118" s="467">
        <v>5464.375</v>
      </c>
      <c r="O118" s="467">
        <f t="shared" si="3"/>
        <v>5808.8029999999999</v>
      </c>
      <c r="P118" s="467">
        <f t="shared" si="4"/>
        <v>320.02800000000002</v>
      </c>
      <c r="Q118" s="467">
        <f t="shared" si="5"/>
        <v>0</v>
      </c>
      <c r="S118" s="466">
        <v>0.66666666666666696</v>
      </c>
      <c r="T118" s="467">
        <v>3704.4110000000001</v>
      </c>
      <c r="U118" s="467">
        <v>1196.1130000000001</v>
      </c>
      <c r="V118" s="467">
        <v>0</v>
      </c>
      <c r="W118" s="467">
        <v>376.52699999999999</v>
      </c>
      <c r="X118" s="467">
        <v>43.173000000000002</v>
      </c>
      <c r="Y118" s="467">
        <v>0</v>
      </c>
      <c r="Z118" s="467">
        <v>1526.1369999999999</v>
      </c>
      <c r="AA118" s="467">
        <v>47.781999999999996</v>
      </c>
      <c r="AB118" s="467">
        <v>145.17099999999999</v>
      </c>
      <c r="AC118" s="467">
        <v>-665.87900000000002</v>
      </c>
      <c r="AD118" s="467">
        <v>-359.22</v>
      </c>
      <c r="AE118" s="467">
        <v>6373.4350000000004</v>
      </c>
      <c r="AF118" s="467">
        <v>6014.2150000000001</v>
      </c>
      <c r="AG118" s="467">
        <f t="shared" si="6"/>
        <v>6373.4350000000004</v>
      </c>
      <c r="AH118" s="467">
        <f t="shared" si="7"/>
        <v>145.17099999999999</v>
      </c>
      <c r="AI118" s="467">
        <f t="shared" si="8"/>
        <v>0</v>
      </c>
      <c r="AK118" s="466">
        <v>0.66666666666666696</v>
      </c>
      <c r="AL118" s="467">
        <v>3626.0569999999998</v>
      </c>
      <c r="AM118" s="467">
        <v>989.54700000000003</v>
      </c>
      <c r="AN118" s="467">
        <v>0</v>
      </c>
      <c r="AO118" s="467">
        <v>293.48</v>
      </c>
      <c r="AP118" s="467">
        <v>49.607999999999997</v>
      </c>
      <c r="AQ118" s="467">
        <v>0</v>
      </c>
      <c r="AR118" s="467">
        <v>1489.0250000000001</v>
      </c>
      <c r="AS118" s="467">
        <v>42.194000000000003</v>
      </c>
      <c r="AT118" s="467">
        <v>292.226</v>
      </c>
      <c r="AU118" s="467">
        <v>-479.58300000000003</v>
      </c>
      <c r="AV118" s="467">
        <v>-319.08100000000002</v>
      </c>
      <c r="AW118" s="467">
        <v>6302.5539999999992</v>
      </c>
      <c r="AX118" s="467">
        <v>5983.472999999999</v>
      </c>
      <c r="AY118" s="467">
        <f t="shared" si="9"/>
        <v>6302.5539999999992</v>
      </c>
      <c r="AZ118" s="467">
        <f t="shared" si="10"/>
        <v>292.226</v>
      </c>
      <c r="BA118" s="467">
        <f t="shared" si="11"/>
        <v>0</v>
      </c>
    </row>
    <row r="119" spans="1:53" s="464" customFormat="1">
      <c r="A119" s="466">
        <v>0.67708333333333304</v>
      </c>
      <c r="B119" s="467">
        <v>2581.2190000000001</v>
      </c>
      <c r="C119" s="467">
        <v>1774.02</v>
      </c>
      <c r="D119" s="467">
        <v>0</v>
      </c>
      <c r="E119" s="467">
        <v>393.48500000000001</v>
      </c>
      <c r="F119" s="467">
        <v>74.010999999999996</v>
      </c>
      <c r="G119" s="467">
        <v>0</v>
      </c>
      <c r="H119" s="467">
        <v>1302.981</v>
      </c>
      <c r="I119" s="467">
        <v>24.376000000000001</v>
      </c>
      <c r="J119" s="467">
        <v>288.42200000000003</v>
      </c>
      <c r="K119" s="467">
        <v>-671.55700000000002</v>
      </c>
      <c r="L119" s="467">
        <v>-349.59199999999998</v>
      </c>
      <c r="M119" s="467">
        <v>5766.9569999999994</v>
      </c>
      <c r="N119" s="467">
        <v>5417.3649999999998</v>
      </c>
      <c r="O119" s="467">
        <f t="shared" ref="O119:O149" si="12">M119</f>
        <v>5766.9569999999994</v>
      </c>
      <c r="P119" s="467">
        <f t="shared" ref="P119:P149" si="13">IF(J119&lt;0,0,J119)</f>
        <v>288.42200000000003</v>
      </c>
      <c r="Q119" s="467">
        <f t="shared" ref="Q119:Q149" si="14">IF(J119&lt;0,J119,0)</f>
        <v>0</v>
      </c>
      <c r="S119" s="466">
        <v>0.67708333333333304</v>
      </c>
      <c r="T119" s="467">
        <v>3704.2130000000002</v>
      </c>
      <c r="U119" s="467">
        <v>1199.0150000000001</v>
      </c>
      <c r="V119" s="467">
        <v>0</v>
      </c>
      <c r="W119" s="467">
        <v>376.92200000000003</v>
      </c>
      <c r="X119" s="467">
        <v>77.055999999999997</v>
      </c>
      <c r="Y119" s="467">
        <v>0</v>
      </c>
      <c r="Z119" s="467">
        <v>1417.3789999999999</v>
      </c>
      <c r="AA119" s="467">
        <v>48.295999999999999</v>
      </c>
      <c r="AB119" s="467">
        <v>0.43</v>
      </c>
      <c r="AC119" s="467">
        <v>-457.85599999999999</v>
      </c>
      <c r="AD119" s="467">
        <v>-359.12599999999998</v>
      </c>
      <c r="AE119" s="467">
        <v>6365.4549999999999</v>
      </c>
      <c r="AF119" s="467">
        <v>6006.3289999999997</v>
      </c>
      <c r="AG119" s="467">
        <f t="shared" ref="AG119:AG149" si="15">AE119</f>
        <v>6365.4549999999999</v>
      </c>
      <c r="AH119" s="467">
        <f t="shared" ref="AH119:AH149" si="16">IF(AB119&lt;0,0,AB119)</f>
        <v>0.43</v>
      </c>
      <c r="AI119" s="467">
        <f t="shared" ref="AI119:AI149" si="17">IF(AB119&lt;0,AB119,0)</f>
        <v>0</v>
      </c>
      <c r="AK119" s="466">
        <v>0.67708333333333304</v>
      </c>
      <c r="AL119" s="467">
        <v>3625.6610000000001</v>
      </c>
      <c r="AM119" s="467">
        <v>995.43899999999996</v>
      </c>
      <c r="AN119" s="467">
        <v>0</v>
      </c>
      <c r="AO119" s="467">
        <v>294.13499999999999</v>
      </c>
      <c r="AP119" s="467">
        <v>49.881999999999998</v>
      </c>
      <c r="AQ119" s="467">
        <v>0</v>
      </c>
      <c r="AR119" s="467">
        <v>1417.5550000000001</v>
      </c>
      <c r="AS119" s="467">
        <v>44.872</v>
      </c>
      <c r="AT119" s="467">
        <v>360.09800000000001</v>
      </c>
      <c r="AU119" s="467">
        <v>-478.56099999999998</v>
      </c>
      <c r="AV119" s="467">
        <v>-319.23399999999998</v>
      </c>
      <c r="AW119" s="467">
        <v>6309.081000000001</v>
      </c>
      <c r="AX119" s="467">
        <v>5989.8470000000007</v>
      </c>
      <c r="AY119" s="467">
        <f t="shared" ref="AY119:AY149" si="18">AW119</f>
        <v>6309.081000000001</v>
      </c>
      <c r="AZ119" s="467">
        <f t="shared" ref="AZ119:AZ149" si="19">IF(AT119&lt;0,0,AT119)</f>
        <v>360.09800000000001</v>
      </c>
      <c r="BA119" s="467">
        <f t="shared" ref="BA119:BA149" si="20">IF(AT119&lt;0,AT119,0)</f>
        <v>0</v>
      </c>
    </row>
    <row r="120" spans="1:53" s="464" customFormat="1">
      <c r="A120" s="466">
        <v>0.6875</v>
      </c>
      <c r="B120" s="467">
        <v>2579.105</v>
      </c>
      <c r="C120" s="467">
        <v>1865.568</v>
      </c>
      <c r="D120" s="467">
        <v>0</v>
      </c>
      <c r="E120" s="467">
        <v>393.19400000000002</v>
      </c>
      <c r="F120" s="467">
        <v>130.834</v>
      </c>
      <c r="G120" s="467">
        <v>0</v>
      </c>
      <c r="H120" s="467">
        <v>1211.0550000000001</v>
      </c>
      <c r="I120" s="467">
        <v>23.573</v>
      </c>
      <c r="J120" s="467">
        <v>111.05</v>
      </c>
      <c r="K120" s="467">
        <v>-517.08199999999999</v>
      </c>
      <c r="L120" s="467">
        <v>-358.45600000000002</v>
      </c>
      <c r="M120" s="467">
        <v>5797.2970000000005</v>
      </c>
      <c r="N120" s="467">
        <v>5438.8410000000003</v>
      </c>
      <c r="O120" s="467">
        <f t="shared" si="12"/>
        <v>5797.2970000000005</v>
      </c>
      <c r="P120" s="467">
        <f t="shared" si="13"/>
        <v>111.05</v>
      </c>
      <c r="Q120" s="467">
        <f t="shared" si="14"/>
        <v>0</v>
      </c>
      <c r="S120" s="466">
        <v>0.6875</v>
      </c>
      <c r="T120" s="467">
        <v>3701.7170000000001</v>
      </c>
      <c r="U120" s="467">
        <v>1206.3979999999999</v>
      </c>
      <c r="V120" s="467">
        <v>0</v>
      </c>
      <c r="W120" s="467">
        <v>376.42099999999999</v>
      </c>
      <c r="X120" s="467">
        <v>99.63</v>
      </c>
      <c r="Y120" s="467">
        <v>0</v>
      </c>
      <c r="Z120" s="467">
        <v>1257.0640000000001</v>
      </c>
      <c r="AA120" s="467">
        <v>46.713999999999999</v>
      </c>
      <c r="AB120" s="467">
        <v>-65.828999999999994</v>
      </c>
      <c r="AC120" s="467">
        <v>-300.15600000000001</v>
      </c>
      <c r="AD120" s="467">
        <v>-358.851</v>
      </c>
      <c r="AE120" s="467">
        <v>6321.9590000000007</v>
      </c>
      <c r="AF120" s="467">
        <v>5963.1080000000011</v>
      </c>
      <c r="AG120" s="467">
        <f t="shared" si="15"/>
        <v>6321.9590000000007</v>
      </c>
      <c r="AH120" s="467">
        <f t="shared" si="16"/>
        <v>0</v>
      </c>
      <c r="AI120" s="467">
        <f t="shared" si="17"/>
        <v>-65.828999999999994</v>
      </c>
      <c r="AK120" s="466">
        <v>0.6875</v>
      </c>
      <c r="AL120" s="467">
        <v>3624.7530000000002</v>
      </c>
      <c r="AM120" s="467">
        <v>987.23099999999999</v>
      </c>
      <c r="AN120" s="467">
        <v>0</v>
      </c>
      <c r="AO120" s="467">
        <v>293.58100000000002</v>
      </c>
      <c r="AP120" s="467">
        <v>49.936999999999998</v>
      </c>
      <c r="AQ120" s="467">
        <v>0</v>
      </c>
      <c r="AR120" s="467">
        <v>1322.1379999999999</v>
      </c>
      <c r="AS120" s="467">
        <v>53.203000000000003</v>
      </c>
      <c r="AT120" s="467">
        <v>432.47699999999998</v>
      </c>
      <c r="AU120" s="467">
        <v>-476.75900000000001</v>
      </c>
      <c r="AV120" s="467">
        <v>-317.87299999999999</v>
      </c>
      <c r="AW120" s="467">
        <v>6286.5610000000006</v>
      </c>
      <c r="AX120" s="467">
        <v>5968.688000000001</v>
      </c>
      <c r="AY120" s="467">
        <f t="shared" si="18"/>
        <v>6286.5610000000006</v>
      </c>
      <c r="AZ120" s="467">
        <f t="shared" si="19"/>
        <v>432.47699999999998</v>
      </c>
      <c r="BA120" s="467">
        <f t="shared" si="20"/>
        <v>0</v>
      </c>
    </row>
    <row r="121" spans="1:53" s="464" customFormat="1">
      <c r="A121" s="466">
        <v>0.69791666666666696</v>
      </c>
      <c r="B121" s="467">
        <v>2577.4850000000001</v>
      </c>
      <c r="C121" s="467">
        <v>1972.72</v>
      </c>
      <c r="D121" s="467">
        <v>-1.6379999999999999</v>
      </c>
      <c r="E121" s="467">
        <v>399.99</v>
      </c>
      <c r="F121" s="467">
        <v>130.822</v>
      </c>
      <c r="G121" s="467">
        <v>0</v>
      </c>
      <c r="H121" s="467">
        <v>1120.94</v>
      </c>
      <c r="I121" s="467">
        <v>25.504000000000001</v>
      </c>
      <c r="J121" s="467">
        <v>106.309</v>
      </c>
      <c r="K121" s="467">
        <v>-515.91499999999996</v>
      </c>
      <c r="L121" s="467">
        <v>-368.85899999999998</v>
      </c>
      <c r="M121" s="467">
        <v>5816.2169999999996</v>
      </c>
      <c r="N121" s="467">
        <v>5447.3579999999993</v>
      </c>
      <c r="O121" s="467">
        <f t="shared" si="12"/>
        <v>5816.2169999999996</v>
      </c>
      <c r="P121" s="467">
        <f t="shared" si="13"/>
        <v>106.309</v>
      </c>
      <c r="Q121" s="467">
        <f t="shared" si="14"/>
        <v>0</v>
      </c>
      <c r="S121" s="466">
        <v>0.69791666666666696</v>
      </c>
      <c r="T121" s="467">
        <v>3701.9520000000002</v>
      </c>
      <c r="U121" s="467">
        <v>1214.297</v>
      </c>
      <c r="V121" s="467">
        <v>0</v>
      </c>
      <c r="W121" s="467">
        <v>377.69900000000001</v>
      </c>
      <c r="X121" s="467">
        <v>99.631</v>
      </c>
      <c r="Y121" s="467">
        <v>0</v>
      </c>
      <c r="Z121" s="467">
        <v>1137.125</v>
      </c>
      <c r="AA121" s="467">
        <v>53.332999999999998</v>
      </c>
      <c r="AB121" s="467">
        <v>0.52700000000000002</v>
      </c>
      <c r="AC121" s="467">
        <v>-299.99299999999999</v>
      </c>
      <c r="AD121" s="467">
        <v>-359.04399999999998</v>
      </c>
      <c r="AE121" s="467">
        <v>6284.570999999999</v>
      </c>
      <c r="AF121" s="467">
        <v>5925.5269999999991</v>
      </c>
      <c r="AG121" s="467">
        <f t="shared" si="15"/>
        <v>6284.570999999999</v>
      </c>
      <c r="AH121" s="467">
        <f t="shared" si="16"/>
        <v>0.52700000000000002</v>
      </c>
      <c r="AI121" s="467">
        <f t="shared" si="17"/>
        <v>0</v>
      </c>
      <c r="AK121" s="466">
        <v>0.69791666666666696</v>
      </c>
      <c r="AL121" s="467">
        <v>3623.962</v>
      </c>
      <c r="AM121" s="467">
        <v>996.39599999999996</v>
      </c>
      <c r="AN121" s="467">
        <v>0</v>
      </c>
      <c r="AO121" s="467">
        <v>295.02600000000001</v>
      </c>
      <c r="AP121" s="467">
        <v>49.898000000000003</v>
      </c>
      <c r="AQ121" s="467">
        <v>0</v>
      </c>
      <c r="AR121" s="467">
        <v>1230.3869999999999</v>
      </c>
      <c r="AS121" s="467">
        <v>55.207999999999998</v>
      </c>
      <c r="AT121" s="467">
        <v>427.82900000000001</v>
      </c>
      <c r="AU121" s="467">
        <v>-440.988</v>
      </c>
      <c r="AV121" s="467">
        <v>-318.22300000000001</v>
      </c>
      <c r="AW121" s="467">
        <v>6237.7179999999989</v>
      </c>
      <c r="AX121" s="467">
        <v>5919.494999999999</v>
      </c>
      <c r="AY121" s="467">
        <f t="shared" si="18"/>
        <v>6237.7179999999989</v>
      </c>
      <c r="AZ121" s="467">
        <f t="shared" si="19"/>
        <v>427.82900000000001</v>
      </c>
      <c r="BA121" s="467">
        <f t="shared" si="20"/>
        <v>0</v>
      </c>
    </row>
    <row r="122" spans="1:53" s="464" customFormat="1">
      <c r="A122" s="466">
        <v>0.70833333333333304</v>
      </c>
      <c r="B122" s="467">
        <v>2575.895</v>
      </c>
      <c r="C122" s="467">
        <v>2132.221</v>
      </c>
      <c r="D122" s="467">
        <v>37.192999999999998</v>
      </c>
      <c r="E122" s="467">
        <v>428.30099999999999</v>
      </c>
      <c r="F122" s="467">
        <v>132.78100000000001</v>
      </c>
      <c r="G122" s="467">
        <v>0</v>
      </c>
      <c r="H122" s="467">
        <v>1013.519</v>
      </c>
      <c r="I122" s="467">
        <v>24.512</v>
      </c>
      <c r="J122" s="467">
        <v>-183.67599999999999</v>
      </c>
      <c r="K122" s="467">
        <v>-310.87200000000001</v>
      </c>
      <c r="L122" s="467">
        <v>-386.28899999999999</v>
      </c>
      <c r="M122" s="467">
        <v>5849.8739999999998</v>
      </c>
      <c r="N122" s="467">
        <v>5463.585</v>
      </c>
      <c r="O122" s="467">
        <f t="shared" si="12"/>
        <v>5849.8739999999998</v>
      </c>
      <c r="P122" s="467">
        <f t="shared" si="13"/>
        <v>0</v>
      </c>
      <c r="Q122" s="467">
        <f t="shared" si="14"/>
        <v>-183.67599999999999</v>
      </c>
      <c r="S122" s="466">
        <v>0.70833333333333304</v>
      </c>
      <c r="T122" s="467">
        <v>3703.3580000000002</v>
      </c>
      <c r="U122" s="467">
        <v>1388.9369999999999</v>
      </c>
      <c r="V122" s="467">
        <v>0</v>
      </c>
      <c r="W122" s="467">
        <v>385.77600000000001</v>
      </c>
      <c r="X122" s="467">
        <v>100.459</v>
      </c>
      <c r="Y122" s="467">
        <v>0</v>
      </c>
      <c r="Z122" s="467">
        <v>1047.252</v>
      </c>
      <c r="AA122" s="467">
        <v>51.122</v>
      </c>
      <c r="AB122" s="467">
        <v>-100.241</v>
      </c>
      <c r="AC122" s="467">
        <v>-301.35500000000002</v>
      </c>
      <c r="AD122" s="467">
        <v>-377.56900000000002</v>
      </c>
      <c r="AE122" s="467">
        <v>6275.3079999999991</v>
      </c>
      <c r="AF122" s="467">
        <v>5897.7389999999987</v>
      </c>
      <c r="AG122" s="467">
        <f t="shared" si="15"/>
        <v>6275.3079999999991</v>
      </c>
      <c r="AH122" s="467">
        <f t="shared" si="16"/>
        <v>0</v>
      </c>
      <c r="AI122" s="467">
        <f t="shared" si="17"/>
        <v>-100.241</v>
      </c>
      <c r="AK122" s="466">
        <v>0.70833333333333304</v>
      </c>
      <c r="AL122" s="467">
        <v>3622.7510000000002</v>
      </c>
      <c r="AM122" s="467">
        <v>993.34900000000005</v>
      </c>
      <c r="AN122" s="467">
        <v>0</v>
      </c>
      <c r="AO122" s="467">
        <v>299.80700000000002</v>
      </c>
      <c r="AP122" s="467">
        <v>108.755</v>
      </c>
      <c r="AQ122" s="467">
        <v>0</v>
      </c>
      <c r="AR122" s="467">
        <v>1121.404</v>
      </c>
      <c r="AS122" s="467">
        <v>66.661000000000001</v>
      </c>
      <c r="AT122" s="467">
        <v>67.147000000000006</v>
      </c>
      <c r="AU122" s="467">
        <v>-34.072000000000003</v>
      </c>
      <c r="AV122" s="467">
        <v>-318.15800000000002</v>
      </c>
      <c r="AW122" s="467">
        <v>6245.8020000000006</v>
      </c>
      <c r="AX122" s="467">
        <v>5927.6440000000002</v>
      </c>
      <c r="AY122" s="467">
        <f t="shared" si="18"/>
        <v>6245.8020000000006</v>
      </c>
      <c r="AZ122" s="467">
        <f t="shared" si="19"/>
        <v>67.147000000000006</v>
      </c>
      <c r="BA122" s="467">
        <f t="shared" si="20"/>
        <v>0</v>
      </c>
    </row>
    <row r="123" spans="1:53" s="464" customFormat="1">
      <c r="A123" s="466">
        <v>0.71875</v>
      </c>
      <c r="B123" s="467">
        <v>2573.7460000000001</v>
      </c>
      <c r="C123" s="467">
        <v>2298.9839999999999</v>
      </c>
      <c r="D123" s="467">
        <v>105.688</v>
      </c>
      <c r="E123" s="467">
        <v>435.54899999999998</v>
      </c>
      <c r="F123" s="467">
        <v>132.78100000000001</v>
      </c>
      <c r="G123" s="467">
        <v>0</v>
      </c>
      <c r="H123" s="467">
        <v>883.36</v>
      </c>
      <c r="I123" s="467">
        <v>21.337</v>
      </c>
      <c r="J123" s="467">
        <v>-524.42100000000005</v>
      </c>
      <c r="K123" s="467">
        <v>-113.98</v>
      </c>
      <c r="L123" s="467">
        <v>-403.48200000000003</v>
      </c>
      <c r="M123" s="467">
        <v>5813.0439999999999</v>
      </c>
      <c r="N123" s="467">
        <v>5409.5619999999999</v>
      </c>
      <c r="O123" s="467">
        <f t="shared" si="12"/>
        <v>5813.0439999999999</v>
      </c>
      <c r="P123" s="467">
        <f t="shared" si="13"/>
        <v>0</v>
      </c>
      <c r="Q123" s="467">
        <f t="shared" si="14"/>
        <v>-524.42100000000005</v>
      </c>
      <c r="S123" s="466">
        <v>0.71875</v>
      </c>
      <c r="T123" s="467">
        <v>3699.2249999999999</v>
      </c>
      <c r="U123" s="467">
        <v>1496.1990000000001</v>
      </c>
      <c r="V123" s="467">
        <v>0</v>
      </c>
      <c r="W123" s="467">
        <v>389.39699999999999</v>
      </c>
      <c r="X123" s="467">
        <v>100.476</v>
      </c>
      <c r="Y123" s="467">
        <v>0</v>
      </c>
      <c r="Z123" s="467">
        <v>935.14</v>
      </c>
      <c r="AA123" s="467">
        <v>52.991999999999997</v>
      </c>
      <c r="AB123" s="467">
        <v>-96.569000000000003</v>
      </c>
      <c r="AC123" s="467">
        <v>-300.08699999999999</v>
      </c>
      <c r="AD123" s="467">
        <v>-388.24400000000003</v>
      </c>
      <c r="AE123" s="467">
        <v>6276.7729999999992</v>
      </c>
      <c r="AF123" s="467">
        <v>5888.5289999999995</v>
      </c>
      <c r="AG123" s="467">
        <f t="shared" si="15"/>
        <v>6276.7729999999992</v>
      </c>
      <c r="AH123" s="467">
        <f t="shared" si="16"/>
        <v>0</v>
      </c>
      <c r="AI123" s="467">
        <f t="shared" si="17"/>
        <v>-96.569000000000003</v>
      </c>
      <c r="AK123" s="466">
        <v>0.71875</v>
      </c>
      <c r="AL123" s="467">
        <v>3620.6689999999999</v>
      </c>
      <c r="AM123" s="467">
        <v>1005.489</v>
      </c>
      <c r="AN123" s="467">
        <v>0</v>
      </c>
      <c r="AO123" s="467">
        <v>301.78100000000001</v>
      </c>
      <c r="AP123" s="467">
        <v>108.751</v>
      </c>
      <c r="AQ123" s="467">
        <v>0</v>
      </c>
      <c r="AR123" s="467">
        <v>969.77300000000002</v>
      </c>
      <c r="AS123" s="467">
        <v>92.784999999999997</v>
      </c>
      <c r="AT123" s="467">
        <v>96.132999999999996</v>
      </c>
      <c r="AU123" s="467">
        <v>0</v>
      </c>
      <c r="AV123" s="467">
        <v>-318.67700000000002</v>
      </c>
      <c r="AW123" s="467">
        <v>6195.3809999999994</v>
      </c>
      <c r="AX123" s="467">
        <v>5876.7039999999997</v>
      </c>
      <c r="AY123" s="467">
        <f t="shared" si="18"/>
        <v>6195.3809999999994</v>
      </c>
      <c r="AZ123" s="467">
        <f t="shared" si="19"/>
        <v>96.132999999999996</v>
      </c>
      <c r="BA123" s="467">
        <f t="shared" si="20"/>
        <v>0</v>
      </c>
    </row>
    <row r="124" spans="1:53" s="464" customFormat="1">
      <c r="A124" s="466">
        <v>0.72916666666666696</v>
      </c>
      <c r="B124" s="467">
        <v>2575.3420000000001</v>
      </c>
      <c r="C124" s="467">
        <v>2370.3879999999999</v>
      </c>
      <c r="D124" s="467">
        <v>286.42200000000003</v>
      </c>
      <c r="E124" s="467">
        <v>433.89499999999998</v>
      </c>
      <c r="F124" s="467">
        <v>132.779</v>
      </c>
      <c r="G124" s="467">
        <v>0</v>
      </c>
      <c r="H124" s="467">
        <v>766.13900000000001</v>
      </c>
      <c r="I124" s="467">
        <v>21.337</v>
      </c>
      <c r="J124" s="467">
        <v>-697.50800000000004</v>
      </c>
      <c r="K124" s="467">
        <v>-62.746000000000002</v>
      </c>
      <c r="L124" s="467">
        <v>-412.839</v>
      </c>
      <c r="M124" s="467">
        <v>5826.0480000000016</v>
      </c>
      <c r="N124" s="467">
        <v>5413.2090000000017</v>
      </c>
      <c r="O124" s="467">
        <f t="shared" si="12"/>
        <v>5826.0480000000016</v>
      </c>
      <c r="P124" s="467">
        <f t="shared" si="13"/>
        <v>0</v>
      </c>
      <c r="Q124" s="467">
        <f t="shared" si="14"/>
        <v>-697.50800000000004</v>
      </c>
      <c r="S124" s="466">
        <v>0.72916666666666696</v>
      </c>
      <c r="T124" s="467">
        <v>3702.5329999999999</v>
      </c>
      <c r="U124" s="467">
        <v>1597.65</v>
      </c>
      <c r="V124" s="467">
        <v>0</v>
      </c>
      <c r="W124" s="467">
        <v>389.517</v>
      </c>
      <c r="X124" s="467">
        <v>100.46599999999999</v>
      </c>
      <c r="Y124" s="467">
        <v>39.395000000000003</v>
      </c>
      <c r="Z124" s="467">
        <v>848.37400000000002</v>
      </c>
      <c r="AA124" s="467">
        <v>48.567999999999998</v>
      </c>
      <c r="AB124" s="467">
        <v>-176.24299999999999</v>
      </c>
      <c r="AC124" s="467">
        <v>-298.553</v>
      </c>
      <c r="AD124" s="467">
        <v>-399.048</v>
      </c>
      <c r="AE124" s="467">
        <v>6251.7070000000003</v>
      </c>
      <c r="AF124" s="467">
        <v>5852.6590000000006</v>
      </c>
      <c r="AG124" s="467">
        <f t="shared" si="15"/>
        <v>6251.7070000000003</v>
      </c>
      <c r="AH124" s="467">
        <f t="shared" si="16"/>
        <v>0</v>
      </c>
      <c r="AI124" s="467">
        <f t="shared" si="17"/>
        <v>-176.24299999999999</v>
      </c>
      <c r="AK124" s="466">
        <v>0.72916666666666696</v>
      </c>
      <c r="AL124" s="467">
        <v>3621.7489999999998</v>
      </c>
      <c r="AM124" s="467">
        <v>1008.438</v>
      </c>
      <c r="AN124" s="467">
        <v>0</v>
      </c>
      <c r="AO124" s="467">
        <v>301.94900000000001</v>
      </c>
      <c r="AP124" s="467">
        <v>108.735</v>
      </c>
      <c r="AQ124" s="467">
        <v>0</v>
      </c>
      <c r="AR124" s="467">
        <v>843.87800000000004</v>
      </c>
      <c r="AS124" s="467">
        <v>114.786</v>
      </c>
      <c r="AT124" s="467">
        <v>180.55199999999999</v>
      </c>
      <c r="AU124" s="467">
        <v>0</v>
      </c>
      <c r="AV124" s="467">
        <v>-318.49400000000003</v>
      </c>
      <c r="AW124" s="467">
        <v>6180.0869999999986</v>
      </c>
      <c r="AX124" s="467">
        <v>5861.5929999999989</v>
      </c>
      <c r="AY124" s="467">
        <f t="shared" si="18"/>
        <v>6180.0869999999986</v>
      </c>
      <c r="AZ124" s="467">
        <f t="shared" si="19"/>
        <v>180.55199999999999</v>
      </c>
      <c r="BA124" s="467">
        <f t="shared" si="20"/>
        <v>0</v>
      </c>
    </row>
    <row r="125" spans="1:53" s="464" customFormat="1">
      <c r="A125" s="466">
        <v>0.73958333333333304</v>
      </c>
      <c r="B125" s="467">
        <v>2579.1170000000002</v>
      </c>
      <c r="C125" s="467">
        <v>2441.3470000000002</v>
      </c>
      <c r="D125" s="467">
        <v>436.72899999999998</v>
      </c>
      <c r="E125" s="467">
        <v>435.935</v>
      </c>
      <c r="F125" s="467">
        <v>138.05600000000001</v>
      </c>
      <c r="G125" s="467">
        <v>0</v>
      </c>
      <c r="H125" s="467">
        <v>670.75800000000004</v>
      </c>
      <c r="I125" s="467">
        <v>19.878</v>
      </c>
      <c r="J125" s="467">
        <v>-826.43</v>
      </c>
      <c r="K125" s="467">
        <v>-5.1829999999999998</v>
      </c>
      <c r="L125" s="467">
        <v>-422.14800000000002</v>
      </c>
      <c r="M125" s="467">
        <v>5890.2069999999994</v>
      </c>
      <c r="N125" s="467">
        <v>5468.0589999999993</v>
      </c>
      <c r="O125" s="467">
        <f t="shared" si="12"/>
        <v>5890.2069999999994</v>
      </c>
      <c r="P125" s="467">
        <f t="shared" si="13"/>
        <v>0</v>
      </c>
      <c r="Q125" s="467">
        <f t="shared" si="14"/>
        <v>-826.43</v>
      </c>
      <c r="S125" s="466">
        <v>0.73958333333333304</v>
      </c>
      <c r="T125" s="467">
        <v>3703.3609999999999</v>
      </c>
      <c r="U125" s="467">
        <v>1677.546</v>
      </c>
      <c r="V125" s="467">
        <v>0</v>
      </c>
      <c r="W125" s="467">
        <v>393.54199999999997</v>
      </c>
      <c r="X125" s="467">
        <v>100.449</v>
      </c>
      <c r="Y125" s="467">
        <v>73.864000000000004</v>
      </c>
      <c r="Z125" s="467">
        <v>759.38300000000004</v>
      </c>
      <c r="AA125" s="467">
        <v>50.264000000000003</v>
      </c>
      <c r="AB125" s="467">
        <v>-183.953</v>
      </c>
      <c r="AC125" s="467">
        <v>-298.49799999999999</v>
      </c>
      <c r="AD125" s="467">
        <v>-407.66300000000001</v>
      </c>
      <c r="AE125" s="467">
        <v>6275.9579999999996</v>
      </c>
      <c r="AF125" s="467">
        <v>5868.2950000000001</v>
      </c>
      <c r="AG125" s="467">
        <f t="shared" si="15"/>
        <v>6275.9579999999996</v>
      </c>
      <c r="AH125" s="467">
        <f t="shared" si="16"/>
        <v>0</v>
      </c>
      <c r="AI125" s="467">
        <f t="shared" si="17"/>
        <v>-183.953</v>
      </c>
      <c r="AK125" s="466">
        <v>0.73958333333333304</v>
      </c>
      <c r="AL125" s="467">
        <v>3622.4870000000001</v>
      </c>
      <c r="AM125" s="467">
        <v>1015.463</v>
      </c>
      <c r="AN125" s="467">
        <v>0</v>
      </c>
      <c r="AO125" s="467">
        <v>302.89699999999999</v>
      </c>
      <c r="AP125" s="467">
        <v>108.748</v>
      </c>
      <c r="AQ125" s="467">
        <v>0</v>
      </c>
      <c r="AR125" s="467">
        <v>693.42700000000002</v>
      </c>
      <c r="AS125" s="467">
        <v>134.107</v>
      </c>
      <c r="AT125" s="467">
        <v>268.86799999999999</v>
      </c>
      <c r="AU125" s="467">
        <v>0</v>
      </c>
      <c r="AV125" s="467">
        <v>-318.53699999999998</v>
      </c>
      <c r="AW125" s="467">
        <v>6145.9969999999994</v>
      </c>
      <c r="AX125" s="467">
        <v>5827.4599999999991</v>
      </c>
      <c r="AY125" s="467">
        <f t="shared" si="18"/>
        <v>6145.9969999999994</v>
      </c>
      <c r="AZ125" s="467">
        <f t="shared" si="19"/>
        <v>268.86799999999999</v>
      </c>
      <c r="BA125" s="467">
        <f t="shared" si="20"/>
        <v>0</v>
      </c>
    </row>
    <row r="126" spans="1:53" s="464" customFormat="1">
      <c r="A126" s="466">
        <v>0.75</v>
      </c>
      <c r="B126" s="467">
        <v>2580.2550000000001</v>
      </c>
      <c r="C126" s="467">
        <v>2583.9789999999998</v>
      </c>
      <c r="D126" s="467">
        <v>563.30600000000004</v>
      </c>
      <c r="E126" s="467">
        <v>442.858</v>
      </c>
      <c r="F126" s="467">
        <v>208.35300000000001</v>
      </c>
      <c r="G126" s="467">
        <v>0</v>
      </c>
      <c r="H126" s="467">
        <v>548.62599999999998</v>
      </c>
      <c r="I126" s="467">
        <v>18.684999999999999</v>
      </c>
      <c r="J126" s="467">
        <v>-991.28300000000002</v>
      </c>
      <c r="K126" s="467">
        <v>-5.1280000000000001</v>
      </c>
      <c r="L126" s="467">
        <v>-438.73399999999998</v>
      </c>
      <c r="M126" s="467">
        <v>5949.6510000000017</v>
      </c>
      <c r="N126" s="467">
        <v>5510.9170000000013</v>
      </c>
      <c r="O126" s="467">
        <f t="shared" si="12"/>
        <v>5949.6510000000017</v>
      </c>
      <c r="P126" s="467">
        <f t="shared" si="13"/>
        <v>0</v>
      </c>
      <c r="Q126" s="467">
        <f t="shared" si="14"/>
        <v>-991.28300000000002</v>
      </c>
      <c r="S126" s="466">
        <v>0.75</v>
      </c>
      <c r="T126" s="467">
        <v>3705.3</v>
      </c>
      <c r="U126" s="467">
        <v>1914.9559999999999</v>
      </c>
      <c r="V126" s="467">
        <v>0</v>
      </c>
      <c r="W126" s="467">
        <v>415.10500000000002</v>
      </c>
      <c r="X126" s="467">
        <v>100.452</v>
      </c>
      <c r="Y126" s="467">
        <v>93.42</v>
      </c>
      <c r="Z126" s="467">
        <v>654.72299999999996</v>
      </c>
      <c r="AA126" s="467">
        <v>52.569000000000003</v>
      </c>
      <c r="AB126" s="467">
        <v>-323.88499999999999</v>
      </c>
      <c r="AC126" s="467">
        <v>-299.24400000000003</v>
      </c>
      <c r="AD126" s="467">
        <v>-433.89600000000002</v>
      </c>
      <c r="AE126" s="467">
        <v>6313.3960000000015</v>
      </c>
      <c r="AF126" s="467">
        <v>5879.5000000000018</v>
      </c>
      <c r="AG126" s="467">
        <f t="shared" si="15"/>
        <v>6313.3960000000015</v>
      </c>
      <c r="AH126" s="467">
        <f t="shared" si="16"/>
        <v>0</v>
      </c>
      <c r="AI126" s="467">
        <f t="shared" si="17"/>
        <v>-323.88499999999999</v>
      </c>
      <c r="AK126" s="466">
        <v>0.75</v>
      </c>
      <c r="AL126" s="467">
        <v>3623.2080000000001</v>
      </c>
      <c r="AM126" s="467">
        <v>1013.871</v>
      </c>
      <c r="AN126" s="467">
        <v>0</v>
      </c>
      <c r="AO126" s="467">
        <v>315.12200000000001</v>
      </c>
      <c r="AP126" s="467">
        <v>112.699</v>
      </c>
      <c r="AQ126" s="467">
        <v>0</v>
      </c>
      <c r="AR126" s="467">
        <v>589.41</v>
      </c>
      <c r="AS126" s="467">
        <v>115.68600000000001</v>
      </c>
      <c r="AT126" s="467">
        <v>403.34199999999998</v>
      </c>
      <c r="AU126" s="467">
        <v>0</v>
      </c>
      <c r="AV126" s="467">
        <v>-318.41300000000001</v>
      </c>
      <c r="AW126" s="467">
        <v>6173.3379999999988</v>
      </c>
      <c r="AX126" s="467">
        <v>5854.9249999999993</v>
      </c>
      <c r="AY126" s="467">
        <f t="shared" si="18"/>
        <v>6173.3379999999988</v>
      </c>
      <c r="AZ126" s="467">
        <f t="shared" si="19"/>
        <v>403.34199999999998</v>
      </c>
      <c r="BA126" s="467">
        <f t="shared" si="20"/>
        <v>0</v>
      </c>
    </row>
    <row r="127" spans="1:53" s="464" customFormat="1">
      <c r="A127" s="466">
        <v>0.76041666666666696</v>
      </c>
      <c r="B127" s="467">
        <v>2579.886</v>
      </c>
      <c r="C127" s="467">
        <v>2659.5830000000001</v>
      </c>
      <c r="D127" s="467">
        <v>726.36199999999997</v>
      </c>
      <c r="E127" s="467">
        <v>447.49</v>
      </c>
      <c r="F127" s="467">
        <v>216.608</v>
      </c>
      <c r="G127" s="467">
        <v>0</v>
      </c>
      <c r="H127" s="467">
        <v>438.01400000000001</v>
      </c>
      <c r="I127" s="467">
        <v>19.597000000000001</v>
      </c>
      <c r="J127" s="467">
        <v>-1088.3499999999999</v>
      </c>
      <c r="K127" s="467">
        <v>-4.984</v>
      </c>
      <c r="L127" s="467">
        <v>-448.601</v>
      </c>
      <c r="M127" s="467">
        <v>5994.2060000000001</v>
      </c>
      <c r="N127" s="467">
        <v>5545.6050000000005</v>
      </c>
      <c r="O127" s="467">
        <f t="shared" si="12"/>
        <v>5994.2060000000001</v>
      </c>
      <c r="P127" s="467">
        <f t="shared" si="13"/>
        <v>0</v>
      </c>
      <c r="Q127" s="467">
        <f t="shared" si="14"/>
        <v>-1088.3499999999999</v>
      </c>
      <c r="S127" s="466">
        <v>0.76041666666666696</v>
      </c>
      <c r="T127" s="467">
        <v>3707.3020000000001</v>
      </c>
      <c r="U127" s="467">
        <v>2046.2940000000001</v>
      </c>
      <c r="V127" s="467">
        <v>0</v>
      </c>
      <c r="W127" s="467">
        <v>419.87400000000002</v>
      </c>
      <c r="X127" s="467">
        <v>100.449</v>
      </c>
      <c r="Y127" s="467">
        <v>106.76900000000001</v>
      </c>
      <c r="Z127" s="467">
        <v>541.50699999999995</v>
      </c>
      <c r="AA127" s="467">
        <v>53.643999999999998</v>
      </c>
      <c r="AB127" s="467">
        <v>-606.279</v>
      </c>
      <c r="AC127" s="467">
        <v>-19.885999999999999</v>
      </c>
      <c r="AD127" s="467">
        <v>-447.67200000000003</v>
      </c>
      <c r="AE127" s="467">
        <v>6349.6739999999991</v>
      </c>
      <c r="AF127" s="467">
        <v>5902.0019999999986</v>
      </c>
      <c r="AG127" s="467">
        <f t="shared" si="15"/>
        <v>6349.6739999999991</v>
      </c>
      <c r="AH127" s="467">
        <f t="shared" si="16"/>
        <v>0</v>
      </c>
      <c r="AI127" s="467">
        <f t="shared" si="17"/>
        <v>-606.279</v>
      </c>
      <c r="AK127" s="466">
        <v>0.76041666666666696</v>
      </c>
      <c r="AL127" s="467">
        <v>3619.4879999999998</v>
      </c>
      <c r="AM127" s="467">
        <v>1018.013</v>
      </c>
      <c r="AN127" s="467">
        <v>0</v>
      </c>
      <c r="AO127" s="467">
        <v>319.61799999999999</v>
      </c>
      <c r="AP127" s="467">
        <v>112.682</v>
      </c>
      <c r="AQ127" s="467">
        <v>0</v>
      </c>
      <c r="AR127" s="467">
        <v>481.24200000000002</v>
      </c>
      <c r="AS127" s="467">
        <v>96.135999999999996</v>
      </c>
      <c r="AT127" s="467">
        <v>538.76900000000001</v>
      </c>
      <c r="AU127" s="467">
        <v>0</v>
      </c>
      <c r="AV127" s="467">
        <v>-317.96899999999999</v>
      </c>
      <c r="AW127" s="467">
        <v>6185.9480000000012</v>
      </c>
      <c r="AX127" s="467">
        <v>5867.9790000000012</v>
      </c>
      <c r="AY127" s="467">
        <f t="shared" si="18"/>
        <v>6185.9480000000012</v>
      </c>
      <c r="AZ127" s="467">
        <f t="shared" si="19"/>
        <v>538.76900000000001</v>
      </c>
      <c r="BA127" s="467">
        <f t="shared" si="20"/>
        <v>0</v>
      </c>
    </row>
    <row r="128" spans="1:53" s="464" customFormat="1">
      <c r="A128" s="466">
        <v>0.77083333333333304</v>
      </c>
      <c r="B128" s="467">
        <v>2580.38</v>
      </c>
      <c r="C128" s="467">
        <v>2751.4180000000001</v>
      </c>
      <c r="D128" s="467">
        <v>693.22799999999995</v>
      </c>
      <c r="E128" s="467">
        <v>448.93200000000002</v>
      </c>
      <c r="F128" s="467">
        <v>216.57499999999999</v>
      </c>
      <c r="G128" s="467">
        <v>0</v>
      </c>
      <c r="H128" s="467">
        <v>349.58300000000003</v>
      </c>
      <c r="I128" s="467">
        <v>19.847000000000001</v>
      </c>
      <c r="J128" s="467">
        <v>-1038.5730000000001</v>
      </c>
      <c r="K128" s="467">
        <v>-4.9729999999999999</v>
      </c>
      <c r="L128" s="467">
        <v>-456.73899999999998</v>
      </c>
      <c r="M128" s="467">
        <v>6016.4169999999995</v>
      </c>
      <c r="N128" s="467">
        <v>5559.6779999999999</v>
      </c>
      <c r="O128" s="467">
        <f t="shared" si="12"/>
        <v>6016.4169999999995</v>
      </c>
      <c r="P128" s="467">
        <f t="shared" si="13"/>
        <v>0</v>
      </c>
      <c r="Q128" s="467">
        <f t="shared" si="14"/>
        <v>-1038.5730000000001</v>
      </c>
      <c r="S128" s="466">
        <v>0.77083333333333304</v>
      </c>
      <c r="T128" s="467">
        <v>3708.3249999999998</v>
      </c>
      <c r="U128" s="467">
        <v>2135.0650000000001</v>
      </c>
      <c r="V128" s="467">
        <v>0</v>
      </c>
      <c r="W128" s="467">
        <v>420.58800000000002</v>
      </c>
      <c r="X128" s="467">
        <v>100.45399999999999</v>
      </c>
      <c r="Y128" s="467">
        <v>113.01600000000001</v>
      </c>
      <c r="Z128" s="467">
        <v>418.31799999999998</v>
      </c>
      <c r="AA128" s="467">
        <v>48.884</v>
      </c>
      <c r="AB128" s="467">
        <v>-546.048</v>
      </c>
      <c r="AC128" s="467">
        <v>0</v>
      </c>
      <c r="AD128" s="467">
        <v>-456.39800000000002</v>
      </c>
      <c r="AE128" s="467">
        <v>6398.601999999999</v>
      </c>
      <c r="AF128" s="467">
        <v>5942.2039999999988</v>
      </c>
      <c r="AG128" s="467">
        <f t="shared" si="15"/>
        <v>6398.601999999999</v>
      </c>
      <c r="AH128" s="467">
        <f t="shared" si="16"/>
        <v>0</v>
      </c>
      <c r="AI128" s="467">
        <f t="shared" si="17"/>
        <v>-546.048</v>
      </c>
      <c r="AK128" s="466">
        <v>0.77083333333333304</v>
      </c>
      <c r="AL128" s="467">
        <v>3619.8939999999998</v>
      </c>
      <c r="AM128" s="467">
        <v>1024.319</v>
      </c>
      <c r="AN128" s="467">
        <v>0</v>
      </c>
      <c r="AO128" s="467">
        <v>320.81400000000002</v>
      </c>
      <c r="AP128" s="467">
        <v>112.682</v>
      </c>
      <c r="AQ128" s="467">
        <v>0</v>
      </c>
      <c r="AR128" s="467">
        <v>384.96600000000001</v>
      </c>
      <c r="AS128" s="467">
        <v>108.36799999999999</v>
      </c>
      <c r="AT128" s="467">
        <v>649.10799999999995</v>
      </c>
      <c r="AU128" s="467">
        <v>0</v>
      </c>
      <c r="AV128" s="467">
        <v>-318.20100000000002</v>
      </c>
      <c r="AW128" s="467">
        <v>6220.1510000000007</v>
      </c>
      <c r="AX128" s="467">
        <v>5901.9500000000007</v>
      </c>
      <c r="AY128" s="467">
        <f t="shared" si="18"/>
        <v>6220.1510000000007</v>
      </c>
      <c r="AZ128" s="467">
        <f t="shared" si="19"/>
        <v>649.10799999999995</v>
      </c>
      <c r="BA128" s="467">
        <f t="shared" si="20"/>
        <v>0</v>
      </c>
    </row>
    <row r="129" spans="1:53" s="464" customFormat="1">
      <c r="A129" s="466">
        <v>0.78125</v>
      </c>
      <c r="B129" s="467">
        <v>2580.748</v>
      </c>
      <c r="C129" s="467">
        <v>2829.951</v>
      </c>
      <c r="D129" s="467">
        <v>757.42700000000002</v>
      </c>
      <c r="E129" s="467">
        <v>449.28100000000001</v>
      </c>
      <c r="F129" s="467">
        <v>230.66300000000001</v>
      </c>
      <c r="G129" s="467">
        <v>0</v>
      </c>
      <c r="H129" s="467">
        <v>276.24099999999999</v>
      </c>
      <c r="I129" s="467">
        <v>20.765000000000001</v>
      </c>
      <c r="J129" s="467">
        <v>-1069.2329999999999</v>
      </c>
      <c r="K129" s="467">
        <v>-4.8710000000000004</v>
      </c>
      <c r="L129" s="467">
        <v>-465.334</v>
      </c>
      <c r="M129" s="467">
        <v>6070.9719999999998</v>
      </c>
      <c r="N129" s="467">
        <v>5605.6379999999999</v>
      </c>
      <c r="O129" s="467">
        <f t="shared" si="12"/>
        <v>6070.9719999999998</v>
      </c>
      <c r="P129" s="467">
        <f t="shared" si="13"/>
        <v>0</v>
      </c>
      <c r="Q129" s="467">
        <f t="shared" si="14"/>
        <v>-1069.2329999999999</v>
      </c>
      <c r="S129" s="466">
        <v>0.78125</v>
      </c>
      <c r="T129" s="467">
        <v>3707.7689999999998</v>
      </c>
      <c r="U129" s="467">
        <v>2251.2550000000001</v>
      </c>
      <c r="V129" s="467">
        <v>0</v>
      </c>
      <c r="W129" s="467">
        <v>421.59699999999998</v>
      </c>
      <c r="X129" s="467">
        <v>100.43600000000001</v>
      </c>
      <c r="Y129" s="467">
        <v>118.035</v>
      </c>
      <c r="Z129" s="467">
        <v>330.55500000000001</v>
      </c>
      <c r="AA129" s="467">
        <v>53.06</v>
      </c>
      <c r="AB129" s="467">
        <v>-573.72699999999998</v>
      </c>
      <c r="AC129" s="467">
        <v>0</v>
      </c>
      <c r="AD129" s="467">
        <v>-468.30700000000002</v>
      </c>
      <c r="AE129" s="467">
        <v>6408.98</v>
      </c>
      <c r="AF129" s="467">
        <v>5940.6729999999998</v>
      </c>
      <c r="AG129" s="467">
        <f t="shared" si="15"/>
        <v>6408.98</v>
      </c>
      <c r="AH129" s="467">
        <f t="shared" si="16"/>
        <v>0</v>
      </c>
      <c r="AI129" s="467">
        <f t="shared" si="17"/>
        <v>-573.72699999999998</v>
      </c>
      <c r="AK129" s="466">
        <v>0.78125</v>
      </c>
      <c r="AL129" s="467">
        <v>3617.2939999999999</v>
      </c>
      <c r="AM129" s="467">
        <v>1050.2370000000001</v>
      </c>
      <c r="AN129" s="467">
        <v>0</v>
      </c>
      <c r="AO129" s="467">
        <v>321.77199999999999</v>
      </c>
      <c r="AP129" s="467">
        <v>112.688</v>
      </c>
      <c r="AQ129" s="467">
        <v>0</v>
      </c>
      <c r="AR129" s="467">
        <v>302.5</v>
      </c>
      <c r="AS129" s="467">
        <v>105.98699999999999</v>
      </c>
      <c r="AT129" s="467">
        <v>776.86900000000003</v>
      </c>
      <c r="AU129" s="467">
        <v>0</v>
      </c>
      <c r="AV129" s="467">
        <v>-319.98899999999998</v>
      </c>
      <c r="AW129" s="467">
        <v>6287.3469999999998</v>
      </c>
      <c r="AX129" s="467">
        <v>5967.3580000000002</v>
      </c>
      <c r="AY129" s="467">
        <f t="shared" si="18"/>
        <v>6287.3469999999998</v>
      </c>
      <c r="AZ129" s="467">
        <f t="shared" si="19"/>
        <v>776.86900000000003</v>
      </c>
      <c r="BA129" s="467">
        <f t="shared" si="20"/>
        <v>0</v>
      </c>
    </row>
    <row r="130" spans="1:53" s="464" customFormat="1">
      <c r="A130" s="466">
        <v>0.79166666666666696</v>
      </c>
      <c r="B130" s="467">
        <v>2749.7640000000001</v>
      </c>
      <c r="C130" s="467">
        <v>2893.096</v>
      </c>
      <c r="D130" s="467">
        <v>824.92200000000003</v>
      </c>
      <c r="E130" s="467">
        <v>446.428</v>
      </c>
      <c r="F130" s="467">
        <v>404.78300000000002</v>
      </c>
      <c r="G130" s="467">
        <v>217.691</v>
      </c>
      <c r="H130" s="467">
        <v>214.57</v>
      </c>
      <c r="I130" s="467">
        <v>20.986999999999998</v>
      </c>
      <c r="J130" s="467">
        <v>-1593.5840000000001</v>
      </c>
      <c r="K130" s="467">
        <v>-5.0919999999999996</v>
      </c>
      <c r="L130" s="467">
        <v>-485.553</v>
      </c>
      <c r="M130" s="467">
        <v>6173.5650000000014</v>
      </c>
      <c r="N130" s="467">
        <v>5688.0120000000015</v>
      </c>
      <c r="O130" s="467">
        <f t="shared" si="12"/>
        <v>6173.5650000000014</v>
      </c>
      <c r="P130" s="467">
        <f t="shared" si="13"/>
        <v>0</v>
      </c>
      <c r="Q130" s="467">
        <f t="shared" si="14"/>
        <v>-1593.5840000000001</v>
      </c>
      <c r="S130" s="466">
        <v>0.79166666666666696</v>
      </c>
      <c r="T130" s="467">
        <v>3707.4160000000002</v>
      </c>
      <c r="U130" s="467">
        <v>2336.893</v>
      </c>
      <c r="V130" s="467">
        <v>0</v>
      </c>
      <c r="W130" s="467">
        <v>430.44099999999997</v>
      </c>
      <c r="X130" s="467">
        <v>100.41200000000001</v>
      </c>
      <c r="Y130" s="467">
        <v>155.11699999999999</v>
      </c>
      <c r="Z130" s="467">
        <v>251.86500000000001</v>
      </c>
      <c r="AA130" s="467">
        <v>47.664999999999999</v>
      </c>
      <c r="AB130" s="467">
        <v>-607.78499999999997</v>
      </c>
      <c r="AC130" s="467">
        <v>0</v>
      </c>
      <c r="AD130" s="467">
        <v>-477.78100000000001</v>
      </c>
      <c r="AE130" s="467">
        <v>6422.0240000000003</v>
      </c>
      <c r="AF130" s="467">
        <v>5944.2430000000004</v>
      </c>
      <c r="AG130" s="467">
        <f t="shared" si="15"/>
        <v>6422.0240000000003</v>
      </c>
      <c r="AH130" s="467">
        <f t="shared" si="16"/>
        <v>0</v>
      </c>
      <c r="AI130" s="467">
        <f t="shared" si="17"/>
        <v>-607.78499999999997</v>
      </c>
      <c r="AK130" s="466">
        <v>0.79166666666666696</v>
      </c>
      <c r="AL130" s="467">
        <v>3617.0479999999998</v>
      </c>
      <c r="AM130" s="467">
        <v>1165.8140000000001</v>
      </c>
      <c r="AN130" s="467">
        <v>0</v>
      </c>
      <c r="AO130" s="467">
        <v>334.46</v>
      </c>
      <c r="AP130" s="467">
        <v>118.06399999999999</v>
      </c>
      <c r="AQ130" s="467">
        <v>0</v>
      </c>
      <c r="AR130" s="467">
        <v>246.67099999999999</v>
      </c>
      <c r="AS130" s="467">
        <v>89.855000000000004</v>
      </c>
      <c r="AT130" s="467">
        <v>733.37699999999995</v>
      </c>
      <c r="AU130" s="467">
        <v>0</v>
      </c>
      <c r="AV130" s="467">
        <v>-331.142</v>
      </c>
      <c r="AW130" s="467">
        <v>6305.2890000000007</v>
      </c>
      <c r="AX130" s="467">
        <v>5974.1470000000008</v>
      </c>
      <c r="AY130" s="467">
        <f t="shared" si="18"/>
        <v>6305.2890000000007</v>
      </c>
      <c r="AZ130" s="467">
        <f t="shared" si="19"/>
        <v>733.37699999999995</v>
      </c>
      <c r="BA130" s="467">
        <f t="shared" si="20"/>
        <v>0</v>
      </c>
    </row>
    <row r="131" spans="1:53" s="464" customFormat="1">
      <c r="A131" s="466">
        <v>0.80208333333333304</v>
      </c>
      <c r="B131" s="467">
        <v>3002.7640000000001</v>
      </c>
      <c r="C131" s="467">
        <v>2975.127</v>
      </c>
      <c r="D131" s="467">
        <v>717.18600000000004</v>
      </c>
      <c r="E131" s="467">
        <v>448.76299999999998</v>
      </c>
      <c r="F131" s="467">
        <v>436.75099999999998</v>
      </c>
      <c r="G131" s="467">
        <v>153.94999999999999</v>
      </c>
      <c r="H131" s="467">
        <v>164.62100000000001</v>
      </c>
      <c r="I131" s="467">
        <v>22.524999999999999</v>
      </c>
      <c r="J131" s="467">
        <v>-1709.2429999999999</v>
      </c>
      <c r="K131" s="467">
        <v>-4.548</v>
      </c>
      <c r="L131" s="467">
        <v>-504.93200000000002</v>
      </c>
      <c r="M131" s="467">
        <v>6207.8959999999997</v>
      </c>
      <c r="N131" s="467">
        <v>5702.9639999999999</v>
      </c>
      <c r="O131" s="467">
        <f t="shared" si="12"/>
        <v>6207.8959999999997</v>
      </c>
      <c r="P131" s="467">
        <f t="shared" si="13"/>
        <v>0</v>
      </c>
      <c r="Q131" s="467">
        <f t="shared" si="14"/>
        <v>-1709.2429999999999</v>
      </c>
      <c r="S131" s="466">
        <v>0.80208333333333304</v>
      </c>
      <c r="T131" s="467">
        <v>3706.4259999999999</v>
      </c>
      <c r="U131" s="467">
        <v>2371.7260000000001</v>
      </c>
      <c r="V131" s="467">
        <v>0</v>
      </c>
      <c r="W131" s="467">
        <v>432.11099999999999</v>
      </c>
      <c r="X131" s="467">
        <v>100.404</v>
      </c>
      <c r="Y131" s="467">
        <v>183.471</v>
      </c>
      <c r="Z131" s="467">
        <v>190.70500000000001</v>
      </c>
      <c r="AA131" s="467">
        <v>50.381</v>
      </c>
      <c r="AB131" s="467">
        <v>-599.86</v>
      </c>
      <c r="AC131" s="467">
        <v>0</v>
      </c>
      <c r="AD131" s="467">
        <v>-481.48899999999998</v>
      </c>
      <c r="AE131" s="467">
        <v>6435.3639999999996</v>
      </c>
      <c r="AF131" s="467">
        <v>5953.875</v>
      </c>
      <c r="AG131" s="467">
        <f t="shared" si="15"/>
        <v>6435.3639999999996</v>
      </c>
      <c r="AH131" s="467">
        <f t="shared" si="16"/>
        <v>0</v>
      </c>
      <c r="AI131" s="467">
        <f t="shared" si="17"/>
        <v>-599.86</v>
      </c>
      <c r="AK131" s="466">
        <v>0.80208333333333304</v>
      </c>
      <c r="AL131" s="467">
        <v>3618.203</v>
      </c>
      <c r="AM131" s="467">
        <v>1217.7529999999999</v>
      </c>
      <c r="AN131" s="467">
        <v>0</v>
      </c>
      <c r="AO131" s="467">
        <v>350.08100000000002</v>
      </c>
      <c r="AP131" s="467">
        <v>118.051</v>
      </c>
      <c r="AQ131" s="467">
        <v>0</v>
      </c>
      <c r="AR131" s="467">
        <v>201.726</v>
      </c>
      <c r="AS131" s="467">
        <v>88.355000000000004</v>
      </c>
      <c r="AT131" s="467">
        <v>713.12900000000002</v>
      </c>
      <c r="AU131" s="467">
        <v>0</v>
      </c>
      <c r="AV131" s="467">
        <v>-336.84199999999998</v>
      </c>
      <c r="AW131" s="467">
        <v>6307.2979999999998</v>
      </c>
      <c r="AX131" s="467">
        <v>5970.4560000000001</v>
      </c>
      <c r="AY131" s="467">
        <f t="shared" si="18"/>
        <v>6307.2979999999998</v>
      </c>
      <c r="AZ131" s="467">
        <f t="shared" si="19"/>
        <v>713.12900000000002</v>
      </c>
      <c r="BA131" s="467">
        <f t="shared" si="20"/>
        <v>0</v>
      </c>
    </row>
    <row r="132" spans="1:53" s="464" customFormat="1">
      <c r="A132" s="466">
        <v>0.8125</v>
      </c>
      <c r="B132" s="467">
        <v>3102.9760000000001</v>
      </c>
      <c r="C132" s="467">
        <v>3029.2159999999999</v>
      </c>
      <c r="D132" s="467">
        <v>657.28300000000002</v>
      </c>
      <c r="E132" s="467">
        <v>447.49400000000003</v>
      </c>
      <c r="F132" s="467">
        <v>436.733</v>
      </c>
      <c r="G132" s="467">
        <v>81.400999999999996</v>
      </c>
      <c r="H132" s="467">
        <v>126.58</v>
      </c>
      <c r="I132" s="467">
        <v>22.847000000000001</v>
      </c>
      <c r="J132" s="467">
        <v>-1651.672</v>
      </c>
      <c r="K132" s="467">
        <v>-4.6529999999999996</v>
      </c>
      <c r="L132" s="467">
        <v>-513.52099999999996</v>
      </c>
      <c r="M132" s="467">
        <v>6248.2049999999999</v>
      </c>
      <c r="N132" s="467">
        <v>5734.6840000000002</v>
      </c>
      <c r="O132" s="467">
        <f t="shared" si="12"/>
        <v>6248.2049999999999</v>
      </c>
      <c r="P132" s="467">
        <f t="shared" si="13"/>
        <v>0</v>
      </c>
      <c r="Q132" s="467">
        <f t="shared" si="14"/>
        <v>-1651.672</v>
      </c>
      <c r="S132" s="466">
        <v>0.8125</v>
      </c>
      <c r="T132" s="467">
        <v>3707.0309999999999</v>
      </c>
      <c r="U132" s="467">
        <v>2394.5659999999998</v>
      </c>
      <c r="V132" s="467">
        <v>0</v>
      </c>
      <c r="W132" s="467">
        <v>433.30700000000002</v>
      </c>
      <c r="X132" s="467">
        <v>100.39700000000001</v>
      </c>
      <c r="Y132" s="467">
        <v>261.58600000000001</v>
      </c>
      <c r="Z132" s="467">
        <v>147.27600000000001</v>
      </c>
      <c r="AA132" s="467">
        <v>54.728000000000002</v>
      </c>
      <c r="AB132" s="467">
        <v>-641.11400000000003</v>
      </c>
      <c r="AC132" s="467">
        <v>0</v>
      </c>
      <c r="AD132" s="467">
        <v>-484.70499999999998</v>
      </c>
      <c r="AE132" s="467">
        <v>6457.777</v>
      </c>
      <c r="AF132" s="467">
        <v>5973.0720000000001</v>
      </c>
      <c r="AG132" s="467">
        <f t="shared" si="15"/>
        <v>6457.777</v>
      </c>
      <c r="AH132" s="467">
        <f t="shared" si="16"/>
        <v>0</v>
      </c>
      <c r="AI132" s="467">
        <f t="shared" si="17"/>
        <v>-641.11400000000003</v>
      </c>
      <c r="AK132" s="466">
        <v>0.8125</v>
      </c>
      <c r="AL132" s="467">
        <v>3620.9470000000001</v>
      </c>
      <c r="AM132" s="467">
        <v>1247.69</v>
      </c>
      <c r="AN132" s="467">
        <v>0</v>
      </c>
      <c r="AO132" s="467">
        <v>345.75099999999998</v>
      </c>
      <c r="AP132" s="467">
        <v>118.044</v>
      </c>
      <c r="AQ132" s="467">
        <v>254.036</v>
      </c>
      <c r="AR132" s="467">
        <v>166.01599999999999</v>
      </c>
      <c r="AS132" s="467">
        <v>82.472999999999999</v>
      </c>
      <c r="AT132" s="467">
        <v>529.64099999999996</v>
      </c>
      <c r="AU132" s="467">
        <v>0</v>
      </c>
      <c r="AV132" s="467">
        <v>-342.29899999999998</v>
      </c>
      <c r="AW132" s="467">
        <v>6364.598</v>
      </c>
      <c r="AX132" s="467">
        <v>6022.299</v>
      </c>
      <c r="AY132" s="467">
        <f t="shared" si="18"/>
        <v>6364.598</v>
      </c>
      <c r="AZ132" s="467">
        <f t="shared" si="19"/>
        <v>529.64099999999996</v>
      </c>
      <c r="BA132" s="467">
        <f t="shared" si="20"/>
        <v>0</v>
      </c>
    </row>
    <row r="133" spans="1:53" s="464" customFormat="1">
      <c r="A133" s="466">
        <v>0.82291666666666696</v>
      </c>
      <c r="B133" s="467">
        <v>3179.4319999999998</v>
      </c>
      <c r="C133" s="467">
        <v>3086.3510000000001</v>
      </c>
      <c r="D133" s="467">
        <v>563.32000000000005</v>
      </c>
      <c r="E133" s="467">
        <v>449.98399999999998</v>
      </c>
      <c r="F133" s="467">
        <v>436.87200000000001</v>
      </c>
      <c r="G133" s="467">
        <v>76.301000000000002</v>
      </c>
      <c r="H133" s="467">
        <v>105.248</v>
      </c>
      <c r="I133" s="467">
        <v>21.193999999999999</v>
      </c>
      <c r="J133" s="467">
        <v>-1586.0029999999999</v>
      </c>
      <c r="K133" s="467">
        <v>-4.694</v>
      </c>
      <c r="L133" s="467">
        <v>-521.71400000000006</v>
      </c>
      <c r="M133" s="467">
        <v>6328.0050000000001</v>
      </c>
      <c r="N133" s="467">
        <v>5806.2910000000002</v>
      </c>
      <c r="O133" s="467">
        <f t="shared" si="12"/>
        <v>6328.0050000000001</v>
      </c>
      <c r="P133" s="467">
        <f t="shared" si="13"/>
        <v>0</v>
      </c>
      <c r="Q133" s="467">
        <f t="shared" si="14"/>
        <v>-1586.0029999999999</v>
      </c>
      <c r="S133" s="466">
        <v>0.82291666666666696</v>
      </c>
      <c r="T133" s="467">
        <v>3710.0709999999999</v>
      </c>
      <c r="U133" s="467">
        <v>2503.58</v>
      </c>
      <c r="V133" s="467">
        <v>0</v>
      </c>
      <c r="W133" s="467">
        <v>434.34699999999998</v>
      </c>
      <c r="X133" s="467">
        <v>111.485</v>
      </c>
      <c r="Y133" s="467">
        <v>180.07</v>
      </c>
      <c r="Z133" s="467">
        <v>116.354</v>
      </c>
      <c r="AA133" s="467">
        <v>57.238</v>
      </c>
      <c r="AB133" s="467">
        <v>-601.5</v>
      </c>
      <c r="AC133" s="467">
        <v>0</v>
      </c>
      <c r="AD133" s="467">
        <v>-495.49099999999999</v>
      </c>
      <c r="AE133" s="467">
        <v>6511.6449999999995</v>
      </c>
      <c r="AF133" s="467">
        <v>6016.1539999999995</v>
      </c>
      <c r="AG133" s="467">
        <f t="shared" si="15"/>
        <v>6511.6449999999995</v>
      </c>
      <c r="AH133" s="467">
        <f t="shared" si="16"/>
        <v>0</v>
      </c>
      <c r="AI133" s="467">
        <f t="shared" si="17"/>
        <v>-601.5</v>
      </c>
      <c r="AK133" s="466">
        <v>0.82291666666666696</v>
      </c>
      <c r="AL133" s="467">
        <v>3622.3850000000002</v>
      </c>
      <c r="AM133" s="467">
        <v>1258.7280000000001</v>
      </c>
      <c r="AN133" s="467">
        <v>0</v>
      </c>
      <c r="AO133" s="467">
        <v>345.39600000000002</v>
      </c>
      <c r="AP133" s="467">
        <v>126.11199999999999</v>
      </c>
      <c r="AQ133" s="467">
        <v>233.70099999999999</v>
      </c>
      <c r="AR133" s="467">
        <v>133.45400000000001</v>
      </c>
      <c r="AS133" s="467">
        <v>55.893999999999998</v>
      </c>
      <c r="AT133" s="467">
        <v>610.85199999999998</v>
      </c>
      <c r="AU133" s="467">
        <v>0</v>
      </c>
      <c r="AV133" s="467">
        <v>-342.65300000000002</v>
      </c>
      <c r="AW133" s="467">
        <v>6386.5219999999999</v>
      </c>
      <c r="AX133" s="467">
        <v>6043.8689999999997</v>
      </c>
      <c r="AY133" s="467">
        <f t="shared" si="18"/>
        <v>6386.5219999999999</v>
      </c>
      <c r="AZ133" s="467">
        <f t="shared" si="19"/>
        <v>610.85199999999998</v>
      </c>
      <c r="BA133" s="467">
        <f t="shared" si="20"/>
        <v>0</v>
      </c>
    </row>
    <row r="134" spans="1:53" s="464" customFormat="1">
      <c r="A134" s="466">
        <v>0.83333333333333304</v>
      </c>
      <c r="B134" s="467">
        <v>3242.8229999999999</v>
      </c>
      <c r="C134" s="467">
        <v>3111.424</v>
      </c>
      <c r="D134" s="467">
        <v>598.07299999999998</v>
      </c>
      <c r="E134" s="467">
        <v>450.42</v>
      </c>
      <c r="F134" s="467">
        <v>436.541</v>
      </c>
      <c r="G134" s="467">
        <v>0</v>
      </c>
      <c r="H134" s="467">
        <v>98.804000000000002</v>
      </c>
      <c r="I134" s="467">
        <v>20.945</v>
      </c>
      <c r="J134" s="467">
        <v>-1505.568</v>
      </c>
      <c r="K134" s="467">
        <v>-4.5720000000000001</v>
      </c>
      <c r="L134" s="467">
        <v>-527.24699999999996</v>
      </c>
      <c r="M134" s="467">
        <v>6448.8899999999994</v>
      </c>
      <c r="N134" s="467">
        <v>5921.6429999999991</v>
      </c>
      <c r="O134" s="467">
        <f t="shared" si="12"/>
        <v>6448.8899999999994</v>
      </c>
      <c r="P134" s="467">
        <f t="shared" si="13"/>
        <v>0</v>
      </c>
      <c r="Q134" s="467">
        <f t="shared" si="14"/>
        <v>-1505.568</v>
      </c>
      <c r="S134" s="466">
        <v>0.83333333333333304</v>
      </c>
      <c r="T134" s="467">
        <v>3712.71</v>
      </c>
      <c r="U134" s="467">
        <v>2656.7849999999999</v>
      </c>
      <c r="V134" s="467">
        <v>0</v>
      </c>
      <c r="W134" s="467">
        <v>438.10199999999998</v>
      </c>
      <c r="X134" s="467">
        <v>238.6</v>
      </c>
      <c r="Y134" s="467">
        <v>363.28199999999998</v>
      </c>
      <c r="Z134" s="467">
        <v>90.665000000000006</v>
      </c>
      <c r="AA134" s="467">
        <v>56.847999999999999</v>
      </c>
      <c r="AB134" s="467">
        <v>-981.78099999999995</v>
      </c>
      <c r="AC134" s="467">
        <v>0</v>
      </c>
      <c r="AD134" s="467">
        <v>-515.34400000000005</v>
      </c>
      <c r="AE134" s="467">
        <v>6575.2110000000002</v>
      </c>
      <c r="AF134" s="467">
        <v>6059.8670000000002</v>
      </c>
      <c r="AG134" s="467">
        <f t="shared" si="15"/>
        <v>6575.2110000000002</v>
      </c>
      <c r="AH134" s="467">
        <f t="shared" si="16"/>
        <v>0</v>
      </c>
      <c r="AI134" s="467">
        <f t="shared" si="17"/>
        <v>-981.78099999999995</v>
      </c>
      <c r="AK134" s="466">
        <v>0.83333333333333304</v>
      </c>
      <c r="AL134" s="467">
        <v>3620.41</v>
      </c>
      <c r="AM134" s="467">
        <v>1286.155</v>
      </c>
      <c r="AN134" s="467">
        <v>0</v>
      </c>
      <c r="AO134" s="467">
        <v>348.61</v>
      </c>
      <c r="AP134" s="467">
        <v>224.477</v>
      </c>
      <c r="AQ134" s="467">
        <v>202.33699999999999</v>
      </c>
      <c r="AR134" s="467">
        <v>109.476</v>
      </c>
      <c r="AS134" s="467">
        <v>46.817</v>
      </c>
      <c r="AT134" s="467">
        <v>544.74400000000003</v>
      </c>
      <c r="AU134" s="467">
        <v>0</v>
      </c>
      <c r="AV134" s="467">
        <v>-345.52199999999999</v>
      </c>
      <c r="AW134" s="467">
        <v>6383.0259999999989</v>
      </c>
      <c r="AX134" s="467">
        <v>6037.503999999999</v>
      </c>
      <c r="AY134" s="467">
        <f t="shared" si="18"/>
        <v>6383.0259999999989</v>
      </c>
      <c r="AZ134" s="467">
        <f t="shared" si="19"/>
        <v>544.74400000000003</v>
      </c>
      <c r="BA134" s="467">
        <f t="shared" si="20"/>
        <v>0</v>
      </c>
    </row>
    <row r="135" spans="1:53" s="464" customFormat="1">
      <c r="A135" s="466">
        <v>0.84375</v>
      </c>
      <c r="B135" s="467">
        <v>3292.893</v>
      </c>
      <c r="C135" s="467">
        <v>3129.9110000000001</v>
      </c>
      <c r="D135" s="467">
        <v>734.80200000000002</v>
      </c>
      <c r="E135" s="467">
        <v>450.49599999999998</v>
      </c>
      <c r="F135" s="467">
        <v>436.46600000000001</v>
      </c>
      <c r="G135" s="467">
        <v>0</v>
      </c>
      <c r="H135" s="467">
        <v>97.864000000000004</v>
      </c>
      <c r="I135" s="467">
        <v>22.021999999999998</v>
      </c>
      <c r="J135" s="467">
        <v>-1602.261</v>
      </c>
      <c r="K135" s="467">
        <v>-4.5949999999999998</v>
      </c>
      <c r="L135" s="467">
        <v>-534.10199999999998</v>
      </c>
      <c r="M135" s="467">
        <v>6557.597999999999</v>
      </c>
      <c r="N135" s="467">
        <v>6023.4959999999992</v>
      </c>
      <c r="O135" s="467">
        <f t="shared" si="12"/>
        <v>6557.597999999999</v>
      </c>
      <c r="P135" s="467">
        <f t="shared" si="13"/>
        <v>0</v>
      </c>
      <c r="Q135" s="467">
        <f t="shared" si="14"/>
        <v>-1602.261</v>
      </c>
      <c r="S135" s="466">
        <v>0.84375</v>
      </c>
      <c r="T135" s="467">
        <v>3711.9119999999998</v>
      </c>
      <c r="U135" s="467">
        <v>2706.4830000000002</v>
      </c>
      <c r="V135" s="467">
        <v>0</v>
      </c>
      <c r="W135" s="467">
        <v>442.38299999999998</v>
      </c>
      <c r="X135" s="467">
        <v>304.24200000000002</v>
      </c>
      <c r="Y135" s="467">
        <v>461.96</v>
      </c>
      <c r="Z135" s="467">
        <v>78.456000000000003</v>
      </c>
      <c r="AA135" s="467">
        <v>54.262999999999998</v>
      </c>
      <c r="AB135" s="467">
        <v>-1090.557</v>
      </c>
      <c r="AC135" s="467">
        <v>0</v>
      </c>
      <c r="AD135" s="467">
        <v>-522.52</v>
      </c>
      <c r="AE135" s="467">
        <v>6669.1420000000007</v>
      </c>
      <c r="AF135" s="467">
        <v>6146.6220000000012</v>
      </c>
      <c r="AG135" s="467">
        <f t="shared" si="15"/>
        <v>6669.1420000000007</v>
      </c>
      <c r="AH135" s="467">
        <f t="shared" si="16"/>
        <v>0</v>
      </c>
      <c r="AI135" s="467">
        <f t="shared" si="17"/>
        <v>-1090.557</v>
      </c>
      <c r="AK135" s="466">
        <v>0.84375</v>
      </c>
      <c r="AL135" s="467">
        <v>3616.7640000000001</v>
      </c>
      <c r="AM135" s="467">
        <v>1315.1569999999999</v>
      </c>
      <c r="AN135" s="467">
        <v>0</v>
      </c>
      <c r="AO135" s="467">
        <v>353.673</v>
      </c>
      <c r="AP135" s="467">
        <v>235.476</v>
      </c>
      <c r="AQ135" s="467">
        <v>184.274</v>
      </c>
      <c r="AR135" s="467">
        <v>90.453999999999994</v>
      </c>
      <c r="AS135" s="467">
        <v>53.084000000000003</v>
      </c>
      <c r="AT135" s="467">
        <v>527.90300000000002</v>
      </c>
      <c r="AU135" s="467">
        <v>0</v>
      </c>
      <c r="AV135" s="467">
        <v>-348.21899999999999</v>
      </c>
      <c r="AW135" s="467">
        <v>6376.7849999999999</v>
      </c>
      <c r="AX135" s="467">
        <v>6028.5659999999998</v>
      </c>
      <c r="AY135" s="467">
        <f t="shared" si="18"/>
        <v>6376.7849999999999</v>
      </c>
      <c r="AZ135" s="467">
        <f t="shared" si="19"/>
        <v>527.90300000000002</v>
      </c>
      <c r="BA135" s="467">
        <f t="shared" si="20"/>
        <v>0</v>
      </c>
    </row>
    <row r="136" spans="1:53" s="464" customFormat="1">
      <c r="A136" s="466">
        <v>0.85416666666666696</v>
      </c>
      <c r="B136" s="467">
        <v>3340.8240000000001</v>
      </c>
      <c r="C136" s="467">
        <v>3169.1149999999998</v>
      </c>
      <c r="D136" s="467">
        <v>756.72400000000005</v>
      </c>
      <c r="E136" s="467">
        <v>450.13499999999999</v>
      </c>
      <c r="F136" s="467">
        <v>436.13600000000002</v>
      </c>
      <c r="G136" s="467">
        <v>0</v>
      </c>
      <c r="H136" s="467">
        <v>97.596000000000004</v>
      </c>
      <c r="I136" s="467">
        <v>23.178999999999998</v>
      </c>
      <c r="J136" s="467">
        <v>-1713.0260000000001</v>
      </c>
      <c r="K136" s="467">
        <v>-4.5839999999999996</v>
      </c>
      <c r="L136" s="467">
        <v>-540.96799999999996</v>
      </c>
      <c r="M136" s="467">
        <v>6556.0990000000011</v>
      </c>
      <c r="N136" s="467">
        <v>6015.1310000000012</v>
      </c>
      <c r="O136" s="467">
        <f t="shared" si="12"/>
        <v>6556.0990000000011</v>
      </c>
      <c r="P136" s="467">
        <f t="shared" si="13"/>
        <v>0</v>
      </c>
      <c r="Q136" s="467">
        <f t="shared" si="14"/>
        <v>-1713.0260000000001</v>
      </c>
      <c r="S136" s="466">
        <v>0.85416666666666696</v>
      </c>
      <c r="T136" s="467">
        <v>3710.6309999999999</v>
      </c>
      <c r="U136" s="467">
        <v>2734.998</v>
      </c>
      <c r="V136" s="467">
        <v>0</v>
      </c>
      <c r="W136" s="467">
        <v>442.03100000000001</v>
      </c>
      <c r="X136" s="467">
        <v>305.96800000000002</v>
      </c>
      <c r="Y136" s="467">
        <v>429.24299999999999</v>
      </c>
      <c r="Z136" s="467">
        <v>76.679000000000002</v>
      </c>
      <c r="AA136" s="467">
        <v>57.253999999999998</v>
      </c>
      <c r="AB136" s="467">
        <v>-1077.6510000000001</v>
      </c>
      <c r="AC136" s="467">
        <v>0</v>
      </c>
      <c r="AD136" s="467">
        <v>-525.11699999999996</v>
      </c>
      <c r="AE136" s="467">
        <v>6679.1530000000002</v>
      </c>
      <c r="AF136" s="467">
        <v>6154.0360000000001</v>
      </c>
      <c r="AG136" s="467">
        <f t="shared" si="15"/>
        <v>6679.1530000000002</v>
      </c>
      <c r="AH136" s="467">
        <f t="shared" si="16"/>
        <v>0</v>
      </c>
      <c r="AI136" s="467">
        <f t="shared" si="17"/>
        <v>-1077.6510000000001</v>
      </c>
      <c r="AK136" s="466">
        <v>0.85416666666666696</v>
      </c>
      <c r="AL136" s="467">
        <v>3614.9870000000001</v>
      </c>
      <c r="AM136" s="467">
        <v>1314.587</v>
      </c>
      <c r="AN136" s="467">
        <v>0</v>
      </c>
      <c r="AO136" s="467">
        <v>351.54399999999998</v>
      </c>
      <c r="AP136" s="467">
        <v>235.36199999999999</v>
      </c>
      <c r="AQ136" s="467">
        <v>214.846</v>
      </c>
      <c r="AR136" s="467">
        <v>78.701999999999998</v>
      </c>
      <c r="AS136" s="467">
        <v>52.683999999999997</v>
      </c>
      <c r="AT136" s="467">
        <v>480.93</v>
      </c>
      <c r="AU136" s="467">
        <v>0</v>
      </c>
      <c r="AV136" s="467">
        <v>-348.21499999999997</v>
      </c>
      <c r="AW136" s="467">
        <v>6343.6420000000016</v>
      </c>
      <c r="AX136" s="467">
        <v>5995.4270000000015</v>
      </c>
      <c r="AY136" s="467">
        <f t="shared" si="18"/>
        <v>6343.6420000000016</v>
      </c>
      <c r="AZ136" s="467">
        <f t="shared" si="19"/>
        <v>480.93</v>
      </c>
      <c r="BA136" s="467">
        <f t="shared" si="20"/>
        <v>0</v>
      </c>
    </row>
    <row r="137" spans="1:53" s="464" customFormat="1">
      <c r="A137" s="466">
        <v>0.86458333333333304</v>
      </c>
      <c r="B137" s="467">
        <v>3346.567</v>
      </c>
      <c r="C137" s="467">
        <v>3185.9720000000002</v>
      </c>
      <c r="D137" s="467">
        <v>748.78599999999994</v>
      </c>
      <c r="E137" s="467">
        <v>447.75</v>
      </c>
      <c r="F137" s="467">
        <v>435.661</v>
      </c>
      <c r="G137" s="467">
        <v>0</v>
      </c>
      <c r="H137" s="467">
        <v>19.542999999999999</v>
      </c>
      <c r="I137" s="467">
        <v>24.649000000000001</v>
      </c>
      <c r="J137" s="467">
        <v>-1810.4349999999999</v>
      </c>
      <c r="K137" s="467">
        <v>-4.6280000000000001</v>
      </c>
      <c r="L137" s="467">
        <v>-542.18200000000002</v>
      </c>
      <c r="M137" s="467">
        <v>6393.8650000000007</v>
      </c>
      <c r="N137" s="467">
        <v>5851.6830000000009</v>
      </c>
      <c r="O137" s="467">
        <f t="shared" si="12"/>
        <v>6393.8650000000007</v>
      </c>
      <c r="P137" s="467">
        <f t="shared" si="13"/>
        <v>0</v>
      </c>
      <c r="Q137" s="467">
        <f t="shared" si="14"/>
        <v>-1810.4349999999999</v>
      </c>
      <c r="S137" s="466">
        <v>0.86458333333333304</v>
      </c>
      <c r="T137" s="467">
        <v>3711.8049999999998</v>
      </c>
      <c r="U137" s="467">
        <v>2745.4940000000001</v>
      </c>
      <c r="V137" s="467">
        <v>0</v>
      </c>
      <c r="W137" s="467">
        <v>441.99400000000003</v>
      </c>
      <c r="X137" s="467">
        <v>297.46600000000001</v>
      </c>
      <c r="Y137" s="467">
        <v>446.95699999999999</v>
      </c>
      <c r="Z137" s="467">
        <v>76.968999999999994</v>
      </c>
      <c r="AA137" s="467">
        <v>60.755000000000003</v>
      </c>
      <c r="AB137" s="467">
        <v>-1073.425</v>
      </c>
      <c r="AC137" s="467">
        <v>0</v>
      </c>
      <c r="AD137" s="467">
        <v>-526.46799999999996</v>
      </c>
      <c r="AE137" s="467">
        <v>6708.0150000000003</v>
      </c>
      <c r="AF137" s="467">
        <v>6181.5470000000005</v>
      </c>
      <c r="AG137" s="467">
        <f t="shared" si="15"/>
        <v>6708.0150000000003</v>
      </c>
      <c r="AH137" s="467">
        <f t="shared" si="16"/>
        <v>0</v>
      </c>
      <c r="AI137" s="467">
        <f t="shared" si="17"/>
        <v>-1073.425</v>
      </c>
      <c r="AK137" s="466">
        <v>0.86458333333333304</v>
      </c>
      <c r="AL137" s="467">
        <v>3611.7779999999998</v>
      </c>
      <c r="AM137" s="467">
        <v>1327.067</v>
      </c>
      <c r="AN137" s="467">
        <v>0</v>
      </c>
      <c r="AO137" s="467">
        <v>351.64800000000002</v>
      </c>
      <c r="AP137" s="467">
        <v>235.66399999999999</v>
      </c>
      <c r="AQ137" s="467">
        <v>236.74600000000001</v>
      </c>
      <c r="AR137" s="467">
        <v>74.891000000000005</v>
      </c>
      <c r="AS137" s="467">
        <v>55.08</v>
      </c>
      <c r="AT137" s="467">
        <v>376.63099999999997</v>
      </c>
      <c r="AU137" s="467">
        <v>0</v>
      </c>
      <c r="AV137" s="467">
        <v>-349.49299999999999</v>
      </c>
      <c r="AW137" s="467">
        <v>6269.5049999999992</v>
      </c>
      <c r="AX137" s="467">
        <v>5920.0119999999988</v>
      </c>
      <c r="AY137" s="467">
        <f t="shared" si="18"/>
        <v>6269.5049999999992</v>
      </c>
      <c r="AZ137" s="467">
        <f t="shared" si="19"/>
        <v>376.63099999999997</v>
      </c>
      <c r="BA137" s="467">
        <f t="shared" si="20"/>
        <v>0</v>
      </c>
    </row>
    <row r="138" spans="1:53" s="464" customFormat="1">
      <c r="A138" s="466">
        <v>0.875</v>
      </c>
      <c r="B138" s="467">
        <v>3343.5639999999999</v>
      </c>
      <c r="C138" s="467">
        <v>3219.9270000000001</v>
      </c>
      <c r="D138" s="467">
        <v>811.029</v>
      </c>
      <c r="E138" s="467">
        <v>441.262</v>
      </c>
      <c r="F138" s="467">
        <v>429.67700000000002</v>
      </c>
      <c r="G138" s="467">
        <v>0</v>
      </c>
      <c r="H138" s="467">
        <v>0</v>
      </c>
      <c r="I138" s="467">
        <v>27.260999999999999</v>
      </c>
      <c r="J138" s="467">
        <v>-1932.624</v>
      </c>
      <c r="K138" s="467">
        <v>-4.6529999999999996</v>
      </c>
      <c r="L138" s="467">
        <v>-545.92399999999998</v>
      </c>
      <c r="M138" s="467">
        <v>6335.4430000000011</v>
      </c>
      <c r="N138" s="467">
        <v>5789.5190000000011</v>
      </c>
      <c r="O138" s="467">
        <f t="shared" si="12"/>
        <v>6335.4430000000011</v>
      </c>
      <c r="P138" s="467">
        <f t="shared" si="13"/>
        <v>0</v>
      </c>
      <c r="Q138" s="467">
        <f t="shared" si="14"/>
        <v>-1932.624</v>
      </c>
      <c r="S138" s="466">
        <v>0.875</v>
      </c>
      <c r="T138" s="467">
        <v>3713.364</v>
      </c>
      <c r="U138" s="467">
        <v>2793.366</v>
      </c>
      <c r="V138" s="467">
        <v>0</v>
      </c>
      <c r="W138" s="467">
        <v>430.66500000000002</v>
      </c>
      <c r="X138" s="467">
        <v>164.428</v>
      </c>
      <c r="Y138" s="467">
        <v>577.49199999999996</v>
      </c>
      <c r="Z138" s="467">
        <v>61.652999999999999</v>
      </c>
      <c r="AA138" s="467">
        <v>63.393999999999998</v>
      </c>
      <c r="AB138" s="467">
        <v>-1164.106</v>
      </c>
      <c r="AC138" s="467">
        <v>0</v>
      </c>
      <c r="AD138" s="467">
        <v>-531.17999999999995</v>
      </c>
      <c r="AE138" s="467">
        <v>6640.2560000000003</v>
      </c>
      <c r="AF138" s="467">
        <v>6109.076</v>
      </c>
      <c r="AG138" s="467">
        <f t="shared" si="15"/>
        <v>6640.2560000000003</v>
      </c>
      <c r="AH138" s="467">
        <f t="shared" si="16"/>
        <v>0</v>
      </c>
      <c r="AI138" s="467">
        <f t="shared" si="17"/>
        <v>-1164.106</v>
      </c>
      <c r="AK138" s="466">
        <v>0.875</v>
      </c>
      <c r="AL138" s="467">
        <v>3615.931</v>
      </c>
      <c r="AM138" s="467">
        <v>1338.182</v>
      </c>
      <c r="AN138" s="467">
        <v>0</v>
      </c>
      <c r="AO138" s="467">
        <v>347.55799999999999</v>
      </c>
      <c r="AP138" s="467">
        <v>235.548</v>
      </c>
      <c r="AQ138" s="467">
        <v>309.31700000000001</v>
      </c>
      <c r="AR138" s="467">
        <v>74.831000000000003</v>
      </c>
      <c r="AS138" s="467">
        <v>61.070999999999998</v>
      </c>
      <c r="AT138" s="467">
        <v>283.29000000000002</v>
      </c>
      <c r="AU138" s="467">
        <v>0</v>
      </c>
      <c r="AV138" s="467">
        <v>-351.435</v>
      </c>
      <c r="AW138" s="467">
        <v>6265.7280000000001</v>
      </c>
      <c r="AX138" s="467">
        <v>5914.2929999999997</v>
      </c>
      <c r="AY138" s="467">
        <f t="shared" si="18"/>
        <v>6265.7280000000001</v>
      </c>
      <c r="AZ138" s="467">
        <f t="shared" si="19"/>
        <v>283.29000000000002</v>
      </c>
      <c r="BA138" s="467">
        <f t="shared" si="20"/>
        <v>0</v>
      </c>
    </row>
    <row r="139" spans="1:53" s="464" customFormat="1">
      <c r="A139" s="466">
        <v>0.88541666666666696</v>
      </c>
      <c r="B139" s="467">
        <v>3346.9459999999999</v>
      </c>
      <c r="C139" s="467">
        <v>3208.1669999999999</v>
      </c>
      <c r="D139" s="467">
        <v>815.01800000000003</v>
      </c>
      <c r="E139" s="467">
        <v>443.66199999999998</v>
      </c>
      <c r="F139" s="467">
        <v>429.173</v>
      </c>
      <c r="G139" s="467">
        <v>0</v>
      </c>
      <c r="H139" s="467">
        <v>0</v>
      </c>
      <c r="I139" s="467">
        <v>27.204999999999998</v>
      </c>
      <c r="J139" s="467">
        <v>-2004.231</v>
      </c>
      <c r="K139" s="467">
        <v>-4.6660000000000004</v>
      </c>
      <c r="L139" s="467">
        <v>-545.13499999999999</v>
      </c>
      <c r="M139" s="467">
        <v>6261.2740000000003</v>
      </c>
      <c r="N139" s="467">
        <v>5716.1390000000001</v>
      </c>
      <c r="O139" s="467">
        <f t="shared" si="12"/>
        <v>6261.2740000000003</v>
      </c>
      <c r="P139" s="467">
        <f t="shared" si="13"/>
        <v>0</v>
      </c>
      <c r="Q139" s="467">
        <f t="shared" si="14"/>
        <v>-2004.231</v>
      </c>
      <c r="S139" s="466">
        <v>0.88541666666666696</v>
      </c>
      <c r="T139" s="467">
        <v>3713.5309999999999</v>
      </c>
      <c r="U139" s="467">
        <v>2801.7080000000001</v>
      </c>
      <c r="V139" s="467">
        <v>0</v>
      </c>
      <c r="W139" s="467">
        <v>427.214</v>
      </c>
      <c r="X139" s="467">
        <v>159.03700000000001</v>
      </c>
      <c r="Y139" s="467">
        <v>582.14400000000001</v>
      </c>
      <c r="Z139" s="467">
        <v>0</v>
      </c>
      <c r="AA139" s="467">
        <v>67.114999999999995</v>
      </c>
      <c r="AB139" s="467">
        <v>-1248.2940000000001</v>
      </c>
      <c r="AC139" s="467">
        <v>0</v>
      </c>
      <c r="AD139" s="467">
        <v>-531.495</v>
      </c>
      <c r="AE139" s="467">
        <v>6502.4549999999999</v>
      </c>
      <c r="AF139" s="467">
        <v>5970.96</v>
      </c>
      <c r="AG139" s="467">
        <f t="shared" si="15"/>
        <v>6502.4549999999999</v>
      </c>
      <c r="AH139" s="467">
        <f t="shared" si="16"/>
        <v>0</v>
      </c>
      <c r="AI139" s="467">
        <f t="shared" si="17"/>
        <v>-1248.2940000000001</v>
      </c>
      <c r="AK139" s="466">
        <v>0.88541666666666696</v>
      </c>
      <c r="AL139" s="467">
        <v>3618.9920000000002</v>
      </c>
      <c r="AM139" s="467">
        <v>1343.0150000000001</v>
      </c>
      <c r="AN139" s="467">
        <v>0</v>
      </c>
      <c r="AO139" s="467">
        <v>347.82299999999998</v>
      </c>
      <c r="AP139" s="467">
        <v>235.87299999999999</v>
      </c>
      <c r="AQ139" s="467">
        <v>289.36200000000002</v>
      </c>
      <c r="AR139" s="467">
        <v>74.947000000000003</v>
      </c>
      <c r="AS139" s="467">
        <v>67.575000000000003</v>
      </c>
      <c r="AT139" s="467">
        <v>255.84299999999999</v>
      </c>
      <c r="AU139" s="467">
        <v>0</v>
      </c>
      <c r="AV139" s="467">
        <v>-351.91199999999998</v>
      </c>
      <c r="AW139" s="467">
        <v>6233.43</v>
      </c>
      <c r="AX139" s="467">
        <v>5881.518</v>
      </c>
      <c r="AY139" s="467">
        <f t="shared" si="18"/>
        <v>6233.43</v>
      </c>
      <c r="AZ139" s="467">
        <f t="shared" si="19"/>
        <v>255.84299999999999</v>
      </c>
      <c r="BA139" s="467">
        <f t="shared" si="20"/>
        <v>0</v>
      </c>
    </row>
    <row r="140" spans="1:53" s="464" customFormat="1">
      <c r="A140" s="466">
        <v>0.89583333333333304</v>
      </c>
      <c r="B140" s="467">
        <v>3350.5770000000002</v>
      </c>
      <c r="C140" s="467">
        <v>3229.3130000000001</v>
      </c>
      <c r="D140" s="467">
        <v>812.73699999999997</v>
      </c>
      <c r="E140" s="467">
        <v>445.06299999999999</v>
      </c>
      <c r="F140" s="467">
        <v>429.17</v>
      </c>
      <c r="G140" s="467">
        <v>0</v>
      </c>
      <c r="H140" s="467">
        <v>0</v>
      </c>
      <c r="I140" s="467">
        <v>30.649000000000001</v>
      </c>
      <c r="J140" s="467">
        <v>-2069.5340000000001</v>
      </c>
      <c r="K140" s="467">
        <v>-4.6660000000000004</v>
      </c>
      <c r="L140" s="467">
        <v>-547.53099999999995</v>
      </c>
      <c r="M140" s="467">
        <v>6223.3090000000002</v>
      </c>
      <c r="N140" s="467">
        <v>5675.7780000000002</v>
      </c>
      <c r="O140" s="467">
        <f t="shared" si="12"/>
        <v>6223.3090000000002</v>
      </c>
      <c r="P140" s="467">
        <f t="shared" si="13"/>
        <v>0</v>
      </c>
      <c r="Q140" s="467">
        <f t="shared" si="14"/>
        <v>-2069.5340000000001</v>
      </c>
      <c r="S140" s="466">
        <v>0.89583333333333304</v>
      </c>
      <c r="T140" s="467">
        <v>3715.08</v>
      </c>
      <c r="U140" s="467">
        <v>2791.5650000000001</v>
      </c>
      <c r="V140" s="467">
        <v>0</v>
      </c>
      <c r="W140" s="467">
        <v>427.387</v>
      </c>
      <c r="X140" s="467">
        <v>158.84899999999999</v>
      </c>
      <c r="Y140" s="467">
        <v>567.01900000000001</v>
      </c>
      <c r="Z140" s="467">
        <v>0</v>
      </c>
      <c r="AA140" s="467">
        <v>65.174999999999997</v>
      </c>
      <c r="AB140" s="467">
        <v>-1287.454</v>
      </c>
      <c r="AC140" s="467">
        <v>0</v>
      </c>
      <c r="AD140" s="467">
        <v>-530.30499999999995</v>
      </c>
      <c r="AE140" s="467">
        <v>6437.621000000001</v>
      </c>
      <c r="AF140" s="467">
        <v>5907.3160000000007</v>
      </c>
      <c r="AG140" s="467">
        <f t="shared" si="15"/>
        <v>6437.621000000001</v>
      </c>
      <c r="AH140" s="467">
        <f t="shared" si="16"/>
        <v>0</v>
      </c>
      <c r="AI140" s="467">
        <f t="shared" si="17"/>
        <v>-1287.454</v>
      </c>
      <c r="AK140" s="466">
        <v>0.89583333333333304</v>
      </c>
      <c r="AL140" s="467">
        <v>3619.4270000000001</v>
      </c>
      <c r="AM140" s="467">
        <v>1373.4269999999999</v>
      </c>
      <c r="AN140" s="467">
        <v>0</v>
      </c>
      <c r="AO140" s="467">
        <v>348.53800000000001</v>
      </c>
      <c r="AP140" s="467">
        <v>236.02799999999999</v>
      </c>
      <c r="AQ140" s="467">
        <v>265.75900000000001</v>
      </c>
      <c r="AR140" s="467">
        <v>75.161000000000001</v>
      </c>
      <c r="AS140" s="467">
        <v>69.891000000000005</v>
      </c>
      <c r="AT140" s="467">
        <v>224.66900000000001</v>
      </c>
      <c r="AU140" s="467">
        <v>0</v>
      </c>
      <c r="AV140" s="467">
        <v>-354.56900000000002</v>
      </c>
      <c r="AW140" s="467">
        <v>6212.9</v>
      </c>
      <c r="AX140" s="467">
        <v>5858.3309999999992</v>
      </c>
      <c r="AY140" s="467">
        <f t="shared" si="18"/>
        <v>6212.9</v>
      </c>
      <c r="AZ140" s="467">
        <f t="shared" si="19"/>
        <v>224.66900000000001</v>
      </c>
      <c r="BA140" s="467">
        <f t="shared" si="20"/>
        <v>0</v>
      </c>
    </row>
    <row r="141" spans="1:53" s="464" customFormat="1">
      <c r="A141" s="466">
        <v>0.90625</v>
      </c>
      <c r="B141" s="467">
        <v>3350.6759999999999</v>
      </c>
      <c r="C141" s="467">
        <v>3277.8470000000002</v>
      </c>
      <c r="D141" s="467">
        <v>829.63699999999994</v>
      </c>
      <c r="E141" s="467">
        <v>442.322</v>
      </c>
      <c r="F141" s="467">
        <v>412.85300000000001</v>
      </c>
      <c r="G141" s="467">
        <v>0</v>
      </c>
      <c r="H141" s="467">
        <v>0</v>
      </c>
      <c r="I141" s="467">
        <v>32.837000000000003</v>
      </c>
      <c r="J141" s="467">
        <v>-2130.0059999999999</v>
      </c>
      <c r="K141" s="467">
        <v>-4.7160000000000002</v>
      </c>
      <c r="L141" s="467">
        <v>-552.39499999999998</v>
      </c>
      <c r="M141" s="467">
        <v>6211.4499999999989</v>
      </c>
      <c r="N141" s="467">
        <v>5659.0549999999985</v>
      </c>
      <c r="O141" s="467">
        <f t="shared" si="12"/>
        <v>6211.4499999999989</v>
      </c>
      <c r="P141" s="467">
        <f t="shared" si="13"/>
        <v>0</v>
      </c>
      <c r="Q141" s="467">
        <f t="shared" si="14"/>
        <v>-2130.0059999999999</v>
      </c>
      <c r="S141" s="466">
        <v>0.90625</v>
      </c>
      <c r="T141" s="467">
        <v>3716.5169999999998</v>
      </c>
      <c r="U141" s="467">
        <v>2819.2020000000002</v>
      </c>
      <c r="V141" s="467">
        <v>0</v>
      </c>
      <c r="W141" s="467">
        <v>424.34800000000001</v>
      </c>
      <c r="X141" s="467">
        <v>156.60499999999999</v>
      </c>
      <c r="Y141" s="467">
        <v>542.59699999999998</v>
      </c>
      <c r="Z141" s="467">
        <v>0</v>
      </c>
      <c r="AA141" s="467">
        <v>67.28</v>
      </c>
      <c r="AB141" s="467">
        <v>-1270.24</v>
      </c>
      <c r="AC141" s="467">
        <v>0</v>
      </c>
      <c r="AD141" s="467">
        <v>-532.85199999999998</v>
      </c>
      <c r="AE141" s="467">
        <v>6456.3089999999993</v>
      </c>
      <c r="AF141" s="467">
        <v>5923.4569999999994</v>
      </c>
      <c r="AG141" s="467">
        <f t="shared" si="15"/>
        <v>6456.3089999999993</v>
      </c>
      <c r="AH141" s="467">
        <f t="shared" si="16"/>
        <v>0</v>
      </c>
      <c r="AI141" s="467">
        <f t="shared" si="17"/>
        <v>-1270.24</v>
      </c>
      <c r="AK141" s="466">
        <v>0.90625</v>
      </c>
      <c r="AL141" s="467">
        <v>3619.25</v>
      </c>
      <c r="AM141" s="467">
        <v>1395.5039999999999</v>
      </c>
      <c r="AN141" s="467">
        <v>0</v>
      </c>
      <c r="AO141" s="467">
        <v>348.04899999999998</v>
      </c>
      <c r="AP141" s="467">
        <v>229.74600000000001</v>
      </c>
      <c r="AQ141" s="467">
        <v>272.08499999999998</v>
      </c>
      <c r="AR141" s="467">
        <v>40.116999999999997</v>
      </c>
      <c r="AS141" s="467">
        <v>74.799000000000007</v>
      </c>
      <c r="AT141" s="467">
        <v>185.363</v>
      </c>
      <c r="AU141" s="467">
        <v>0</v>
      </c>
      <c r="AV141" s="467">
        <v>-356.44900000000001</v>
      </c>
      <c r="AW141" s="467">
        <v>6164.9130000000005</v>
      </c>
      <c r="AX141" s="467">
        <v>5808.4640000000009</v>
      </c>
      <c r="AY141" s="467">
        <f t="shared" si="18"/>
        <v>6164.9130000000005</v>
      </c>
      <c r="AZ141" s="467">
        <f t="shared" si="19"/>
        <v>185.363</v>
      </c>
      <c r="BA141" s="467">
        <f t="shared" si="20"/>
        <v>0</v>
      </c>
    </row>
    <row r="142" spans="1:53" s="464" customFormat="1">
      <c r="A142" s="466">
        <v>0.91666666666666696</v>
      </c>
      <c r="B142" s="467">
        <v>3354.3490000000002</v>
      </c>
      <c r="C142" s="467">
        <v>3310.2719999999999</v>
      </c>
      <c r="D142" s="467">
        <v>831.11800000000005</v>
      </c>
      <c r="E142" s="467">
        <v>407.553</v>
      </c>
      <c r="F142" s="467">
        <v>227.61600000000001</v>
      </c>
      <c r="G142" s="467">
        <v>0</v>
      </c>
      <c r="H142" s="467">
        <v>0</v>
      </c>
      <c r="I142" s="467">
        <v>39.228999999999999</v>
      </c>
      <c r="J142" s="467">
        <v>-1954.7760000000001</v>
      </c>
      <c r="K142" s="467">
        <v>-4.5890000000000004</v>
      </c>
      <c r="L142" s="467">
        <v>-552.34400000000005</v>
      </c>
      <c r="M142" s="467">
        <v>6210.7720000000008</v>
      </c>
      <c r="N142" s="467">
        <v>5658.4280000000008</v>
      </c>
      <c r="O142" s="467">
        <f t="shared" si="12"/>
        <v>6210.7720000000008</v>
      </c>
      <c r="P142" s="467">
        <f t="shared" si="13"/>
        <v>0</v>
      </c>
      <c r="Q142" s="467">
        <f t="shared" si="14"/>
        <v>-1954.7760000000001</v>
      </c>
      <c r="S142" s="466">
        <v>0.91666666666666696</v>
      </c>
      <c r="T142" s="467">
        <v>3715.105</v>
      </c>
      <c r="U142" s="467">
        <v>2820.4540000000002</v>
      </c>
      <c r="V142" s="467">
        <v>0</v>
      </c>
      <c r="W142" s="467">
        <v>391.29</v>
      </c>
      <c r="X142" s="467">
        <v>105.155</v>
      </c>
      <c r="Y142" s="467">
        <v>538.11199999999997</v>
      </c>
      <c r="Z142" s="467">
        <v>0</v>
      </c>
      <c r="AA142" s="467">
        <v>67.995000000000005</v>
      </c>
      <c r="AB142" s="467">
        <v>-1177.8920000000001</v>
      </c>
      <c r="AC142" s="467">
        <v>0</v>
      </c>
      <c r="AD142" s="467">
        <v>-530.36500000000001</v>
      </c>
      <c r="AE142" s="467">
        <v>6460.2190000000001</v>
      </c>
      <c r="AF142" s="467">
        <v>5929.8540000000003</v>
      </c>
      <c r="AG142" s="467">
        <f t="shared" si="15"/>
        <v>6460.2190000000001</v>
      </c>
      <c r="AH142" s="467">
        <f t="shared" si="16"/>
        <v>0</v>
      </c>
      <c r="AI142" s="467">
        <f t="shared" si="17"/>
        <v>-1177.8920000000001</v>
      </c>
      <c r="AK142" s="466">
        <v>0.91666666666666696</v>
      </c>
      <c r="AL142" s="467">
        <v>3626.0030000000002</v>
      </c>
      <c r="AM142" s="467">
        <v>1375.74</v>
      </c>
      <c r="AN142" s="467">
        <v>0</v>
      </c>
      <c r="AO142" s="467">
        <v>314.173</v>
      </c>
      <c r="AP142" s="467">
        <v>167.489</v>
      </c>
      <c r="AQ142" s="467">
        <v>340.51400000000001</v>
      </c>
      <c r="AR142" s="467">
        <v>0</v>
      </c>
      <c r="AS142" s="467">
        <v>74.744</v>
      </c>
      <c r="AT142" s="467">
        <v>276.99900000000002</v>
      </c>
      <c r="AU142" s="467">
        <v>0</v>
      </c>
      <c r="AV142" s="467">
        <v>-352.64400000000001</v>
      </c>
      <c r="AW142" s="467">
        <v>6175.6619999999994</v>
      </c>
      <c r="AX142" s="467">
        <v>5823.0179999999991</v>
      </c>
      <c r="AY142" s="467">
        <f t="shared" si="18"/>
        <v>6175.6619999999994</v>
      </c>
      <c r="AZ142" s="467">
        <f t="shared" si="19"/>
        <v>276.99900000000002</v>
      </c>
      <c r="BA142" s="467">
        <f t="shared" si="20"/>
        <v>0</v>
      </c>
    </row>
    <row r="143" spans="1:53" s="464" customFormat="1">
      <c r="A143" s="466">
        <v>0.92708333333333304</v>
      </c>
      <c r="B143" s="467">
        <v>3360.1309999999999</v>
      </c>
      <c r="C143" s="467">
        <v>3378.837</v>
      </c>
      <c r="D143" s="467">
        <v>834.07100000000003</v>
      </c>
      <c r="E143" s="467">
        <v>401.608</v>
      </c>
      <c r="F143" s="467">
        <v>209.947</v>
      </c>
      <c r="G143" s="467">
        <v>0</v>
      </c>
      <c r="H143" s="467">
        <v>0</v>
      </c>
      <c r="I143" s="467">
        <v>44.847999999999999</v>
      </c>
      <c r="J143" s="467">
        <v>-1984.973</v>
      </c>
      <c r="K143" s="467">
        <v>-4.5590000000000002</v>
      </c>
      <c r="L143" s="467">
        <v>-559.12800000000004</v>
      </c>
      <c r="M143" s="467">
        <v>6239.9100000000008</v>
      </c>
      <c r="N143" s="467">
        <v>5680.7820000000011</v>
      </c>
      <c r="O143" s="467">
        <f t="shared" si="12"/>
        <v>6239.9100000000008</v>
      </c>
      <c r="P143" s="467">
        <f t="shared" si="13"/>
        <v>0</v>
      </c>
      <c r="Q143" s="467">
        <f t="shared" si="14"/>
        <v>-1984.973</v>
      </c>
      <c r="S143" s="466">
        <v>0.92708333333333304</v>
      </c>
      <c r="T143" s="467">
        <v>3714.4209999999998</v>
      </c>
      <c r="U143" s="467">
        <v>2870.5210000000002</v>
      </c>
      <c r="V143" s="467">
        <v>0</v>
      </c>
      <c r="W143" s="467">
        <v>388.71699999999998</v>
      </c>
      <c r="X143" s="467">
        <v>104.01</v>
      </c>
      <c r="Y143" s="467">
        <v>536.45799999999997</v>
      </c>
      <c r="Z143" s="467">
        <v>0</v>
      </c>
      <c r="AA143" s="467">
        <v>65.680000000000007</v>
      </c>
      <c r="AB143" s="467">
        <v>-1237.9829999999999</v>
      </c>
      <c r="AC143" s="467">
        <v>0</v>
      </c>
      <c r="AD143" s="467">
        <v>-535.44200000000001</v>
      </c>
      <c r="AE143" s="467">
        <v>6441.8239999999996</v>
      </c>
      <c r="AF143" s="467">
        <v>5906.3819999999996</v>
      </c>
      <c r="AG143" s="467">
        <f t="shared" si="15"/>
        <v>6441.8239999999996</v>
      </c>
      <c r="AH143" s="467">
        <f t="shared" si="16"/>
        <v>0</v>
      </c>
      <c r="AI143" s="467">
        <f t="shared" si="17"/>
        <v>-1237.9829999999999</v>
      </c>
      <c r="AK143" s="466">
        <v>0.92708333333333304</v>
      </c>
      <c r="AL143" s="467">
        <v>3630.6709999999998</v>
      </c>
      <c r="AM143" s="467">
        <v>1386.6969999999999</v>
      </c>
      <c r="AN143" s="467">
        <v>0</v>
      </c>
      <c r="AO143" s="467">
        <v>314.07900000000001</v>
      </c>
      <c r="AP143" s="467">
        <v>175.696</v>
      </c>
      <c r="AQ143" s="467">
        <v>331.423</v>
      </c>
      <c r="AR143" s="467">
        <v>0</v>
      </c>
      <c r="AS143" s="467">
        <v>74.356999999999999</v>
      </c>
      <c r="AT143" s="467">
        <v>278.58699999999999</v>
      </c>
      <c r="AU143" s="467">
        <v>0</v>
      </c>
      <c r="AV143" s="467">
        <v>-353.86700000000002</v>
      </c>
      <c r="AW143" s="467">
        <v>6191.5099999999984</v>
      </c>
      <c r="AX143" s="467">
        <v>5837.6429999999982</v>
      </c>
      <c r="AY143" s="467">
        <f t="shared" si="18"/>
        <v>6191.5099999999984</v>
      </c>
      <c r="AZ143" s="467">
        <f t="shared" si="19"/>
        <v>278.58699999999999</v>
      </c>
      <c r="BA143" s="467">
        <f t="shared" si="20"/>
        <v>0</v>
      </c>
    </row>
    <row r="144" spans="1:53" s="464" customFormat="1">
      <c r="A144" s="466">
        <v>0.9375</v>
      </c>
      <c r="B144" s="467">
        <v>3358.6570000000002</v>
      </c>
      <c r="C144" s="467">
        <v>3419.2080000000001</v>
      </c>
      <c r="D144" s="467">
        <v>833.67700000000002</v>
      </c>
      <c r="E144" s="467">
        <v>399.73200000000003</v>
      </c>
      <c r="F144" s="467">
        <v>209.99600000000001</v>
      </c>
      <c r="G144" s="467">
        <v>0</v>
      </c>
      <c r="H144" s="467">
        <v>0</v>
      </c>
      <c r="I144" s="467">
        <v>49.015000000000001</v>
      </c>
      <c r="J144" s="467">
        <v>-2085.7840000000001</v>
      </c>
      <c r="K144" s="467">
        <v>-4.6689999999999996</v>
      </c>
      <c r="L144" s="467">
        <v>-563.01700000000005</v>
      </c>
      <c r="M144" s="467">
        <v>6179.8319999999985</v>
      </c>
      <c r="N144" s="467">
        <v>5616.8149999999987</v>
      </c>
      <c r="O144" s="467">
        <f t="shared" si="12"/>
        <v>6179.8319999999985</v>
      </c>
      <c r="P144" s="467">
        <f t="shared" si="13"/>
        <v>0</v>
      </c>
      <c r="Q144" s="467">
        <f t="shared" si="14"/>
        <v>-2085.7840000000001</v>
      </c>
      <c r="S144" s="466">
        <v>0.9375</v>
      </c>
      <c r="T144" s="467">
        <v>3714.8180000000002</v>
      </c>
      <c r="U144" s="467">
        <v>2921.45</v>
      </c>
      <c r="V144" s="467">
        <v>0</v>
      </c>
      <c r="W144" s="467">
        <v>388.40800000000002</v>
      </c>
      <c r="X144" s="467">
        <v>104.009</v>
      </c>
      <c r="Y144" s="467">
        <v>537.17999999999995</v>
      </c>
      <c r="Z144" s="467">
        <v>0</v>
      </c>
      <c r="AA144" s="467">
        <v>63.473999999999997</v>
      </c>
      <c r="AB144" s="467">
        <v>-1332.386</v>
      </c>
      <c r="AC144" s="467">
        <v>0</v>
      </c>
      <c r="AD144" s="467">
        <v>-540.84699999999998</v>
      </c>
      <c r="AE144" s="467">
        <v>6396.9530000000013</v>
      </c>
      <c r="AF144" s="467">
        <v>5856.1060000000016</v>
      </c>
      <c r="AG144" s="467">
        <f t="shared" si="15"/>
        <v>6396.9530000000013</v>
      </c>
      <c r="AH144" s="467">
        <f t="shared" si="16"/>
        <v>0</v>
      </c>
      <c r="AI144" s="467">
        <f t="shared" si="17"/>
        <v>-1332.386</v>
      </c>
      <c r="AK144" s="466">
        <v>0.9375</v>
      </c>
      <c r="AL144" s="467">
        <v>3635.0459999999998</v>
      </c>
      <c r="AM144" s="467">
        <v>1390.0319999999999</v>
      </c>
      <c r="AN144" s="467">
        <v>0</v>
      </c>
      <c r="AO144" s="467">
        <v>314.74099999999999</v>
      </c>
      <c r="AP144" s="467">
        <v>176.88</v>
      </c>
      <c r="AQ144" s="467">
        <v>349.99400000000003</v>
      </c>
      <c r="AR144" s="467">
        <v>0</v>
      </c>
      <c r="AS144" s="467">
        <v>74.748999999999995</v>
      </c>
      <c r="AT144" s="467">
        <v>204.70599999999999</v>
      </c>
      <c r="AU144" s="467">
        <v>0</v>
      </c>
      <c r="AV144" s="467">
        <v>-354.70400000000001</v>
      </c>
      <c r="AW144" s="467">
        <v>6146.1479999999992</v>
      </c>
      <c r="AX144" s="467">
        <v>5791.4439999999995</v>
      </c>
      <c r="AY144" s="467">
        <f t="shared" si="18"/>
        <v>6146.1479999999992</v>
      </c>
      <c r="AZ144" s="467">
        <f t="shared" si="19"/>
        <v>204.70599999999999</v>
      </c>
      <c r="BA144" s="467">
        <f t="shared" si="20"/>
        <v>0</v>
      </c>
    </row>
    <row r="145" spans="1:53" s="464" customFormat="1">
      <c r="A145" s="466">
        <v>0.94791666666666696</v>
      </c>
      <c r="B145" s="467">
        <v>3363.1759999999999</v>
      </c>
      <c r="C145" s="467">
        <v>3389.7469999999998</v>
      </c>
      <c r="D145" s="467">
        <v>833.97699999999998</v>
      </c>
      <c r="E145" s="467">
        <v>402.13299999999998</v>
      </c>
      <c r="F145" s="467">
        <v>206.25299999999999</v>
      </c>
      <c r="G145" s="467">
        <v>0</v>
      </c>
      <c r="H145" s="467">
        <v>0</v>
      </c>
      <c r="I145" s="467">
        <v>46.347000000000001</v>
      </c>
      <c r="J145" s="467">
        <v>-2130.4850000000001</v>
      </c>
      <c r="K145" s="467">
        <v>-4.6829999999999998</v>
      </c>
      <c r="L145" s="467">
        <v>-560.4</v>
      </c>
      <c r="M145" s="467">
        <v>6106.4649999999992</v>
      </c>
      <c r="N145" s="467">
        <v>5546.0649999999996</v>
      </c>
      <c r="O145" s="467">
        <f t="shared" si="12"/>
        <v>6106.4649999999992</v>
      </c>
      <c r="P145" s="467">
        <f t="shared" si="13"/>
        <v>0</v>
      </c>
      <c r="Q145" s="467">
        <f t="shared" si="14"/>
        <v>-2130.4850000000001</v>
      </c>
      <c r="S145" s="466">
        <v>0.94791666666666696</v>
      </c>
      <c r="T145" s="467">
        <v>3716.2950000000001</v>
      </c>
      <c r="U145" s="467">
        <v>2961.5929999999998</v>
      </c>
      <c r="V145" s="467">
        <v>0</v>
      </c>
      <c r="W145" s="467">
        <v>387.065</v>
      </c>
      <c r="X145" s="467">
        <v>103.93600000000001</v>
      </c>
      <c r="Y145" s="467">
        <v>508.11599999999999</v>
      </c>
      <c r="Z145" s="467">
        <v>0</v>
      </c>
      <c r="AA145" s="467">
        <v>61.938000000000002</v>
      </c>
      <c r="AB145" s="467">
        <v>-1412.4549999999999</v>
      </c>
      <c r="AC145" s="467">
        <v>0</v>
      </c>
      <c r="AD145" s="467">
        <v>-544.75300000000004</v>
      </c>
      <c r="AE145" s="467">
        <v>6326.4879999999994</v>
      </c>
      <c r="AF145" s="467">
        <v>5781.7349999999997</v>
      </c>
      <c r="AG145" s="467">
        <f t="shared" si="15"/>
        <v>6326.4879999999994</v>
      </c>
      <c r="AH145" s="467">
        <f t="shared" si="16"/>
        <v>0</v>
      </c>
      <c r="AI145" s="467">
        <f t="shared" si="17"/>
        <v>-1412.4549999999999</v>
      </c>
      <c r="AK145" s="466">
        <v>0.94791666666666696</v>
      </c>
      <c r="AL145" s="467">
        <v>3639.2739999999999</v>
      </c>
      <c r="AM145" s="467">
        <v>1396.4590000000001</v>
      </c>
      <c r="AN145" s="467">
        <v>0</v>
      </c>
      <c r="AO145" s="467">
        <v>313.49099999999999</v>
      </c>
      <c r="AP145" s="467">
        <v>173.52699999999999</v>
      </c>
      <c r="AQ145" s="467">
        <v>301.19400000000002</v>
      </c>
      <c r="AR145" s="467">
        <v>0</v>
      </c>
      <c r="AS145" s="467">
        <v>75.424999999999997</v>
      </c>
      <c r="AT145" s="467">
        <v>186.49100000000001</v>
      </c>
      <c r="AU145" s="467">
        <v>0</v>
      </c>
      <c r="AV145" s="467">
        <v>-354.82499999999999</v>
      </c>
      <c r="AW145" s="467">
        <v>6085.8610000000008</v>
      </c>
      <c r="AX145" s="467">
        <v>5731.036000000001</v>
      </c>
      <c r="AY145" s="467">
        <f t="shared" si="18"/>
        <v>6085.8610000000008</v>
      </c>
      <c r="AZ145" s="467">
        <f t="shared" si="19"/>
        <v>186.49100000000001</v>
      </c>
      <c r="BA145" s="467">
        <f t="shared" si="20"/>
        <v>0</v>
      </c>
    </row>
    <row r="146" spans="1:53" s="464" customFormat="1">
      <c r="A146" s="466">
        <v>0.95833333333333304</v>
      </c>
      <c r="B146" s="467">
        <v>3362.6109999999999</v>
      </c>
      <c r="C146" s="467">
        <v>3387.1370000000002</v>
      </c>
      <c r="D146" s="467">
        <v>828.38499999999999</v>
      </c>
      <c r="E146" s="467">
        <v>395.03</v>
      </c>
      <c r="F146" s="467">
        <v>145.78899999999999</v>
      </c>
      <c r="G146" s="467">
        <v>0</v>
      </c>
      <c r="H146" s="467">
        <v>0</v>
      </c>
      <c r="I146" s="467">
        <v>48.994</v>
      </c>
      <c r="J146" s="467">
        <v>-2112.386</v>
      </c>
      <c r="K146" s="467">
        <v>-4.6689999999999996</v>
      </c>
      <c r="L146" s="467">
        <v>-559.12400000000002</v>
      </c>
      <c r="M146" s="467">
        <v>6050.8909999999996</v>
      </c>
      <c r="N146" s="467">
        <v>5491.7669999999998</v>
      </c>
      <c r="O146" s="467">
        <f t="shared" si="12"/>
        <v>6050.8909999999996</v>
      </c>
      <c r="P146" s="467">
        <f t="shared" si="13"/>
        <v>0</v>
      </c>
      <c r="Q146" s="467">
        <f t="shared" si="14"/>
        <v>-2112.386</v>
      </c>
      <c r="S146" s="466">
        <v>0.95833333333333304</v>
      </c>
      <c r="T146" s="467">
        <v>3717.5050000000001</v>
      </c>
      <c r="U146" s="467">
        <v>2905.99</v>
      </c>
      <c r="V146" s="467">
        <v>0</v>
      </c>
      <c r="W146" s="467">
        <v>382.11500000000001</v>
      </c>
      <c r="X146" s="467">
        <v>100.59399999999999</v>
      </c>
      <c r="Y146" s="467">
        <v>294.62599999999998</v>
      </c>
      <c r="Z146" s="467">
        <v>0</v>
      </c>
      <c r="AA146" s="467">
        <v>60.783999999999999</v>
      </c>
      <c r="AB146" s="467">
        <v>-1238.325</v>
      </c>
      <c r="AC146" s="467">
        <v>0</v>
      </c>
      <c r="AD146" s="467">
        <v>-536.02700000000004</v>
      </c>
      <c r="AE146" s="467">
        <v>6223.2889999999998</v>
      </c>
      <c r="AF146" s="467">
        <v>5687.2619999999997</v>
      </c>
      <c r="AG146" s="467">
        <f t="shared" si="15"/>
        <v>6223.2889999999998</v>
      </c>
      <c r="AH146" s="467">
        <f t="shared" si="16"/>
        <v>0</v>
      </c>
      <c r="AI146" s="467">
        <f t="shared" si="17"/>
        <v>-1238.325</v>
      </c>
      <c r="AK146" s="466">
        <v>0.95833333333333304</v>
      </c>
      <c r="AL146" s="467">
        <v>3640.3679999999999</v>
      </c>
      <c r="AM146" s="467">
        <v>1428.0419999999999</v>
      </c>
      <c r="AN146" s="467">
        <v>0</v>
      </c>
      <c r="AO146" s="467">
        <v>304.55</v>
      </c>
      <c r="AP146" s="467">
        <v>123.77</v>
      </c>
      <c r="AQ146" s="467">
        <v>138.083</v>
      </c>
      <c r="AR146" s="467">
        <v>0</v>
      </c>
      <c r="AS146" s="467">
        <v>87.466999999999999</v>
      </c>
      <c r="AT146" s="467">
        <v>248.87100000000001</v>
      </c>
      <c r="AU146" s="467">
        <v>0</v>
      </c>
      <c r="AV146" s="467">
        <v>-354.93299999999999</v>
      </c>
      <c r="AW146" s="467">
        <v>5971.1509999999998</v>
      </c>
      <c r="AX146" s="467">
        <v>5616.2179999999998</v>
      </c>
      <c r="AY146" s="467">
        <f t="shared" si="18"/>
        <v>5971.1509999999998</v>
      </c>
      <c r="AZ146" s="467">
        <f t="shared" si="19"/>
        <v>248.87100000000001</v>
      </c>
      <c r="BA146" s="467">
        <f t="shared" si="20"/>
        <v>0</v>
      </c>
    </row>
    <row r="147" spans="1:53" s="464" customFormat="1">
      <c r="A147" s="466">
        <v>0.96875</v>
      </c>
      <c r="B147" s="467">
        <v>3363.6689999999999</v>
      </c>
      <c r="C147" s="467">
        <v>3359.4119999999998</v>
      </c>
      <c r="D147" s="467">
        <v>813.78599999999994</v>
      </c>
      <c r="E147" s="467">
        <v>391.17</v>
      </c>
      <c r="F147" s="467">
        <v>141.648</v>
      </c>
      <c r="G147" s="467">
        <v>0</v>
      </c>
      <c r="H147" s="467">
        <v>0</v>
      </c>
      <c r="I147" s="467">
        <v>46.906999999999996</v>
      </c>
      <c r="J147" s="467">
        <v>-2131.3049999999998</v>
      </c>
      <c r="K147" s="467">
        <v>-4.6639999999999997</v>
      </c>
      <c r="L147" s="467">
        <v>-555.88099999999997</v>
      </c>
      <c r="M147" s="467">
        <v>5980.6230000000005</v>
      </c>
      <c r="N147" s="467">
        <v>5424.7420000000002</v>
      </c>
      <c r="O147" s="467">
        <f t="shared" si="12"/>
        <v>5980.6230000000005</v>
      </c>
      <c r="P147" s="467">
        <f t="shared" si="13"/>
        <v>0</v>
      </c>
      <c r="Q147" s="467">
        <f t="shared" si="14"/>
        <v>-2131.3049999999998</v>
      </c>
      <c r="S147" s="466">
        <v>0.96875</v>
      </c>
      <c r="T147" s="467">
        <v>3719.777</v>
      </c>
      <c r="U147" s="467">
        <v>2924.7040000000002</v>
      </c>
      <c r="V147" s="467">
        <v>0</v>
      </c>
      <c r="W147" s="467">
        <v>382.053</v>
      </c>
      <c r="X147" s="467">
        <v>100.596</v>
      </c>
      <c r="Y147" s="467">
        <v>221.441</v>
      </c>
      <c r="Z147" s="467">
        <v>0</v>
      </c>
      <c r="AA147" s="467">
        <v>60.201999999999998</v>
      </c>
      <c r="AB147" s="467">
        <v>-1276.164</v>
      </c>
      <c r="AC147" s="467">
        <v>0</v>
      </c>
      <c r="AD147" s="467">
        <v>-537.26300000000003</v>
      </c>
      <c r="AE147" s="467">
        <v>6132.6089999999995</v>
      </c>
      <c r="AF147" s="467">
        <v>5595.3459999999995</v>
      </c>
      <c r="AG147" s="467">
        <f t="shared" si="15"/>
        <v>6132.6089999999995</v>
      </c>
      <c r="AH147" s="467">
        <f t="shared" si="16"/>
        <v>0</v>
      </c>
      <c r="AI147" s="467">
        <f t="shared" si="17"/>
        <v>-1276.164</v>
      </c>
      <c r="AK147" s="466">
        <v>0.96875</v>
      </c>
      <c r="AL147" s="467">
        <v>3642.183</v>
      </c>
      <c r="AM147" s="467">
        <v>1427.4770000000001</v>
      </c>
      <c r="AN147" s="467">
        <v>0</v>
      </c>
      <c r="AO147" s="467">
        <v>304.73500000000001</v>
      </c>
      <c r="AP147" s="467">
        <v>122.042</v>
      </c>
      <c r="AQ147" s="467">
        <v>121.22499999999999</v>
      </c>
      <c r="AR147" s="467">
        <v>0</v>
      </c>
      <c r="AS147" s="467">
        <v>76.247</v>
      </c>
      <c r="AT147" s="467">
        <v>173.59800000000001</v>
      </c>
      <c r="AU147" s="467">
        <v>0</v>
      </c>
      <c r="AV147" s="467">
        <v>-354.62599999999998</v>
      </c>
      <c r="AW147" s="467">
        <v>5867.5070000000005</v>
      </c>
      <c r="AX147" s="467">
        <v>5512.8810000000003</v>
      </c>
      <c r="AY147" s="467">
        <f t="shared" si="18"/>
        <v>5867.5070000000005</v>
      </c>
      <c r="AZ147" s="467">
        <f t="shared" si="19"/>
        <v>173.59800000000001</v>
      </c>
      <c r="BA147" s="467">
        <f t="shared" si="20"/>
        <v>0</v>
      </c>
    </row>
    <row r="148" spans="1:53" s="464" customFormat="1">
      <c r="A148" s="466">
        <v>0.97916666666666696</v>
      </c>
      <c r="B148" s="467">
        <v>3379.4879999999998</v>
      </c>
      <c r="C148" s="467">
        <v>3346.335</v>
      </c>
      <c r="D148" s="467">
        <v>833.06899999999996</v>
      </c>
      <c r="E148" s="467">
        <v>389.93900000000002</v>
      </c>
      <c r="F148" s="467">
        <v>141.624</v>
      </c>
      <c r="G148" s="467">
        <v>0</v>
      </c>
      <c r="H148" s="467">
        <v>0</v>
      </c>
      <c r="I148" s="467">
        <v>47.392000000000003</v>
      </c>
      <c r="J148" s="467">
        <v>-2207.6889999999999</v>
      </c>
      <c r="K148" s="467">
        <v>-4.6859999999999999</v>
      </c>
      <c r="L148" s="467">
        <v>-555.68799999999999</v>
      </c>
      <c r="M148" s="467">
        <v>5925.4719999999998</v>
      </c>
      <c r="N148" s="467">
        <v>5369.7839999999997</v>
      </c>
      <c r="O148" s="467">
        <f t="shared" si="12"/>
        <v>5925.4719999999998</v>
      </c>
      <c r="P148" s="467">
        <f t="shared" si="13"/>
        <v>0</v>
      </c>
      <c r="Q148" s="467">
        <f t="shared" si="14"/>
        <v>-2207.6889999999999</v>
      </c>
      <c r="S148" s="466">
        <v>0.97916666666666696</v>
      </c>
      <c r="T148" s="467">
        <v>3721.7829999999999</v>
      </c>
      <c r="U148" s="467">
        <v>2981.9259999999999</v>
      </c>
      <c r="V148" s="467">
        <v>0</v>
      </c>
      <c r="W148" s="467">
        <v>381.41800000000001</v>
      </c>
      <c r="X148" s="467">
        <v>100.646</v>
      </c>
      <c r="Y148" s="467">
        <v>234.30099999999999</v>
      </c>
      <c r="Z148" s="467">
        <v>0</v>
      </c>
      <c r="AA148" s="467">
        <v>58.628</v>
      </c>
      <c r="AB148" s="467">
        <v>-1391.0989999999999</v>
      </c>
      <c r="AC148" s="467">
        <v>0</v>
      </c>
      <c r="AD148" s="467">
        <v>-543.55499999999995</v>
      </c>
      <c r="AE148" s="467">
        <v>6087.6029999999992</v>
      </c>
      <c r="AF148" s="467">
        <v>5544.0479999999989</v>
      </c>
      <c r="AG148" s="467">
        <f t="shared" si="15"/>
        <v>6087.6029999999992</v>
      </c>
      <c r="AH148" s="467">
        <f t="shared" si="16"/>
        <v>0</v>
      </c>
      <c r="AI148" s="467">
        <f t="shared" si="17"/>
        <v>-1391.0989999999999</v>
      </c>
      <c r="AK148" s="466">
        <v>0.97916666666666696</v>
      </c>
      <c r="AL148" s="467">
        <v>3644.0639999999999</v>
      </c>
      <c r="AM148" s="467">
        <v>1428.298</v>
      </c>
      <c r="AN148" s="467">
        <v>0</v>
      </c>
      <c r="AO148" s="467">
        <v>304.637</v>
      </c>
      <c r="AP148" s="467">
        <v>122.051</v>
      </c>
      <c r="AQ148" s="467">
        <v>127.041</v>
      </c>
      <c r="AR148" s="467">
        <v>0</v>
      </c>
      <c r="AS148" s="467">
        <v>70.757000000000005</v>
      </c>
      <c r="AT148" s="467">
        <v>102.337</v>
      </c>
      <c r="AU148" s="467">
        <v>0</v>
      </c>
      <c r="AV148" s="467">
        <v>-354.79899999999998</v>
      </c>
      <c r="AW148" s="467">
        <v>5799.1850000000004</v>
      </c>
      <c r="AX148" s="467">
        <v>5444.3860000000004</v>
      </c>
      <c r="AY148" s="467">
        <f t="shared" si="18"/>
        <v>5799.1850000000004</v>
      </c>
      <c r="AZ148" s="467">
        <f t="shared" si="19"/>
        <v>102.337</v>
      </c>
      <c r="BA148" s="467">
        <f t="shared" si="20"/>
        <v>0</v>
      </c>
    </row>
    <row r="149" spans="1:53" s="464" customFormat="1">
      <c r="A149" s="466">
        <v>0.98958333333333304</v>
      </c>
      <c r="B149" s="467">
        <v>3438.2420000000002</v>
      </c>
      <c r="C149" s="467">
        <v>3409.5279999999998</v>
      </c>
      <c r="D149" s="467">
        <v>780.79600000000005</v>
      </c>
      <c r="E149" s="467">
        <v>392.8</v>
      </c>
      <c r="F149" s="467">
        <v>141.71100000000001</v>
      </c>
      <c r="G149" s="467">
        <v>0</v>
      </c>
      <c r="H149" s="467">
        <v>0</v>
      </c>
      <c r="I149" s="467">
        <v>43.44</v>
      </c>
      <c r="J149" s="467">
        <v>-2401.8339999999998</v>
      </c>
      <c r="K149" s="467">
        <v>-4.758</v>
      </c>
      <c r="L149" s="467">
        <v>-564.423</v>
      </c>
      <c r="M149" s="467">
        <v>5799.925000000002</v>
      </c>
      <c r="N149" s="467">
        <v>5235.5020000000022</v>
      </c>
      <c r="O149" s="467">
        <f t="shared" si="12"/>
        <v>5799.925000000002</v>
      </c>
      <c r="P149" s="467">
        <f t="shared" si="13"/>
        <v>0</v>
      </c>
      <c r="Q149" s="467">
        <f t="shared" si="14"/>
        <v>-2401.8339999999998</v>
      </c>
      <c r="S149" s="466">
        <v>0.98958333333333304</v>
      </c>
      <c r="T149" s="467">
        <v>3720.5770000000002</v>
      </c>
      <c r="U149" s="467">
        <v>2996.2449999999999</v>
      </c>
      <c r="V149" s="467">
        <v>0</v>
      </c>
      <c r="W149" s="467">
        <v>380.38099999999997</v>
      </c>
      <c r="X149" s="467">
        <v>100.574</v>
      </c>
      <c r="Y149" s="467">
        <v>210.035</v>
      </c>
      <c r="Z149" s="467">
        <v>0</v>
      </c>
      <c r="AA149" s="467">
        <v>56.832999999999998</v>
      </c>
      <c r="AB149" s="467">
        <v>-1511.9290000000001</v>
      </c>
      <c r="AC149" s="467">
        <v>0</v>
      </c>
      <c r="AD149" s="467">
        <v>-544.64300000000003</v>
      </c>
      <c r="AE149" s="467">
        <v>5952.7159999999994</v>
      </c>
      <c r="AF149" s="467">
        <v>5408.0729999999994</v>
      </c>
      <c r="AG149" s="467">
        <f t="shared" si="15"/>
        <v>5952.7159999999994</v>
      </c>
      <c r="AH149" s="467">
        <f t="shared" si="16"/>
        <v>0</v>
      </c>
      <c r="AI149" s="467">
        <f t="shared" si="17"/>
        <v>-1511.9290000000001</v>
      </c>
      <c r="AK149" s="466">
        <v>0.98958333333333304</v>
      </c>
      <c r="AL149" s="467">
        <v>3645.4070000000002</v>
      </c>
      <c r="AM149" s="467">
        <v>1416.191</v>
      </c>
      <c r="AN149" s="467">
        <v>0</v>
      </c>
      <c r="AO149" s="467">
        <v>302.95400000000001</v>
      </c>
      <c r="AP149" s="467">
        <v>122.044</v>
      </c>
      <c r="AQ149" s="467">
        <v>40.585000000000001</v>
      </c>
      <c r="AR149" s="467">
        <v>0</v>
      </c>
      <c r="AS149" s="467">
        <v>70.768000000000001</v>
      </c>
      <c r="AT149" s="467">
        <v>103.053</v>
      </c>
      <c r="AU149" s="467">
        <v>0</v>
      </c>
      <c r="AV149" s="467">
        <v>-352.56099999999998</v>
      </c>
      <c r="AW149" s="467">
        <v>5701.0019999999995</v>
      </c>
      <c r="AX149" s="467">
        <v>5348.4409999999998</v>
      </c>
      <c r="AY149" s="467">
        <f t="shared" si="18"/>
        <v>5701.0019999999995</v>
      </c>
      <c r="AZ149" s="467">
        <f t="shared" si="19"/>
        <v>103.053</v>
      </c>
      <c r="BA149" s="467">
        <f t="shared" si="20"/>
        <v>0</v>
      </c>
    </row>
    <row r="150" spans="1:53" s="464" customFormat="1"/>
    <row r="151" spans="1:53" s="464" customFormat="1"/>
    <row r="152" spans="1:53" s="464" customFormat="1"/>
    <row r="153" spans="1:53" s="464" customFormat="1"/>
    <row r="154" spans="1:53" s="468" customFormat="1"/>
    <row r="155" spans="1:53" s="468" customFormat="1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S54:AG149">
    <cfRule type="expression" dxfId="4" priority="6">
      <formula>$AE54=MIN($AE$54:$AE$149)</formula>
    </cfRule>
  </conditionalFormatting>
  <conditionalFormatting sqref="AK54:AK149">
    <cfRule type="expression" dxfId="3" priority="5">
      <formula>$AW54=MIN($AW$54:$AW$149)</formula>
    </cfRule>
  </conditionalFormatting>
  <conditionalFormatting sqref="A54:O149">
    <cfRule type="expression" dxfId="2" priority="4">
      <formula>$M54=MIN($M$52:$M$149)</formula>
    </cfRule>
  </conditionalFormatting>
  <conditionalFormatting sqref="AK54:AX149">
    <cfRule type="expression" dxfId="1" priority="2">
      <formula>$AW54=MIN($AW$54:$AW$149)</formula>
    </cfRule>
  </conditionalFormatting>
  <conditionalFormatting sqref="AY54:AY149">
    <cfRule type="expression" dxfId="0" priority="1">
      <formula>$AW54=MIN($AW$54:$AW$149)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>
      <c r="A1" s="368" t="s">
        <v>406</v>
      </c>
      <c r="T1" s="129"/>
      <c r="U1" s="53"/>
      <c r="V1" s="53"/>
      <c r="W1" s="53"/>
      <c r="Y1" s="54"/>
      <c r="Z1" s="53"/>
      <c r="AC1" s="130"/>
      <c r="AF1" s="131"/>
      <c r="AG1" s="186"/>
      <c r="AH1" s="209" t="str">
        <f>'3.1'!N1</f>
        <v>II. čtvrtletí 2025</v>
      </c>
    </row>
    <row r="2" spans="1:34" ht="6" customHeight="1"/>
    <row r="3" spans="1:34" ht="12" customHeight="1">
      <c r="F3" s="132"/>
      <c r="U3" s="132"/>
    </row>
    <row r="4" spans="1:34" ht="12" customHeight="1"/>
    <row r="5" spans="1:34" s="25" customFormat="1" ht="12" customHeight="1">
      <c r="A5" s="614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30"/>
      <c r="P5" s="614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</row>
    <row r="6" spans="1:34" s="25" customFormat="1" ht="12" customHeight="1">
      <c r="A6" s="614"/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126"/>
      <c r="O6" s="30"/>
      <c r="P6" s="614"/>
      <c r="Q6" s="616"/>
      <c r="R6" s="616"/>
      <c r="S6" s="616"/>
      <c r="T6" s="616"/>
      <c r="U6" s="616"/>
      <c r="V6" s="616"/>
      <c r="W6" s="616"/>
      <c r="X6" s="616"/>
      <c r="Y6" s="616"/>
      <c r="Z6" s="616"/>
      <c r="AA6" s="616"/>
      <c r="AB6" s="616"/>
      <c r="AC6" s="126"/>
    </row>
    <row r="7" spans="1:34" ht="12" customHeight="1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>
      <c r="A8" s="113" t="s">
        <v>150</v>
      </c>
      <c r="C8" s="64">
        <f>SUM('4.1'!B11:D11)</f>
        <v>765.57560699999988</v>
      </c>
      <c r="D8" s="64">
        <f>SUM('4.2'!B8:D8)</f>
        <v>0</v>
      </c>
      <c r="E8" s="64">
        <f>SUM('4.2'!B22:D22)</f>
        <v>0.40190799999999999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>
      <c r="A9" s="113" t="s">
        <v>149</v>
      </c>
      <c r="B9" s="64"/>
      <c r="C9" s="64">
        <f>SUM('4.1'!B12:D12)</f>
        <v>2.6041860000000003</v>
      </c>
      <c r="D9" s="64">
        <f>SUM('4.2'!B9:D9)</f>
        <v>0</v>
      </c>
      <c r="E9" s="64">
        <f>SUM('4.2'!B23:D23)</f>
        <v>634.98468900000023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>
      <c r="A10" s="113" t="s">
        <v>148</v>
      </c>
      <c r="B10" s="64"/>
      <c r="C10" s="64">
        <f>SUM('4.1'!B13:D13)</f>
        <v>134.104872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>
      <c r="A11" s="113" t="s">
        <v>147</v>
      </c>
      <c r="B11" s="64"/>
      <c r="C11" s="64">
        <f>SUM('4.1'!B14:D14)</f>
        <v>4187.9732760000006</v>
      </c>
      <c r="D11" s="64">
        <f>SUM('4.2'!B11:D11)</f>
        <v>0.24778</v>
      </c>
      <c r="E11" s="64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>
      <c r="A13" s="113" t="s">
        <v>145</v>
      </c>
      <c r="B13" s="64"/>
      <c r="C13" s="64">
        <f>SUM('4.1'!B16:D16)</f>
        <v>15.781500000000001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>
      <c r="A14" s="113" t="s">
        <v>144</v>
      </c>
      <c r="B14" s="64"/>
      <c r="C14" s="64">
        <f>SUM('4.1'!B17:D17)</f>
        <v>0.78685300000000002</v>
      </c>
      <c r="D14" s="64">
        <f>SUM('4.2'!B14:D14)</f>
        <v>0</v>
      </c>
      <c r="E14" s="64">
        <f>SUM('4.2'!B28:D28)</f>
        <v>0.57481800000000005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>
      <c r="A15" s="113" t="s">
        <v>143</v>
      </c>
      <c r="B15" s="64"/>
      <c r="C15" s="64">
        <f>SUM('4.1'!B18:D18)</f>
        <v>82.879343000000006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>
      <c r="A16" s="113" t="s">
        <v>142</v>
      </c>
      <c r="B16" s="64"/>
      <c r="C16" s="64">
        <f>SUM('4.1'!B19:D19)</f>
        <v>86.220543000000006</v>
      </c>
      <c r="D16" s="64">
        <f>SUM('4.2'!B16:D16)</f>
        <v>0</v>
      </c>
      <c r="E16" s="64">
        <f>SUM('4.2'!B30:D30)</f>
        <v>58.819548000000012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>
      <c r="A17" s="113" t="s">
        <v>14</v>
      </c>
      <c r="C17" s="64">
        <f>SUM('4.1'!B20:D20)</f>
        <v>0</v>
      </c>
      <c r="D17" s="64">
        <f>SUM('4.2'!B17:D17)</f>
        <v>0</v>
      </c>
      <c r="E17" s="64">
        <f>SUM('4.2'!B31:D31)</f>
        <v>0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>
      <c r="A18" s="113" t="s">
        <v>141</v>
      </c>
      <c r="B18" s="64"/>
      <c r="C18" s="64">
        <f>SUM('4.1'!B21:D21)</f>
        <v>2.1382700000000003</v>
      </c>
      <c r="D18" s="64">
        <f>SUM('4.2'!B18:D18)</f>
        <v>0</v>
      </c>
      <c r="E18" s="64">
        <f>SUM('4.2'!B32:D32)</f>
        <v>1.6614440000000004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>
      <c r="A19" s="113" t="s">
        <v>140</v>
      </c>
      <c r="B19" s="64"/>
      <c r="C19" s="64">
        <f>SUM('4.1'!B22:D22)</f>
        <v>56.811873999999996</v>
      </c>
      <c r="D19" s="64">
        <f>SUM('4.2'!B19:D19)</f>
        <v>544.44402300000002</v>
      </c>
      <c r="E19" s="64">
        <f>SUM('4.2'!B33:D33)</f>
        <v>186.3908122499999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>
      <c r="A20" s="113" t="s">
        <v>203</v>
      </c>
      <c r="B20" s="64">
        <f>SUM('4.1'!B8:D8)</f>
        <v>7508.0384399999994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8"/>
    </row>
    <row r="32" spans="1:29" ht="12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>
      <c r="A34" s="617"/>
      <c r="B34" s="618"/>
      <c r="C34" s="618"/>
      <c r="D34" s="618"/>
      <c r="E34" s="134"/>
      <c r="F34" s="134"/>
      <c r="G34" s="617"/>
      <c r="H34" s="618"/>
      <c r="I34" s="618"/>
      <c r="J34" s="618"/>
      <c r="K34" s="134"/>
      <c r="L34" s="134"/>
      <c r="M34" s="22"/>
      <c r="N34" s="22"/>
      <c r="O34" s="22"/>
      <c r="P34" s="22"/>
    </row>
    <row r="35" spans="1:16" ht="12" customHeight="1">
      <c r="A35" s="619"/>
      <c r="B35" s="619"/>
      <c r="C35" s="619"/>
      <c r="D35" s="619"/>
      <c r="E35" s="64"/>
      <c r="F35" s="31"/>
      <c r="G35" s="619"/>
      <c r="H35" s="619"/>
      <c r="I35" s="619"/>
      <c r="J35" s="619"/>
      <c r="K35" s="64"/>
      <c r="L35" s="31"/>
    </row>
    <row r="36" spans="1:16" ht="12" customHeight="1">
      <c r="A36" s="619"/>
      <c r="B36" s="619"/>
      <c r="C36" s="619"/>
      <c r="D36" s="619"/>
      <c r="E36" s="64"/>
      <c r="F36" s="31"/>
      <c r="G36" s="619"/>
      <c r="H36" s="619"/>
      <c r="I36" s="619"/>
      <c r="J36" s="619"/>
      <c r="K36" s="64"/>
      <c r="L36" s="31"/>
    </row>
    <row r="37" spans="1:16" ht="12" customHeight="1">
      <c r="A37" s="619"/>
      <c r="B37" s="619"/>
      <c r="C37" s="619"/>
      <c r="D37" s="619"/>
      <c r="E37" s="64"/>
      <c r="F37" s="31"/>
      <c r="G37" s="619"/>
      <c r="H37" s="619"/>
      <c r="I37" s="619"/>
      <c r="J37" s="619"/>
      <c r="K37" s="64"/>
      <c r="L37" s="31"/>
    </row>
    <row r="38" spans="1:16" ht="12" customHeight="1">
      <c r="A38" s="619"/>
      <c r="B38" s="619"/>
      <c r="C38" s="619"/>
      <c r="D38" s="619"/>
      <c r="E38" s="64"/>
      <c r="F38" s="31"/>
      <c r="G38" s="619"/>
      <c r="H38" s="619"/>
      <c r="I38" s="619"/>
      <c r="J38" s="619"/>
      <c r="K38" s="64"/>
      <c r="L38" s="31"/>
    </row>
    <row r="39" spans="1:16" ht="12" customHeight="1">
      <c r="A39" s="619"/>
      <c r="B39" s="619"/>
      <c r="C39" s="619"/>
      <c r="D39" s="619"/>
      <c r="E39" s="64"/>
      <c r="F39" s="31"/>
      <c r="G39" s="619"/>
      <c r="H39" s="619"/>
      <c r="I39" s="619"/>
      <c r="J39" s="619"/>
      <c r="K39" s="64"/>
      <c r="L39" s="31"/>
    </row>
    <row r="40" spans="1:16" ht="12" customHeight="1">
      <c r="A40" s="619"/>
      <c r="B40" s="619"/>
      <c r="C40" s="619"/>
      <c r="D40" s="619"/>
      <c r="E40" s="64"/>
      <c r="F40" s="31"/>
      <c r="G40" s="619"/>
      <c r="H40" s="619"/>
      <c r="I40" s="619"/>
      <c r="J40" s="619"/>
      <c r="K40" s="64"/>
      <c r="L40" s="31"/>
    </row>
    <row r="41" spans="1:16" ht="12" customHeight="1">
      <c r="A41" s="619"/>
      <c r="B41" s="619"/>
      <c r="C41" s="619"/>
      <c r="D41" s="619"/>
      <c r="E41" s="64"/>
      <c r="F41" s="31"/>
      <c r="G41" s="619"/>
      <c r="H41" s="619"/>
      <c r="I41" s="619"/>
      <c r="J41" s="619"/>
      <c r="K41" s="64"/>
      <c r="L41" s="31"/>
    </row>
    <row r="42" spans="1:16" ht="12" customHeight="1">
      <c r="A42" s="619"/>
      <c r="B42" s="619"/>
      <c r="C42" s="619"/>
      <c r="D42" s="619"/>
      <c r="E42" s="64"/>
      <c r="F42" s="31"/>
      <c r="G42" s="619"/>
      <c r="H42" s="619"/>
      <c r="I42" s="619"/>
      <c r="J42" s="619"/>
      <c r="K42" s="64"/>
      <c r="L42" s="31"/>
    </row>
    <row r="43" spans="1:16" ht="12" customHeight="1">
      <c r="A43" s="619"/>
      <c r="B43" s="619"/>
      <c r="C43" s="619"/>
      <c r="D43" s="619"/>
      <c r="E43" s="64"/>
      <c r="F43" s="31"/>
      <c r="G43" s="619"/>
      <c r="H43" s="619"/>
      <c r="I43" s="619"/>
      <c r="J43" s="619"/>
      <c r="K43" s="64"/>
      <c r="L43" s="31"/>
    </row>
    <row r="44" spans="1:16" ht="12" customHeight="1">
      <c r="A44" s="619"/>
      <c r="B44" s="619"/>
      <c r="C44" s="619"/>
      <c r="D44" s="619"/>
      <c r="E44" s="64"/>
      <c r="F44" s="31"/>
      <c r="G44" s="619"/>
      <c r="H44" s="619"/>
      <c r="I44" s="619"/>
      <c r="J44" s="619"/>
      <c r="K44" s="64"/>
      <c r="L44" s="31"/>
    </row>
    <row r="45" spans="1:16" ht="12" customHeight="1">
      <c r="A45" s="619"/>
      <c r="B45" s="619"/>
      <c r="C45" s="619"/>
      <c r="D45" s="619"/>
      <c r="E45" s="64"/>
      <c r="F45" s="31"/>
      <c r="G45" s="619"/>
      <c r="H45" s="619"/>
      <c r="I45" s="619"/>
      <c r="J45" s="619"/>
      <c r="K45" s="64"/>
      <c r="L45" s="31"/>
    </row>
    <row r="46" spans="1:16" ht="12" customHeight="1">
      <c r="F46" s="128"/>
      <c r="L46" s="128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127"/>
      <c r="B115" s="127"/>
    </row>
    <row r="116" spans="1:2">
      <c r="A116" s="127"/>
      <c r="B116" s="127"/>
    </row>
    <row r="137" spans="1:2">
      <c r="A137" s="127"/>
      <c r="B137" s="127"/>
    </row>
    <row r="138" spans="1:2" ht="12" customHeight="1">
      <c r="A138" s="135"/>
      <c r="B138" s="135"/>
    </row>
    <row r="139" spans="1:2">
      <c r="A139" s="135"/>
      <c r="B139" s="135"/>
    </row>
    <row r="140" spans="1:2" ht="12.75" customHeight="1">
      <c r="B140" s="135"/>
    </row>
    <row r="141" spans="1:2" ht="12.75" customHeight="1">
      <c r="B141" s="135"/>
    </row>
    <row r="142" spans="1:2">
      <c r="B142" s="135"/>
    </row>
    <row r="143" spans="1:2">
      <c r="B143" s="135"/>
    </row>
    <row r="144" spans="1:2">
      <c r="B144" s="135"/>
    </row>
    <row r="145" spans="1:2">
      <c r="B145" s="135"/>
    </row>
    <row r="146" spans="1:2">
      <c r="B146" s="135"/>
    </row>
    <row r="147" spans="1:2">
      <c r="B147" s="135"/>
    </row>
    <row r="148" spans="1:2">
      <c r="B148" s="135"/>
    </row>
    <row r="149" spans="1:2">
      <c r="B149" s="135"/>
    </row>
    <row r="150" spans="1:2">
      <c r="B150" s="135"/>
    </row>
    <row r="151" spans="1:2">
      <c r="B151" s="135"/>
    </row>
    <row r="152" spans="1:2">
      <c r="B152" s="135"/>
    </row>
    <row r="153" spans="1:2">
      <c r="B153" s="135"/>
    </row>
    <row r="154" spans="1:2">
      <c r="B154" s="135"/>
    </row>
    <row r="155" spans="1:2">
      <c r="B155" s="135"/>
    </row>
    <row r="156" spans="1:2">
      <c r="B156" s="135"/>
    </row>
    <row r="157" spans="1:2">
      <c r="B157" s="135"/>
    </row>
    <row r="158" spans="1:2">
      <c r="B158" s="127"/>
    </row>
    <row r="159" spans="1:2">
      <c r="B159" s="127"/>
    </row>
    <row r="160" spans="1:2" ht="12" customHeight="1">
      <c r="A160" s="135"/>
      <c r="B160" s="127"/>
    </row>
    <row r="161" spans="1:2">
      <c r="A161" s="135"/>
      <c r="B161" s="127"/>
    </row>
    <row r="162" spans="1:2">
      <c r="A162" s="135"/>
      <c r="B162" s="127"/>
    </row>
    <row r="163" spans="1:2" ht="90" customHeight="1">
      <c r="B163" s="127"/>
    </row>
    <row r="164" spans="1:2">
      <c r="B164" s="127"/>
    </row>
    <row r="165" spans="1:2">
      <c r="B165" s="127"/>
    </row>
    <row r="166" spans="1:2">
      <c r="B166" s="127"/>
    </row>
    <row r="167" spans="1:2">
      <c r="B167" s="127"/>
    </row>
    <row r="168" spans="1:2">
      <c r="B168" s="127"/>
    </row>
    <row r="169" spans="1:2">
      <c r="B169" s="127"/>
    </row>
    <row r="170" spans="1:2">
      <c r="B170" s="127"/>
    </row>
    <row r="171" spans="1:2">
      <c r="B171" s="127"/>
    </row>
    <row r="172" spans="1:2">
      <c r="B172" s="127"/>
    </row>
    <row r="173" spans="1:2">
      <c r="B173" s="127"/>
    </row>
    <row r="174" spans="1:2">
      <c r="B174" s="127"/>
    </row>
    <row r="175" spans="1:2">
      <c r="B175" s="127"/>
    </row>
    <row r="176" spans="1:2">
      <c r="A176" s="135"/>
      <c r="B176" s="127"/>
    </row>
    <row r="177" spans="1:2">
      <c r="A177" s="135"/>
      <c r="B177" s="127"/>
    </row>
    <row r="178" spans="1:2">
      <c r="A178" s="135"/>
      <c r="B178" s="127"/>
    </row>
    <row r="179" spans="1:2">
      <c r="A179" s="127"/>
      <c r="B179" s="127"/>
    </row>
    <row r="180" spans="1:2">
      <c r="A180" s="127"/>
      <c r="B180" s="127"/>
    </row>
    <row r="181" spans="1:2">
      <c r="A181" s="127"/>
      <c r="B181" s="127"/>
    </row>
    <row r="182" spans="1:2">
      <c r="B182" s="127"/>
    </row>
    <row r="183" spans="1:2">
      <c r="B183" s="127"/>
    </row>
    <row r="184" spans="1:2">
      <c r="B184" s="127"/>
    </row>
    <row r="185" spans="1:2">
      <c r="B185" s="127"/>
    </row>
    <row r="186" spans="1:2">
      <c r="B186" s="127"/>
    </row>
    <row r="187" spans="1:2">
      <c r="B187" s="127"/>
    </row>
    <row r="188" spans="1:2">
      <c r="B188" s="127"/>
    </row>
    <row r="189" spans="1:2">
      <c r="B189" s="127"/>
    </row>
    <row r="190" spans="1:2">
      <c r="B190" s="127"/>
    </row>
    <row r="191" spans="1:2">
      <c r="B191" s="127"/>
    </row>
    <row r="192" spans="1:2">
      <c r="B192" s="127"/>
    </row>
    <row r="193" spans="1:2">
      <c r="B193" s="127"/>
    </row>
    <row r="194" spans="1:2">
      <c r="B194" s="127"/>
    </row>
    <row r="195" spans="1:2">
      <c r="B195" s="127"/>
    </row>
    <row r="196" spans="1:2">
      <c r="B196" s="127"/>
    </row>
    <row r="197" spans="1:2">
      <c r="B197" s="127"/>
    </row>
    <row r="198" spans="1:2">
      <c r="B198" s="127"/>
    </row>
    <row r="199" spans="1:2">
      <c r="B199" s="127"/>
    </row>
    <row r="200" spans="1:2">
      <c r="B200" s="127"/>
    </row>
    <row r="201" spans="1:2">
      <c r="A201" s="127"/>
      <c r="B201" s="127"/>
    </row>
    <row r="202" spans="1:2">
      <c r="A202" s="127"/>
      <c r="B202" s="127"/>
    </row>
    <row r="203" spans="1:2" ht="12.75" customHeight="1">
      <c r="B203" s="127"/>
    </row>
    <row r="204" spans="1:2" ht="12" customHeight="1">
      <c r="B204" s="127"/>
    </row>
    <row r="205" spans="1:2">
      <c r="B205" s="127"/>
    </row>
    <row r="206" spans="1:2">
      <c r="B206" s="127"/>
    </row>
    <row r="207" spans="1:2">
      <c r="B207" s="127"/>
    </row>
    <row r="208" spans="1:2">
      <c r="B208" s="127"/>
    </row>
    <row r="209" spans="1:2">
      <c r="B209" s="127"/>
    </row>
    <row r="210" spans="1:2">
      <c r="B210" s="127"/>
    </row>
    <row r="211" spans="1:2">
      <c r="B211" s="127"/>
    </row>
    <row r="212" spans="1:2">
      <c r="B212" s="127"/>
    </row>
    <row r="213" spans="1:2">
      <c r="B213" s="127"/>
    </row>
    <row r="214" spans="1:2">
      <c r="B214" s="127"/>
    </row>
    <row r="215" spans="1:2">
      <c r="B215" s="127"/>
    </row>
    <row r="216" spans="1:2">
      <c r="B216" s="127"/>
    </row>
    <row r="217" spans="1:2">
      <c r="B217" s="127"/>
    </row>
    <row r="218" spans="1:2">
      <c r="B218" s="127"/>
    </row>
    <row r="219" spans="1:2">
      <c r="B219" s="127"/>
    </row>
    <row r="220" spans="1:2">
      <c r="B220" s="127"/>
    </row>
    <row r="221" spans="1:2">
      <c r="B221" s="127"/>
    </row>
    <row r="222" spans="1:2">
      <c r="A222" s="135"/>
      <c r="B222" s="127"/>
    </row>
    <row r="223" spans="1:2">
      <c r="A223" s="135"/>
      <c r="B223" s="127"/>
    </row>
    <row r="224" spans="1:2">
      <c r="A224" s="135"/>
      <c r="B224" s="127"/>
    </row>
    <row r="225" spans="1:2">
      <c r="A225" s="135"/>
      <c r="B225" s="127"/>
    </row>
    <row r="226" spans="1:2">
      <c r="A226" s="135"/>
      <c r="B226" s="127"/>
    </row>
    <row r="227" spans="1:2">
      <c r="A227" s="135"/>
      <c r="B227" s="127"/>
    </row>
    <row r="228" spans="1:2">
      <c r="A228" s="135"/>
      <c r="B228" s="127"/>
    </row>
    <row r="229" spans="1:2">
      <c r="A229" s="127"/>
      <c r="B229" s="127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/>
  </sheetViews>
  <sheetFormatPr defaultRowHeight="12.75"/>
  <cols>
    <col min="1" max="16384" width="9.140625" style="408"/>
  </cols>
  <sheetData>
    <row r="25" spans="6:6">
      <c r="F25" s="407"/>
    </row>
    <row r="26" spans="6:6">
      <c r="F26" s="407"/>
    </row>
    <row r="27" spans="6:6">
      <c r="F27" s="407"/>
    </row>
    <row r="28" spans="6:6">
      <c r="F28" s="407"/>
    </row>
    <row r="47" spans="1:3" ht="15">
      <c r="A47" s="409" t="s">
        <v>407</v>
      </c>
    </row>
    <row r="48" spans="1:3" ht="14.25">
      <c r="A48" s="410" t="s">
        <v>426</v>
      </c>
      <c r="B48" s="411"/>
      <c r="C48" s="411"/>
    </row>
    <row r="50" spans="1:2" ht="14.25">
      <c r="A50" s="438" t="s">
        <v>415</v>
      </c>
      <c r="B50" s="439">
        <f ca="1">TODAY()</f>
        <v>45877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>
      <c r="A1" s="208" t="s">
        <v>372</v>
      </c>
    </row>
    <row r="2" spans="1:12" s="41" customFormat="1" ht="6" customHeight="1"/>
    <row r="3" spans="1:12" s="41" customFormat="1" ht="24.75" customHeight="1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>
      <c r="A23" s="124" t="s">
        <v>137</v>
      </c>
      <c r="B23" s="49" t="s">
        <v>135</v>
      </c>
    </row>
    <row r="24" spans="1:12" s="41" customFormat="1" ht="24.75" customHeight="1">
      <c r="A24" s="124"/>
      <c r="B24" s="49"/>
    </row>
    <row r="25" spans="1:12" s="41" customFormat="1" ht="24.75" customHeight="1">
      <c r="A25" s="124"/>
      <c r="B25" s="49"/>
    </row>
    <row r="26" spans="1:12" s="41" customFormat="1" ht="24.75" customHeight="1">
      <c r="A26" s="124"/>
      <c r="B26" s="49"/>
    </row>
    <row r="27" spans="1:12" s="41" customFormat="1" ht="24.75" customHeight="1">
      <c r="A27" s="124"/>
      <c r="B27" s="49"/>
    </row>
    <row r="28" spans="1:12" s="41" customFormat="1" ht="24.75" customHeight="1">
      <c r="A28" s="124"/>
      <c r="B28" s="49"/>
    </row>
    <row r="29" spans="1:12" s="41" customFormat="1" ht="24.75" customHeight="1">
      <c r="A29" s="124"/>
      <c r="B29" s="49"/>
    </row>
    <row r="30" spans="1:12" s="41" customFormat="1" ht="24.75" customHeight="1">
      <c r="A30" s="124"/>
      <c r="B30" s="49"/>
    </row>
    <row r="31" spans="1:12" s="41" customFormat="1" ht="24.75" customHeight="1">
      <c r="A31" s="124"/>
      <c r="B31" s="49"/>
    </row>
    <row r="32" spans="1:12" s="41" customFormat="1" ht="24.75" customHeight="1">
      <c r="A32" s="124"/>
      <c r="B32" s="49"/>
    </row>
    <row r="33" spans="1:10" s="41" customFormat="1" ht="24.75" customHeight="1">
      <c r="A33" s="124"/>
      <c r="B33" s="49"/>
    </row>
    <row r="34" spans="1:10" s="41" customFormat="1" ht="22.5" customHeight="1">
      <c r="A34" s="124"/>
      <c r="B34" s="49"/>
    </row>
    <row r="35" spans="1:10" s="41" customFormat="1" ht="15">
      <c r="A35" s="42" t="s">
        <v>251</v>
      </c>
    </row>
    <row r="36" spans="1:10" s="49" customFormat="1" ht="24.75" customHeight="1">
      <c r="A36" s="125" t="s">
        <v>252</v>
      </c>
    </row>
    <row r="37" spans="1:10" s="41" customFormat="1" ht="15">
      <c r="A37" s="42" t="s">
        <v>176</v>
      </c>
    </row>
    <row r="38" spans="1:10" s="49" customFormat="1" ht="24.75" customHeight="1">
      <c r="A38" s="125" t="s">
        <v>177</v>
      </c>
    </row>
    <row r="39" spans="1:10" s="41" customFormat="1" ht="15">
      <c r="A39" s="42" t="s">
        <v>139</v>
      </c>
    </row>
    <row r="40" spans="1:10" s="49" customFormat="1" ht="39.75" customHeight="1">
      <c r="A40" s="477" t="s">
        <v>294</v>
      </c>
      <c r="B40" s="477"/>
      <c r="C40" s="477"/>
      <c r="D40" s="477"/>
      <c r="E40" s="477"/>
      <c r="F40" s="477"/>
      <c r="G40" s="477"/>
      <c r="H40" s="477"/>
      <c r="I40" s="477"/>
      <c r="J40" s="477"/>
    </row>
    <row r="41" spans="1:10" s="41" customFormat="1" ht="15">
      <c r="A41" s="42" t="s">
        <v>160</v>
      </c>
    </row>
    <row r="42" spans="1:10" s="49" customFormat="1" ht="39.75" customHeight="1">
      <c r="A42" s="478" t="s">
        <v>425</v>
      </c>
      <c r="B42" s="478"/>
      <c r="C42" s="478"/>
      <c r="D42" s="478"/>
      <c r="E42" s="478"/>
      <c r="F42" s="478"/>
      <c r="G42" s="478"/>
      <c r="H42" s="478"/>
      <c r="I42" s="478"/>
      <c r="J42" s="478"/>
    </row>
    <row r="43" spans="1:10" s="41" customFormat="1" ht="15">
      <c r="A43" s="42" t="s">
        <v>417</v>
      </c>
    </row>
    <row r="44" spans="1:10" s="49" customFormat="1" ht="54.75" customHeight="1">
      <c r="A44" s="476" t="s">
        <v>267</v>
      </c>
      <c r="B44" s="476"/>
      <c r="C44" s="476"/>
      <c r="D44" s="476"/>
      <c r="E44" s="476"/>
      <c r="F44" s="476"/>
      <c r="G44" s="476"/>
      <c r="H44" s="476"/>
      <c r="I44" s="476"/>
      <c r="J44" s="476"/>
    </row>
    <row r="45" spans="1:10" s="41" customFormat="1" ht="15">
      <c r="A45" s="42" t="s">
        <v>418</v>
      </c>
    </row>
    <row r="46" spans="1:10" s="49" customFormat="1" ht="24.75" customHeight="1">
      <c r="A46" s="125" t="s">
        <v>265</v>
      </c>
    </row>
    <row r="47" spans="1:10" s="41" customFormat="1" ht="16.5">
      <c r="A47" s="42" t="s">
        <v>260</v>
      </c>
    </row>
    <row r="48" spans="1:10" s="41" customFormat="1" ht="69.75" customHeight="1">
      <c r="A48" s="476" t="s">
        <v>422</v>
      </c>
      <c r="B48" s="476"/>
      <c r="C48" s="476"/>
      <c r="D48" s="476"/>
      <c r="E48" s="476"/>
      <c r="F48" s="476"/>
      <c r="G48" s="476"/>
      <c r="H48" s="476"/>
      <c r="I48" s="476"/>
      <c r="J48" s="476"/>
    </row>
    <row r="49" spans="1:10" s="41" customFormat="1" ht="16.5">
      <c r="A49" s="42" t="s">
        <v>261</v>
      </c>
    </row>
    <row r="50" spans="1:10" s="49" customFormat="1" ht="24.75" customHeight="1">
      <c r="A50" s="125" t="s">
        <v>262</v>
      </c>
    </row>
    <row r="51" spans="1:10" s="41" customFormat="1" ht="15">
      <c r="A51" s="42" t="s">
        <v>419</v>
      </c>
    </row>
    <row r="52" spans="1:10" s="49" customFormat="1" ht="24.75" customHeight="1">
      <c r="A52" s="125" t="s">
        <v>263</v>
      </c>
    </row>
    <row r="53" spans="1:10" s="41" customFormat="1" ht="15">
      <c r="A53" s="42" t="s">
        <v>420</v>
      </c>
    </row>
    <row r="54" spans="1:10" s="49" customFormat="1" ht="24.75" customHeight="1">
      <c r="A54" s="125" t="s">
        <v>264</v>
      </c>
    </row>
    <row r="55" spans="1:10" s="41" customFormat="1" ht="15">
      <c r="A55" s="42" t="s">
        <v>138</v>
      </c>
    </row>
    <row r="56" spans="1:10" s="49" customFormat="1" ht="24.75" customHeight="1">
      <c r="A56" s="125" t="s">
        <v>174</v>
      </c>
    </row>
    <row r="57" spans="1:10" s="41" customFormat="1" ht="15">
      <c r="A57" s="42" t="s">
        <v>421</v>
      </c>
    </row>
    <row r="58" spans="1:10" s="49" customFormat="1" ht="24.75" customHeight="1">
      <c r="A58" s="125" t="s">
        <v>266</v>
      </c>
    </row>
    <row r="59" spans="1:10" s="41" customFormat="1" ht="15">
      <c r="A59" s="42" t="s">
        <v>178</v>
      </c>
    </row>
    <row r="60" spans="1:10" s="41" customFormat="1" ht="39.75" customHeight="1">
      <c r="A60" s="476" t="s">
        <v>299</v>
      </c>
      <c r="B60" s="476"/>
      <c r="C60" s="476"/>
      <c r="D60" s="476"/>
      <c r="E60" s="476"/>
      <c r="F60" s="476"/>
      <c r="G60" s="476"/>
      <c r="H60" s="476"/>
      <c r="I60" s="476"/>
      <c r="J60" s="476"/>
    </row>
    <row r="61" spans="1:10" ht="18" customHeight="1">
      <c r="A61" s="42" t="s">
        <v>300</v>
      </c>
    </row>
    <row r="62" spans="1:10" ht="24.75" customHeight="1">
      <c r="A62" s="125" t="s">
        <v>301</v>
      </c>
    </row>
  </sheetData>
  <sortState ref="A3:B29">
    <sortCondition ref="A3"/>
  </sortState>
  <mergeCells count="5">
    <mergeCell ref="A48:J48"/>
    <mergeCell ref="A44:J44"/>
    <mergeCell ref="A60:J60"/>
    <mergeCell ref="A40:J40"/>
    <mergeCell ref="A42:J4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48" customWidth="1"/>
    <col min="3" max="3" width="21" style="148" customWidth="1"/>
    <col min="4" max="4" width="14.7109375" style="148" customWidth="1"/>
    <col min="5" max="5" width="17.7109375" style="150" customWidth="1"/>
    <col min="6" max="7" width="12" style="150" customWidth="1"/>
    <col min="8" max="16384" width="9.140625" style="148"/>
  </cols>
  <sheetData>
    <row r="1" spans="1:16" ht="20.25">
      <c r="A1" s="208" t="str">
        <f>"2 STRUČNÝ PŘEHLED DAT ZA "&amp;UPPER('3.1'!N1)</f>
        <v>2 STRUČNÝ PŘEHLED DAT ZA II. ČTVRTLETÍ 2025</v>
      </c>
      <c r="B1" s="146"/>
      <c r="C1" s="146"/>
      <c r="D1" s="146"/>
      <c r="E1" s="147"/>
      <c r="F1" s="147"/>
      <c r="G1" s="209" t="str">
        <f>'3.1'!N1</f>
        <v>II. čtvrtletí 2025</v>
      </c>
      <c r="H1" s="116"/>
    </row>
    <row r="2" spans="1:16" ht="15">
      <c r="A2" s="146"/>
      <c r="B2" s="146"/>
      <c r="C2" s="146"/>
      <c r="D2" s="146"/>
      <c r="E2" s="147"/>
      <c r="F2" s="147"/>
      <c r="G2" s="147"/>
    </row>
    <row r="3" spans="1:16" ht="15">
      <c r="A3" s="151"/>
      <c r="B3" s="151"/>
      <c r="C3" s="151"/>
      <c r="D3" s="151"/>
      <c r="E3" s="152"/>
      <c r="F3" s="153" t="s">
        <v>303</v>
      </c>
      <c r="G3" s="153"/>
    </row>
    <row r="4" spans="1:16" ht="15">
      <c r="A4" s="482" t="s">
        <v>412</v>
      </c>
      <c r="B4" s="482"/>
      <c r="C4" s="482"/>
      <c r="D4" s="482"/>
      <c r="E4" s="154">
        <f>SUM(E5:E7)</f>
        <v>16640.880866135936</v>
      </c>
      <c r="F4" s="155">
        <f>SUM(F5:F7)</f>
        <v>719.36742857261561</v>
      </c>
      <c r="G4" s="156">
        <v>4.5182101022848094E-2</v>
      </c>
    </row>
    <row r="5" spans="1:16">
      <c r="A5" s="479" t="str">
        <f>'4.1'!B6</f>
        <v>Duben</v>
      </c>
      <c r="B5" s="479"/>
      <c r="C5" s="479"/>
      <c r="D5" s="479"/>
      <c r="E5" s="157">
        <f>INDEX('3.1'!$B$7:$M$7,,MATCH('2'!$A5,'3.1'!$B$5:$M$5,0))</f>
        <v>6204.6315462442917</v>
      </c>
      <c r="F5" s="158">
        <v>784.63323325935744</v>
      </c>
      <c r="G5" s="159">
        <v>0.14476632425873201</v>
      </c>
    </row>
    <row r="6" spans="1:16">
      <c r="A6" s="479" t="str">
        <f>'4.1'!C6</f>
        <v>Květen</v>
      </c>
      <c r="B6" s="479"/>
      <c r="C6" s="479"/>
      <c r="D6" s="479"/>
      <c r="E6" s="157">
        <f>INDEX('3.1'!$B$7:$M$7,,MATCH('2'!$A6,'3.1'!$B$5:$M$5,0))</f>
        <v>5758.0514640897254</v>
      </c>
      <c r="F6" s="158">
        <v>513.84839514721898</v>
      </c>
      <c r="G6" s="159">
        <v>9.7984076587414926E-2</v>
      </c>
    </row>
    <row r="7" spans="1:16">
      <c r="A7" s="479" t="str">
        <f>'4.1'!D6</f>
        <v>Červen</v>
      </c>
      <c r="B7" s="479"/>
      <c r="C7" s="479"/>
      <c r="D7" s="479"/>
      <c r="E7" s="157">
        <f>INDEX('3.1'!$B$7:$M$7,,MATCH('2'!$A7,'3.1'!$B$5:$M$5,0))</f>
        <v>4678.1978558019173</v>
      </c>
      <c r="F7" s="158">
        <v>-579.11419983396081</v>
      </c>
      <c r="G7" s="159">
        <v>-0.11015404710723725</v>
      </c>
    </row>
    <row r="8" spans="1:16">
      <c r="A8" s="160"/>
      <c r="B8" s="160"/>
      <c r="C8" s="160"/>
      <c r="D8" s="160"/>
      <c r="E8" s="157"/>
      <c r="F8" s="158"/>
      <c r="G8" s="159"/>
    </row>
    <row r="9" spans="1:16">
      <c r="A9" s="484" t="s">
        <v>410</v>
      </c>
      <c r="B9" s="485"/>
      <c r="C9" s="485"/>
      <c r="D9" s="485"/>
      <c r="E9" s="157"/>
      <c r="F9" s="158"/>
      <c r="G9" s="161"/>
    </row>
    <row r="10" spans="1:16">
      <c r="A10" s="479" t="s">
        <v>304</v>
      </c>
      <c r="B10" s="479"/>
      <c r="C10" s="479"/>
      <c r="D10" s="479"/>
      <c r="E10" s="157">
        <f>'4.1'!B7</f>
        <v>7508.0384399999994</v>
      </c>
      <c r="F10" s="158">
        <v>876.40007999999852</v>
      </c>
      <c r="G10" s="161">
        <v>0.13215438364163126</v>
      </c>
    </row>
    <row r="11" spans="1:16">
      <c r="A11" s="479" t="s">
        <v>305</v>
      </c>
      <c r="B11" s="479"/>
      <c r="C11" s="479"/>
      <c r="D11" s="479"/>
      <c r="E11" s="157">
        <f>'4.1'!B9</f>
        <v>5334.8763240000007</v>
      </c>
      <c r="F11" s="158">
        <v>-546.04452900000069</v>
      </c>
      <c r="G11" s="161">
        <v>-9.2850174768369848E-2</v>
      </c>
    </row>
    <row r="12" spans="1:16">
      <c r="A12" s="479" t="s">
        <v>306</v>
      </c>
      <c r="B12" s="479"/>
      <c r="C12" s="479"/>
      <c r="D12" s="479"/>
      <c r="E12" s="157">
        <f>'4.2'!B6</f>
        <v>544.69180299999994</v>
      </c>
      <c r="F12" s="158">
        <v>187.52858599999996</v>
      </c>
      <c r="G12" s="161">
        <v>0.52505010895340876</v>
      </c>
    </row>
    <row r="13" spans="1:16">
      <c r="A13" s="479" t="s">
        <v>307</v>
      </c>
      <c r="B13" s="479"/>
      <c r="C13" s="479"/>
      <c r="D13" s="479"/>
      <c r="E13" s="157">
        <f>'4.2'!B20</f>
        <v>882.83321925000018</v>
      </c>
      <c r="F13" s="158">
        <v>21.019536249999646</v>
      </c>
      <c r="G13" s="161">
        <v>2.4389884570908647E-2</v>
      </c>
    </row>
    <row r="14" spans="1:16">
      <c r="A14" s="479" t="s">
        <v>308</v>
      </c>
      <c r="B14" s="479"/>
      <c r="C14" s="479"/>
      <c r="D14" s="479"/>
      <c r="E14" s="157">
        <f>'4.3'!E6/1000</f>
        <v>365.06537757747503</v>
      </c>
      <c r="F14" s="158">
        <v>-108.23476710370926</v>
      </c>
      <c r="G14" s="161">
        <v>-0.2286810353219233</v>
      </c>
      <c r="P14" s="149"/>
    </row>
    <row r="15" spans="1:16">
      <c r="A15" s="479" t="s">
        <v>309</v>
      </c>
      <c r="B15" s="479"/>
      <c r="C15" s="479"/>
      <c r="D15" s="479"/>
      <c r="E15" s="157">
        <f>'4.3'!E16/1000</f>
        <v>250.07435999999998</v>
      </c>
      <c r="F15" s="158">
        <v>-12.400107999999989</v>
      </c>
      <c r="G15" s="161">
        <v>-4.7243101755710538E-2</v>
      </c>
    </row>
    <row r="16" spans="1:16">
      <c r="A16" s="479" t="s">
        <v>310</v>
      </c>
      <c r="B16" s="479"/>
      <c r="C16" s="479"/>
      <c r="D16" s="479"/>
      <c r="E16" s="157">
        <f>'4.4'!E30/1000</f>
        <v>155.07863390631047</v>
      </c>
      <c r="F16" s="158">
        <v>15.628925231505377</v>
      </c>
      <c r="G16" s="161">
        <v>0.11207571087833412</v>
      </c>
    </row>
    <row r="17" spans="1:7">
      <c r="A17" s="479" t="s">
        <v>311</v>
      </c>
      <c r="B17" s="479"/>
      <c r="C17" s="479"/>
      <c r="D17" s="479"/>
      <c r="E17" s="157">
        <f>'4.4'!E6/1000</f>
        <v>1600.2227084021558</v>
      </c>
      <c r="F17" s="158">
        <v>285.46970519482215</v>
      </c>
      <c r="G17" s="161">
        <v>0.21712801149601565</v>
      </c>
    </row>
    <row r="18" spans="1:7">
      <c r="A18" s="160"/>
      <c r="B18" s="160"/>
      <c r="C18" s="160"/>
      <c r="D18" s="160"/>
      <c r="E18" s="157"/>
      <c r="F18" s="158"/>
      <c r="G18" s="161"/>
    </row>
    <row r="19" spans="1:7" ht="15">
      <c r="A19" s="482" t="s">
        <v>413</v>
      </c>
      <c r="B19" s="482"/>
      <c r="C19" s="482"/>
      <c r="D19" s="482"/>
      <c r="E19" s="162">
        <f>SUM(E20:E27)</f>
        <v>23146.000539000128</v>
      </c>
      <c r="F19" s="163">
        <v>610.3668077005932</v>
      </c>
      <c r="G19" s="164">
        <v>2.7084519342930106E-2</v>
      </c>
    </row>
    <row r="20" spans="1:7">
      <c r="A20" s="479" t="s">
        <v>304</v>
      </c>
      <c r="B20" s="479"/>
      <c r="C20" s="479"/>
      <c r="D20" s="479"/>
      <c r="E20" s="157">
        <f>'4.1'!N7</f>
        <v>4332</v>
      </c>
      <c r="F20" s="158">
        <v>42</v>
      </c>
      <c r="G20" s="161">
        <v>9.7902097902097911E-3</v>
      </c>
    </row>
    <row r="21" spans="1:7">
      <c r="A21" s="479" t="s">
        <v>305</v>
      </c>
      <c r="B21" s="479"/>
      <c r="C21" s="479"/>
      <c r="D21" s="479"/>
      <c r="E21" s="157">
        <f>'4.1'!N9</f>
        <v>9206.2216000000008</v>
      </c>
      <c r="F21" s="158">
        <v>-242.49200000000201</v>
      </c>
      <c r="G21" s="161">
        <v>-2.5664022666535467E-2</v>
      </c>
    </row>
    <row r="22" spans="1:7">
      <c r="A22" s="479" t="s">
        <v>306</v>
      </c>
      <c r="B22" s="479"/>
      <c r="C22" s="479"/>
      <c r="D22" s="479"/>
      <c r="E22" s="157">
        <f>'4.2'!N6</f>
        <v>1363.4</v>
      </c>
      <c r="F22" s="158">
        <v>0</v>
      </c>
      <c r="G22" s="161">
        <v>0</v>
      </c>
    </row>
    <row r="23" spans="1:7">
      <c r="A23" s="479" t="s">
        <v>307</v>
      </c>
      <c r="B23" s="479"/>
      <c r="C23" s="479"/>
      <c r="D23" s="479"/>
      <c r="E23" s="157">
        <f>'4.2'!N20</f>
        <v>1367.0943600000005</v>
      </c>
      <c r="F23" s="158">
        <v>200.0030349999995</v>
      </c>
      <c r="G23" s="161">
        <v>0.17136879583951953</v>
      </c>
    </row>
    <row r="24" spans="1:7">
      <c r="A24" s="479" t="s">
        <v>308</v>
      </c>
      <c r="B24" s="479"/>
      <c r="C24" s="479"/>
      <c r="D24" s="479"/>
      <c r="E24" s="157">
        <f>'4.3'!B6</f>
        <v>1114.3983400000006</v>
      </c>
      <c r="F24" s="158">
        <v>-3.711749999999256</v>
      </c>
      <c r="G24" s="161">
        <v>-3.3196641665216233E-3</v>
      </c>
    </row>
    <row r="25" spans="1:7">
      <c r="A25" s="479" t="s">
        <v>309</v>
      </c>
      <c r="B25" s="479"/>
      <c r="C25" s="479"/>
      <c r="D25" s="479"/>
      <c r="E25" s="157">
        <f>'4.3'!B16</f>
        <v>1171.5</v>
      </c>
      <c r="F25" s="158">
        <v>0</v>
      </c>
      <c r="G25" s="161">
        <v>0</v>
      </c>
    </row>
    <row r="26" spans="1:7">
      <c r="A26" s="479" t="s">
        <v>310</v>
      </c>
      <c r="B26" s="479"/>
      <c r="C26" s="479"/>
      <c r="D26" s="479"/>
      <c r="E26" s="157">
        <f>'4.4'!B30</f>
        <v>368.89398500000004</v>
      </c>
      <c r="F26" s="158">
        <v>17.093679999999893</v>
      </c>
      <c r="G26" s="161">
        <v>4.8589156282851681E-2</v>
      </c>
    </row>
    <row r="27" spans="1:7">
      <c r="A27" s="479" t="s">
        <v>311</v>
      </c>
      <c r="B27" s="479"/>
      <c r="C27" s="479"/>
      <c r="D27" s="479"/>
      <c r="E27" s="157">
        <f>'4.4'!B6</f>
        <v>4222.4922540001271</v>
      </c>
      <c r="F27" s="158">
        <v>597.47384270059501</v>
      </c>
      <c r="G27" s="161">
        <v>0.16481953328514753</v>
      </c>
    </row>
    <row r="28" spans="1:7">
      <c r="A28" s="160"/>
      <c r="B28" s="160"/>
      <c r="C28" s="160"/>
      <c r="D28" s="160"/>
      <c r="E28" s="157"/>
      <c r="F28" s="158"/>
      <c r="G28" s="161"/>
    </row>
    <row r="29" spans="1:7" ht="15">
      <c r="A29" s="482" t="s">
        <v>414</v>
      </c>
      <c r="B29" s="482"/>
      <c r="C29" s="482"/>
      <c r="D29" s="482"/>
      <c r="E29" s="154">
        <f>SUM(E30:E32)</f>
        <v>15737.973322735957</v>
      </c>
      <c r="F29" s="155">
        <f>SUM(F30:F32)</f>
        <v>247.78929021714157</v>
      </c>
      <c r="G29" s="156">
        <v>1.5996536238494913E-2</v>
      </c>
    </row>
    <row r="30" spans="1:7">
      <c r="A30" s="479" t="str">
        <f>'4.1'!B6</f>
        <v>Duben</v>
      </c>
      <c r="B30" s="479"/>
      <c r="C30" s="479"/>
      <c r="D30" s="479"/>
      <c r="E30" s="157">
        <f>INDEX('3.2'!$B$27:$M$27,,MATCH('2'!$A30,'3.2'!$B$4:$M$4,0))</f>
        <v>5403.0580649943086</v>
      </c>
      <c r="F30" s="158">
        <v>99.928620404655703</v>
      </c>
      <c r="G30" s="161">
        <v>1.8843330423813181E-2</v>
      </c>
    </row>
    <row r="31" spans="1:7">
      <c r="A31" s="479" t="str">
        <f>'4.1'!C6</f>
        <v>Květen</v>
      </c>
      <c r="B31" s="479"/>
      <c r="C31" s="479"/>
      <c r="D31" s="479"/>
      <c r="E31" s="157">
        <f>INDEX('3.2'!$B$27:$M$27,,MATCH('2'!$A31,'3.2'!$B$4:$M$4,0))</f>
        <v>5306.5585081097242</v>
      </c>
      <c r="F31" s="158">
        <v>111.73527922615267</v>
      </c>
      <c r="G31" s="161">
        <v>2.1508966581364482E-2</v>
      </c>
    </row>
    <row r="32" spans="1:7">
      <c r="A32" s="479" t="str">
        <f>'4.1'!D6</f>
        <v>Červen</v>
      </c>
      <c r="B32" s="479"/>
      <c r="C32" s="479"/>
      <c r="D32" s="479"/>
      <c r="E32" s="157">
        <f>INDEX('3.2'!$B$27:$M$27,,MATCH('2'!$A32,'3.2'!$B$4:$M$4,0))</f>
        <v>5028.3567496319238</v>
      </c>
      <c r="F32" s="158">
        <v>36.125390586333197</v>
      </c>
      <c r="G32" s="161">
        <v>7.236321393814491E-3</v>
      </c>
    </row>
    <row r="33" spans="1:7">
      <c r="A33" s="431"/>
      <c r="B33" s="431"/>
      <c r="C33" s="431"/>
      <c r="D33" s="431"/>
      <c r="E33" s="157"/>
      <c r="F33" s="158"/>
      <c r="G33" s="161"/>
    </row>
    <row r="34" spans="1:7">
      <c r="A34" s="481" t="s">
        <v>411</v>
      </c>
      <c r="B34" s="481"/>
      <c r="C34" s="481"/>
      <c r="D34" s="481"/>
      <c r="E34" s="157"/>
      <c r="F34" s="158"/>
      <c r="G34" s="161"/>
    </row>
    <row r="35" spans="1:7">
      <c r="A35" s="481" t="s">
        <v>312</v>
      </c>
      <c r="B35" s="479"/>
      <c r="C35" s="479"/>
      <c r="D35" s="479"/>
      <c r="E35" s="157">
        <v>1926.9895720000002</v>
      </c>
      <c r="F35" s="158">
        <v>23.159453000000212</v>
      </c>
      <c r="G35" s="161">
        <v>1.2164663626692111E-2</v>
      </c>
    </row>
    <row r="36" spans="1:7">
      <c r="A36" s="481" t="s">
        <v>313</v>
      </c>
      <c r="B36" s="479"/>
      <c r="C36" s="479"/>
      <c r="D36" s="479"/>
      <c r="E36" s="157">
        <v>5383.2093070000001</v>
      </c>
      <c r="F36" s="158">
        <v>-28.279</v>
      </c>
      <c r="G36" s="161">
        <v>-5.2257342889237808E-3</v>
      </c>
    </row>
    <row r="37" spans="1:7">
      <c r="A37" s="481" t="s">
        <v>314</v>
      </c>
      <c r="B37" s="479"/>
      <c r="C37" s="479"/>
      <c r="D37" s="479"/>
      <c r="E37" s="157">
        <v>1696.7388768297235</v>
      </c>
      <c r="F37" s="158">
        <v>52.605934648861123</v>
      </c>
      <c r="G37" s="161">
        <v>3.1996156332152741E-2</v>
      </c>
    </row>
    <row r="38" spans="1:7">
      <c r="A38" s="481" t="s">
        <v>315</v>
      </c>
      <c r="B38" s="479"/>
      <c r="C38" s="479"/>
      <c r="D38" s="479"/>
      <c r="E38" s="157">
        <v>3521.1436423362243</v>
      </c>
      <c r="F38" s="158">
        <v>309.21747095375963</v>
      </c>
      <c r="G38" s="161">
        <v>9.6271662066462579E-2</v>
      </c>
    </row>
    <row r="39" spans="1:7">
      <c r="A39" s="160"/>
      <c r="B39" s="160"/>
      <c r="C39" s="160"/>
      <c r="D39" s="160"/>
      <c r="E39" s="157"/>
      <c r="F39" s="157"/>
      <c r="G39" s="161"/>
    </row>
    <row r="40" spans="1:7" ht="15">
      <c r="A40" s="480" t="s">
        <v>408</v>
      </c>
      <c r="B40" s="480"/>
      <c r="C40" s="480"/>
      <c r="D40" s="480"/>
      <c r="E40" s="165"/>
      <c r="F40" s="157"/>
      <c r="G40" s="159"/>
    </row>
    <row r="41" spans="1:7">
      <c r="A41" s="479" t="s">
        <v>42</v>
      </c>
      <c r="B41" s="479"/>
      <c r="C41" s="479"/>
      <c r="D41" s="479"/>
      <c r="E41" s="158">
        <v>-935.77588849215067</v>
      </c>
      <c r="F41" s="158">
        <v>-474.73027786225765</v>
      </c>
      <c r="G41" s="159">
        <v>1.0296818078664023</v>
      </c>
    </row>
    <row r="42" spans="1:7">
      <c r="A42" s="479" t="s">
        <v>316</v>
      </c>
      <c r="B42" s="479"/>
      <c r="C42" s="479"/>
      <c r="D42" s="479"/>
      <c r="E42" s="158">
        <v>3923.786392013476</v>
      </c>
      <c r="F42" s="158">
        <v>208.06352074371307</v>
      </c>
      <c r="G42" s="159">
        <v>5.5995435599483272E-2</v>
      </c>
    </row>
    <row r="43" spans="1:7">
      <c r="A43" s="479" t="s">
        <v>317</v>
      </c>
      <c r="B43" s="479"/>
      <c r="C43" s="479"/>
      <c r="D43" s="479"/>
      <c r="E43" s="158">
        <v>-4859.5622805056264</v>
      </c>
      <c r="F43" s="158">
        <v>-682.79379860597055</v>
      </c>
      <c r="G43" s="159">
        <v>0.16347417903695391</v>
      </c>
    </row>
    <row r="44" spans="1:7">
      <c r="A44" s="160"/>
      <c r="B44" s="160"/>
      <c r="C44" s="160"/>
      <c r="D44" s="160"/>
      <c r="E44" s="165"/>
      <c r="F44" s="165"/>
      <c r="G44" s="159"/>
    </row>
    <row r="45" spans="1:7" ht="30">
      <c r="A45" s="480" t="s">
        <v>409</v>
      </c>
      <c r="B45" s="480"/>
      <c r="C45" s="480"/>
      <c r="D45" s="480"/>
      <c r="E45" s="166" t="s">
        <v>318</v>
      </c>
      <c r="F45" s="166" t="s">
        <v>321</v>
      </c>
      <c r="G45" s="167" t="s">
        <v>257</v>
      </c>
    </row>
    <row r="46" spans="1:7">
      <c r="A46" s="479" t="s">
        <v>319</v>
      </c>
      <c r="B46" s="479"/>
      <c r="C46" s="479"/>
      <c r="D46" s="479"/>
      <c r="E46" s="168">
        <v>45754</v>
      </c>
      <c r="F46" s="169" t="s">
        <v>431</v>
      </c>
      <c r="G46" s="157">
        <v>9792.6260000000002</v>
      </c>
    </row>
    <row r="47" spans="1:7">
      <c r="A47" s="479" t="s">
        <v>320</v>
      </c>
      <c r="B47" s="479"/>
      <c r="C47" s="479"/>
      <c r="D47" s="479"/>
      <c r="E47" s="168">
        <v>45809</v>
      </c>
      <c r="F47" s="169" t="s">
        <v>436</v>
      </c>
      <c r="G47" s="157">
        <v>4640.2659999999996</v>
      </c>
    </row>
    <row r="49" spans="1:7" ht="14.25" customHeight="1">
      <c r="A49" s="440"/>
    </row>
    <row r="50" spans="1:7">
      <c r="A50" s="483"/>
      <c r="B50" s="483"/>
      <c r="C50" s="483"/>
      <c r="D50" s="483"/>
      <c r="E50" s="483"/>
      <c r="F50" s="483"/>
      <c r="G50" s="483"/>
    </row>
    <row r="51" spans="1:7">
      <c r="A51" s="483"/>
      <c r="B51" s="483"/>
      <c r="C51" s="483"/>
      <c r="D51" s="483"/>
      <c r="E51" s="483"/>
      <c r="F51" s="483"/>
      <c r="G51" s="483"/>
    </row>
    <row r="52" spans="1:7">
      <c r="A52" s="483"/>
      <c r="B52" s="483"/>
      <c r="C52" s="483"/>
      <c r="D52" s="483"/>
      <c r="E52" s="483"/>
      <c r="F52" s="483"/>
      <c r="G52" s="483"/>
    </row>
    <row r="53" spans="1:7">
      <c r="A53" s="483"/>
      <c r="B53" s="483"/>
      <c r="C53" s="483"/>
      <c r="D53" s="483"/>
      <c r="E53" s="483"/>
      <c r="F53" s="483"/>
      <c r="G53" s="483"/>
    </row>
  </sheetData>
  <mergeCells count="39"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47:D47"/>
    <mergeCell ref="A40:D40"/>
    <mergeCell ref="A41:D41"/>
    <mergeCell ref="A42:D42"/>
    <mergeCell ref="A43:D43"/>
    <mergeCell ref="A45:D45"/>
    <mergeCell ref="A46:D46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>
      <c r="A1" s="211" t="s">
        <v>373</v>
      </c>
      <c r="N1" s="209" t="str">
        <f>Titulní!A35</f>
        <v>II. čtvrtletí 2025</v>
      </c>
    </row>
    <row r="2" spans="1:17" s="46" customFormat="1" ht="18">
      <c r="A2" s="210" t="s">
        <v>377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>
      <c r="A4" s="499" t="str">
        <f>RIGHT(N1,4)</f>
        <v>2025</v>
      </c>
      <c r="B4" s="496" t="s">
        <v>179</v>
      </c>
      <c r="C4" s="496"/>
      <c r="D4" s="497"/>
      <c r="E4" s="496" t="s">
        <v>181</v>
      </c>
      <c r="F4" s="496"/>
      <c r="G4" s="497"/>
      <c r="H4" s="496" t="s">
        <v>182</v>
      </c>
      <c r="I4" s="496"/>
      <c r="J4" s="497"/>
      <c r="K4" s="496" t="s">
        <v>183</v>
      </c>
      <c r="L4" s="496"/>
      <c r="M4" s="496"/>
      <c r="N4" s="493" t="s">
        <v>53</v>
      </c>
      <c r="O4" s="212"/>
      <c r="P4" s="212"/>
      <c r="Q4" s="212"/>
    </row>
    <row r="5" spans="1:17">
      <c r="A5" s="500"/>
      <c r="B5" s="412" t="s">
        <v>60</v>
      </c>
      <c r="C5" s="412" t="s">
        <v>61</v>
      </c>
      <c r="D5" s="413" t="s">
        <v>62</v>
      </c>
      <c r="E5" s="412" t="s">
        <v>63</v>
      </c>
      <c r="F5" s="412" t="s">
        <v>64</v>
      </c>
      <c r="G5" s="413" t="s">
        <v>65</v>
      </c>
      <c r="H5" s="412" t="s">
        <v>66</v>
      </c>
      <c r="I5" s="412" t="s">
        <v>67</v>
      </c>
      <c r="J5" s="413" t="s">
        <v>68</v>
      </c>
      <c r="K5" s="412" t="s">
        <v>69</v>
      </c>
      <c r="L5" s="412" t="s">
        <v>70</v>
      </c>
      <c r="M5" s="412" t="s">
        <v>71</v>
      </c>
      <c r="N5" s="494"/>
      <c r="O5" s="212"/>
      <c r="P5" s="212"/>
      <c r="Q5" s="212"/>
    </row>
    <row r="6" spans="1:17" s="32" customFormat="1" ht="14.25" customHeight="1">
      <c r="A6" s="498" t="s">
        <v>19</v>
      </c>
      <c r="B6" s="488">
        <f>SUM(B7:D7)</f>
        <v>22173.737480512951</v>
      </c>
      <c r="C6" s="489"/>
      <c r="D6" s="490"/>
      <c r="E6" s="488">
        <f>SUM(E7:G7)</f>
        <v>16640.880866135936</v>
      </c>
      <c r="F6" s="489"/>
      <c r="G6" s="490"/>
      <c r="H6" s="488">
        <f>SUM(H7:J7)</f>
        <v>0</v>
      </c>
      <c r="I6" s="489"/>
      <c r="J6" s="490"/>
      <c r="K6" s="489">
        <f>SUM(K7:M7)</f>
        <v>0</v>
      </c>
      <c r="L6" s="489"/>
      <c r="M6" s="490"/>
      <c r="N6" s="495">
        <f>SUM(N8:N15)</f>
        <v>38814.618346648895</v>
      </c>
      <c r="O6" s="213"/>
      <c r="P6" s="213"/>
      <c r="Q6" s="213"/>
    </row>
    <row r="7" spans="1:17" s="32" customFormat="1" ht="14.25" customHeight="1">
      <c r="A7" s="487"/>
      <c r="B7" s="220">
        <f t="shared" ref="B7:M7" si="0">SUM(B8:B15)</f>
        <v>7655.8192800643128</v>
      </c>
      <c r="C7" s="216">
        <f t="shared" si="0"/>
        <v>7223.4554084844431</v>
      </c>
      <c r="D7" s="219">
        <f t="shared" si="0"/>
        <v>7294.4627919641971</v>
      </c>
      <c r="E7" s="220">
        <f t="shared" si="0"/>
        <v>6204.6315462442917</v>
      </c>
      <c r="F7" s="216">
        <f t="shared" si="0"/>
        <v>5758.0514640897254</v>
      </c>
      <c r="G7" s="219">
        <f t="shared" si="0"/>
        <v>4678.1978558019173</v>
      </c>
      <c r="H7" s="220">
        <f t="shared" si="0"/>
        <v>0</v>
      </c>
      <c r="I7" s="216">
        <f t="shared" si="0"/>
        <v>0</v>
      </c>
      <c r="J7" s="219">
        <f t="shared" si="0"/>
        <v>0</v>
      </c>
      <c r="K7" s="216">
        <f t="shared" si="0"/>
        <v>0</v>
      </c>
      <c r="L7" s="216">
        <f t="shared" si="0"/>
        <v>0</v>
      </c>
      <c r="M7" s="219">
        <f t="shared" si="0"/>
        <v>0</v>
      </c>
      <c r="N7" s="492"/>
      <c r="O7" s="213"/>
      <c r="P7" s="213"/>
      <c r="Q7" s="213"/>
    </row>
    <row r="8" spans="1:17">
      <c r="A8" s="221" t="s">
        <v>0</v>
      </c>
      <c r="B8" s="222">
        <v>2701.6986499999998</v>
      </c>
      <c r="C8" s="223">
        <v>2500.2061899999999</v>
      </c>
      <c r="D8" s="224">
        <v>2754.1832400000003</v>
      </c>
      <c r="E8" s="223">
        <v>2518.8992899999998</v>
      </c>
      <c r="F8" s="223">
        <v>2742.4028899999998</v>
      </c>
      <c r="G8" s="224">
        <v>2246.7362599999997</v>
      </c>
      <c r="H8" s="223">
        <v>0</v>
      </c>
      <c r="I8" s="223">
        <v>0</v>
      </c>
      <c r="J8" s="224">
        <v>0</v>
      </c>
      <c r="K8" s="223">
        <v>0</v>
      </c>
      <c r="L8" s="223">
        <v>0</v>
      </c>
      <c r="M8" s="224">
        <v>0</v>
      </c>
      <c r="N8" s="225">
        <f t="shared" ref="N8:N15" si="1">SUM(B8:M8)</f>
        <v>15464.126519999998</v>
      </c>
      <c r="O8" s="212"/>
      <c r="P8" s="212"/>
      <c r="Q8" s="212"/>
    </row>
    <row r="9" spans="1:17" ht="12.75" customHeight="1">
      <c r="A9" s="221" t="s">
        <v>15</v>
      </c>
      <c r="B9" s="222">
        <v>3814.7268249999997</v>
      </c>
      <c r="C9" s="223">
        <v>3585.2841569999991</v>
      </c>
      <c r="D9" s="224">
        <v>3237.6678280000001</v>
      </c>
      <c r="E9" s="223">
        <v>2363.504664000001</v>
      </c>
      <c r="F9" s="223">
        <v>1756.6662719999995</v>
      </c>
      <c r="G9" s="224">
        <v>1214.7053879999996</v>
      </c>
      <c r="H9" s="223">
        <v>0</v>
      </c>
      <c r="I9" s="223">
        <v>0</v>
      </c>
      <c r="J9" s="224">
        <v>0</v>
      </c>
      <c r="K9" s="223">
        <v>0</v>
      </c>
      <c r="L9" s="223">
        <v>0</v>
      </c>
      <c r="M9" s="224">
        <v>0</v>
      </c>
      <c r="N9" s="225">
        <f t="shared" si="1"/>
        <v>15972.555134</v>
      </c>
      <c r="O9" s="212"/>
      <c r="P9" s="212"/>
      <c r="Q9" s="212"/>
    </row>
    <row r="10" spans="1:17">
      <c r="A10" s="221" t="s">
        <v>16</v>
      </c>
      <c r="B10" s="222">
        <v>278.28093000000001</v>
      </c>
      <c r="C10" s="223">
        <v>267.50252999999998</v>
      </c>
      <c r="D10" s="224">
        <v>235.08686800000001</v>
      </c>
      <c r="E10" s="223">
        <v>229.65503000000001</v>
      </c>
      <c r="F10" s="223">
        <v>185.55563499999997</v>
      </c>
      <c r="G10" s="224">
        <v>129.48113800000002</v>
      </c>
      <c r="H10" s="223">
        <v>0</v>
      </c>
      <c r="I10" s="223">
        <v>0</v>
      </c>
      <c r="J10" s="224">
        <v>0</v>
      </c>
      <c r="K10" s="223">
        <v>0</v>
      </c>
      <c r="L10" s="223">
        <v>0</v>
      </c>
      <c r="M10" s="224">
        <v>0</v>
      </c>
      <c r="N10" s="225">
        <f t="shared" si="1"/>
        <v>1325.5621310000001</v>
      </c>
      <c r="O10" s="212"/>
      <c r="P10" s="212"/>
      <c r="Q10" s="212"/>
    </row>
    <row r="11" spans="1:17" ht="12.75" customHeight="1">
      <c r="A11" s="221" t="s">
        <v>17</v>
      </c>
      <c r="B11" s="222">
        <v>387.19871399999982</v>
      </c>
      <c r="C11" s="223">
        <v>353.53184899999923</v>
      </c>
      <c r="D11" s="224">
        <v>360.7798989999996</v>
      </c>
      <c r="E11" s="223">
        <v>310.58099124999939</v>
      </c>
      <c r="F11" s="223">
        <v>300.80724500000002</v>
      </c>
      <c r="G11" s="224">
        <v>271.44498299999987</v>
      </c>
      <c r="H11" s="223">
        <v>0</v>
      </c>
      <c r="I11" s="223">
        <v>0</v>
      </c>
      <c r="J11" s="224">
        <v>0</v>
      </c>
      <c r="K11" s="223">
        <v>0</v>
      </c>
      <c r="L11" s="223">
        <v>0</v>
      </c>
      <c r="M11" s="224">
        <v>0</v>
      </c>
      <c r="N11" s="225">
        <f t="shared" si="1"/>
        <v>1984.3436812499979</v>
      </c>
      <c r="O11" s="212"/>
      <c r="P11" s="212"/>
      <c r="Q11" s="212"/>
    </row>
    <row r="12" spans="1:17" ht="12.75" customHeight="1">
      <c r="A12" s="221" t="s">
        <v>3</v>
      </c>
      <c r="B12" s="222">
        <v>203.13453833780741</v>
      </c>
      <c r="C12" s="223">
        <v>157.5990095303429</v>
      </c>
      <c r="D12" s="224">
        <v>158.7580747265967</v>
      </c>
      <c r="E12" s="223">
        <v>145.09219252212404</v>
      </c>
      <c r="F12" s="223">
        <v>111.19729581279157</v>
      </c>
      <c r="G12" s="224">
        <v>108.7758892425592</v>
      </c>
      <c r="H12" s="223">
        <v>0</v>
      </c>
      <c r="I12" s="223">
        <v>0</v>
      </c>
      <c r="J12" s="224">
        <v>0</v>
      </c>
      <c r="K12" s="223">
        <v>0</v>
      </c>
      <c r="L12" s="223">
        <v>0</v>
      </c>
      <c r="M12" s="224">
        <v>0</v>
      </c>
      <c r="N12" s="225">
        <f t="shared" si="1"/>
        <v>884.55700017222182</v>
      </c>
      <c r="O12" s="212"/>
      <c r="P12" s="212"/>
      <c r="Q12" s="212"/>
    </row>
    <row r="13" spans="1:17" ht="12.75" customHeight="1">
      <c r="A13" s="221" t="s">
        <v>18</v>
      </c>
      <c r="B13" s="222">
        <v>83.849710000000002</v>
      </c>
      <c r="C13" s="223">
        <v>88.240169999999992</v>
      </c>
      <c r="D13" s="224">
        <v>91.883579999999981</v>
      </c>
      <c r="E13" s="223">
        <v>90.725649999999987</v>
      </c>
      <c r="F13" s="223">
        <v>88.818160000000006</v>
      </c>
      <c r="G13" s="224">
        <v>70.530550000000005</v>
      </c>
      <c r="H13" s="223">
        <v>0</v>
      </c>
      <c r="I13" s="223">
        <v>0</v>
      </c>
      <c r="J13" s="224">
        <v>0</v>
      </c>
      <c r="K13" s="223">
        <v>0</v>
      </c>
      <c r="L13" s="223">
        <v>0</v>
      </c>
      <c r="M13" s="224">
        <v>0</v>
      </c>
      <c r="N13" s="225">
        <f t="shared" si="1"/>
        <v>514.04782</v>
      </c>
      <c r="O13" s="212"/>
      <c r="P13" s="212"/>
      <c r="Q13" s="212"/>
    </row>
    <row r="14" spans="1:17" ht="12.75" customHeight="1">
      <c r="A14" s="221" t="s">
        <v>1</v>
      </c>
      <c r="B14" s="222">
        <v>89.554777546235556</v>
      </c>
      <c r="C14" s="223">
        <v>43.268936738476228</v>
      </c>
      <c r="D14" s="224">
        <v>48.866376585673365</v>
      </c>
      <c r="E14" s="223">
        <v>57.66745981267686</v>
      </c>
      <c r="F14" s="223">
        <v>47.797778896680242</v>
      </c>
      <c r="G14" s="224">
        <v>49.613395196953363</v>
      </c>
      <c r="H14" s="223">
        <v>0</v>
      </c>
      <c r="I14" s="223">
        <v>0</v>
      </c>
      <c r="J14" s="224">
        <v>0</v>
      </c>
      <c r="K14" s="223">
        <v>0</v>
      </c>
      <c r="L14" s="223">
        <v>0</v>
      </c>
      <c r="M14" s="224">
        <v>0</v>
      </c>
      <c r="N14" s="225">
        <f t="shared" si="1"/>
        <v>336.76872477669565</v>
      </c>
      <c r="O14" s="212"/>
      <c r="P14" s="212"/>
      <c r="Q14" s="212"/>
    </row>
    <row r="15" spans="1:17" ht="12.75" customHeight="1">
      <c r="A15" s="221" t="s">
        <v>2</v>
      </c>
      <c r="B15" s="222">
        <v>97.375135180269211</v>
      </c>
      <c r="C15" s="223">
        <v>227.82256621562578</v>
      </c>
      <c r="D15" s="224">
        <v>407.23692565192806</v>
      </c>
      <c r="E15" s="223">
        <v>488.50626865949118</v>
      </c>
      <c r="F15" s="223">
        <v>524.80618738025453</v>
      </c>
      <c r="G15" s="224">
        <v>586.91025236240603</v>
      </c>
      <c r="H15" s="223">
        <v>0</v>
      </c>
      <c r="I15" s="223">
        <v>0</v>
      </c>
      <c r="J15" s="224">
        <v>0</v>
      </c>
      <c r="K15" s="223">
        <v>0</v>
      </c>
      <c r="L15" s="223">
        <v>0</v>
      </c>
      <c r="M15" s="224">
        <v>0</v>
      </c>
      <c r="N15" s="225">
        <f t="shared" si="1"/>
        <v>2332.6573354499747</v>
      </c>
      <c r="O15" s="212"/>
      <c r="P15" s="212"/>
      <c r="Q15" s="212"/>
    </row>
    <row r="16" spans="1:17" ht="18" customHeight="1">
      <c r="A16" s="486" t="s">
        <v>195</v>
      </c>
      <c r="B16" s="488">
        <f>SUM(B17:D17)</f>
        <v>1458.5082970599999</v>
      </c>
      <c r="C16" s="489"/>
      <c r="D16" s="490"/>
      <c r="E16" s="489">
        <f>SUM(E17:G17)</f>
        <v>1059.5288838500001</v>
      </c>
      <c r="F16" s="489"/>
      <c r="G16" s="490"/>
      <c r="H16" s="489">
        <f>SUM(H17:J17)</f>
        <v>0</v>
      </c>
      <c r="I16" s="489"/>
      <c r="J16" s="490"/>
      <c r="K16" s="489">
        <f>SUM(K17:M17)</f>
        <v>0</v>
      </c>
      <c r="L16" s="489"/>
      <c r="M16" s="490"/>
      <c r="N16" s="491">
        <f>SUM(N18:N25)</f>
        <v>2518.0371809099993</v>
      </c>
      <c r="O16" s="212"/>
      <c r="P16" s="212"/>
      <c r="Q16" s="212"/>
    </row>
    <row r="17" spans="1:17" s="32" customFormat="1" ht="18" customHeight="1">
      <c r="A17" s="487"/>
      <c r="B17" s="220">
        <f t="shared" ref="B17:M17" si="2">SUM(B18:B25)</f>
        <v>507.55648845999997</v>
      </c>
      <c r="C17" s="216">
        <f t="shared" si="2"/>
        <v>473.39071076999994</v>
      </c>
      <c r="D17" s="219">
        <f t="shared" si="2"/>
        <v>477.56109782999994</v>
      </c>
      <c r="E17" s="216">
        <f t="shared" si="2"/>
        <v>400.48196172000007</v>
      </c>
      <c r="F17" s="216">
        <f t="shared" si="2"/>
        <v>360.6756279199999</v>
      </c>
      <c r="G17" s="219">
        <f t="shared" si="2"/>
        <v>298.37129420999997</v>
      </c>
      <c r="H17" s="216">
        <f t="shared" si="2"/>
        <v>0</v>
      </c>
      <c r="I17" s="216">
        <f t="shared" si="2"/>
        <v>0</v>
      </c>
      <c r="J17" s="219">
        <f t="shared" si="2"/>
        <v>0</v>
      </c>
      <c r="K17" s="216">
        <f t="shared" si="2"/>
        <v>0</v>
      </c>
      <c r="L17" s="216">
        <f t="shared" si="2"/>
        <v>0</v>
      </c>
      <c r="M17" s="219">
        <f t="shared" si="2"/>
        <v>0</v>
      </c>
      <c r="N17" s="492"/>
      <c r="O17" s="213"/>
      <c r="P17" s="213"/>
      <c r="Q17" s="213"/>
    </row>
    <row r="18" spans="1:17" ht="12.75" customHeight="1">
      <c r="A18" s="221" t="s">
        <v>0</v>
      </c>
      <c r="B18" s="222">
        <v>147.30242999999999</v>
      </c>
      <c r="C18" s="223">
        <v>132.81461999999999</v>
      </c>
      <c r="D18" s="224">
        <v>148.50862000000001</v>
      </c>
      <c r="E18" s="223">
        <v>136.40604999999999</v>
      </c>
      <c r="F18" s="223">
        <v>146.27307000000002</v>
      </c>
      <c r="G18" s="224">
        <v>129.34425999999999</v>
      </c>
      <c r="H18" s="223">
        <v>0</v>
      </c>
      <c r="I18" s="223">
        <v>0</v>
      </c>
      <c r="J18" s="224">
        <v>0</v>
      </c>
      <c r="K18" s="223">
        <v>0</v>
      </c>
      <c r="L18" s="223">
        <v>0</v>
      </c>
      <c r="M18" s="224">
        <v>0</v>
      </c>
      <c r="N18" s="225">
        <f t="shared" ref="N18:N25" si="3">SUM(B18:M18)</f>
        <v>840.64904999999987</v>
      </c>
      <c r="O18" s="212"/>
      <c r="P18" s="212"/>
      <c r="Q18" s="212"/>
    </row>
    <row r="19" spans="1:17" ht="12.75" customHeight="1">
      <c r="A19" s="221" t="s">
        <v>15</v>
      </c>
      <c r="B19" s="222">
        <v>332.56638899999996</v>
      </c>
      <c r="C19" s="223">
        <v>314.24591599999991</v>
      </c>
      <c r="D19" s="224">
        <v>300.34214999999995</v>
      </c>
      <c r="E19" s="223">
        <v>236.00646100000006</v>
      </c>
      <c r="F19" s="223">
        <v>186.94912499999992</v>
      </c>
      <c r="G19" s="224">
        <v>142.71446999999998</v>
      </c>
      <c r="H19" s="223">
        <v>0</v>
      </c>
      <c r="I19" s="223">
        <v>0</v>
      </c>
      <c r="J19" s="224">
        <v>0</v>
      </c>
      <c r="K19" s="223">
        <v>0</v>
      </c>
      <c r="L19" s="223">
        <v>0</v>
      </c>
      <c r="M19" s="224">
        <v>0</v>
      </c>
      <c r="N19" s="225">
        <f t="shared" si="3"/>
        <v>1512.8245109999996</v>
      </c>
      <c r="O19" s="212"/>
      <c r="P19" s="212"/>
      <c r="Q19" s="212"/>
    </row>
    <row r="20" spans="1:17" ht="12.75" customHeight="1">
      <c r="A20" s="221" t="s">
        <v>16</v>
      </c>
      <c r="B20" s="222">
        <v>3.6570399999999998</v>
      </c>
      <c r="C20" s="223">
        <v>3.9917280000000002</v>
      </c>
      <c r="D20" s="224">
        <v>3.6537030000000001</v>
      </c>
      <c r="E20" s="223">
        <v>3.8399420000000002</v>
      </c>
      <c r="F20" s="223">
        <v>3.0879099999999999</v>
      </c>
      <c r="G20" s="224">
        <v>2.4137</v>
      </c>
      <c r="H20" s="223">
        <v>0</v>
      </c>
      <c r="I20" s="223">
        <v>0</v>
      </c>
      <c r="J20" s="224">
        <v>0</v>
      </c>
      <c r="K20" s="223">
        <v>0</v>
      </c>
      <c r="L20" s="223">
        <v>0</v>
      </c>
      <c r="M20" s="224">
        <v>0</v>
      </c>
      <c r="N20" s="225">
        <f t="shared" si="3"/>
        <v>20.644023000000001</v>
      </c>
      <c r="O20" s="212"/>
      <c r="P20" s="212"/>
      <c r="Q20" s="212"/>
    </row>
    <row r="21" spans="1:17" ht="12.75" customHeight="1">
      <c r="A21" s="221" t="s">
        <v>17</v>
      </c>
      <c r="B21" s="222">
        <v>19.275485</v>
      </c>
      <c r="C21" s="223">
        <v>17.259154000000006</v>
      </c>
      <c r="D21" s="224">
        <v>18.979182999999981</v>
      </c>
      <c r="E21" s="223">
        <v>18.161934999999968</v>
      </c>
      <c r="F21" s="223">
        <v>18.366249000000003</v>
      </c>
      <c r="G21" s="224">
        <v>17.953769999999963</v>
      </c>
      <c r="H21" s="223">
        <v>0</v>
      </c>
      <c r="I21" s="223">
        <v>0</v>
      </c>
      <c r="J21" s="224">
        <v>0</v>
      </c>
      <c r="K21" s="223">
        <v>0</v>
      </c>
      <c r="L21" s="223">
        <v>0</v>
      </c>
      <c r="M21" s="224">
        <v>0</v>
      </c>
      <c r="N21" s="225">
        <f t="shared" si="3"/>
        <v>109.99577599999992</v>
      </c>
      <c r="O21" s="212"/>
      <c r="P21" s="212"/>
      <c r="Q21" s="212"/>
    </row>
    <row r="22" spans="1:17" ht="12.75" customHeight="1">
      <c r="A22" s="221" t="s">
        <v>3</v>
      </c>
      <c r="B22" s="222">
        <v>1.7164937099999982</v>
      </c>
      <c r="C22" s="223">
        <v>1.3574887999999967</v>
      </c>
      <c r="D22" s="224">
        <v>1.3721448399999976</v>
      </c>
      <c r="E22" s="223">
        <v>1.222375679999999</v>
      </c>
      <c r="F22" s="223">
        <v>1.0415280199999963</v>
      </c>
      <c r="G22" s="224">
        <v>1.0032654599999986</v>
      </c>
      <c r="H22" s="223">
        <v>0</v>
      </c>
      <c r="I22" s="223">
        <v>0</v>
      </c>
      <c r="J22" s="224">
        <v>0</v>
      </c>
      <c r="K22" s="223">
        <v>0</v>
      </c>
      <c r="L22" s="223">
        <v>0</v>
      </c>
      <c r="M22" s="224">
        <v>0</v>
      </c>
      <c r="N22" s="225">
        <f t="shared" si="3"/>
        <v>7.713296509999986</v>
      </c>
      <c r="O22" s="212"/>
      <c r="P22" s="212"/>
      <c r="Q22" s="212"/>
    </row>
    <row r="23" spans="1:17" ht="12.75" customHeight="1">
      <c r="A23" s="221" t="s">
        <v>18</v>
      </c>
      <c r="B23" s="222">
        <v>0.37670999999999999</v>
      </c>
      <c r="C23" s="223">
        <v>1.1643600000000001</v>
      </c>
      <c r="D23" s="224">
        <v>1.1417200000000001</v>
      </c>
      <c r="E23" s="223">
        <v>1.1419900000000001</v>
      </c>
      <c r="F23" s="223">
        <v>1.0508000000000002</v>
      </c>
      <c r="G23" s="224">
        <v>0.74370999999999987</v>
      </c>
      <c r="H23" s="223">
        <v>0</v>
      </c>
      <c r="I23" s="223">
        <v>0</v>
      </c>
      <c r="J23" s="224">
        <v>0</v>
      </c>
      <c r="K23" s="223">
        <v>0</v>
      </c>
      <c r="L23" s="223">
        <v>0</v>
      </c>
      <c r="M23" s="224">
        <v>0</v>
      </c>
      <c r="N23" s="225">
        <f t="shared" si="3"/>
        <v>5.6192899999999995</v>
      </c>
      <c r="O23" s="212"/>
      <c r="P23" s="212"/>
      <c r="Q23" s="212"/>
    </row>
    <row r="24" spans="1:17" ht="12.75" customHeight="1">
      <c r="A24" s="221" t="s">
        <v>1</v>
      </c>
      <c r="B24" s="222">
        <v>1.0461246499999994</v>
      </c>
      <c r="C24" s="223">
        <v>0.53824820999999989</v>
      </c>
      <c r="D24" s="224">
        <v>0.72765032000000052</v>
      </c>
      <c r="E24" s="223">
        <v>0.74024704000000063</v>
      </c>
      <c r="F24" s="223">
        <v>0.56428445999999988</v>
      </c>
      <c r="G24" s="224">
        <v>0.59331131999999998</v>
      </c>
      <c r="H24" s="223">
        <v>0</v>
      </c>
      <c r="I24" s="223">
        <v>0</v>
      </c>
      <c r="J24" s="224">
        <v>0</v>
      </c>
      <c r="K24" s="223">
        <v>0</v>
      </c>
      <c r="L24" s="223">
        <v>0</v>
      </c>
      <c r="M24" s="224">
        <v>0</v>
      </c>
      <c r="N24" s="225">
        <f t="shared" si="3"/>
        <v>4.2098659999999999</v>
      </c>
      <c r="O24" s="212"/>
      <c r="P24" s="212"/>
      <c r="Q24" s="212"/>
    </row>
    <row r="25" spans="1:17" ht="12.75" customHeight="1">
      <c r="A25" s="221" t="s">
        <v>2</v>
      </c>
      <c r="B25" s="222">
        <v>1.6158160999999964</v>
      </c>
      <c r="C25" s="223">
        <v>2.0191957599999966</v>
      </c>
      <c r="D25" s="224">
        <v>2.8359266700000005</v>
      </c>
      <c r="E25" s="223">
        <v>2.962961000000004</v>
      </c>
      <c r="F25" s="223">
        <v>3.3426614399999974</v>
      </c>
      <c r="G25" s="224">
        <v>3.6048074300000006</v>
      </c>
      <c r="H25" s="223">
        <v>0</v>
      </c>
      <c r="I25" s="223">
        <v>0</v>
      </c>
      <c r="J25" s="224">
        <v>0</v>
      </c>
      <c r="K25" s="223">
        <v>0</v>
      </c>
      <c r="L25" s="223">
        <v>0</v>
      </c>
      <c r="M25" s="224">
        <v>0</v>
      </c>
      <c r="N25" s="225">
        <f t="shared" si="3"/>
        <v>16.381368399999996</v>
      </c>
      <c r="O25" s="212"/>
      <c r="P25" s="212"/>
      <c r="Q25" s="212"/>
    </row>
    <row r="26" spans="1:17" ht="12.75" customHeight="1">
      <c r="A26" s="486" t="s">
        <v>196</v>
      </c>
      <c r="B26" s="488">
        <f>SUM(B27:D27)</f>
        <v>298.43114800000001</v>
      </c>
      <c r="C26" s="489"/>
      <c r="D26" s="490"/>
      <c r="E26" s="488">
        <f>SUM(E27:G27)</f>
        <v>172.34609352999999</v>
      </c>
      <c r="F26" s="489"/>
      <c r="G26" s="490"/>
      <c r="H26" s="489">
        <f>SUM(H27:J27)</f>
        <v>0</v>
      </c>
      <c r="I26" s="489"/>
      <c r="J26" s="490"/>
      <c r="K26" s="489">
        <f>SUM(K27:M27)</f>
        <v>0</v>
      </c>
      <c r="L26" s="489"/>
      <c r="M26" s="490"/>
      <c r="N26" s="491">
        <f>SUM(N28:N31)</f>
        <v>470.77724153000003</v>
      </c>
      <c r="O26" s="212"/>
      <c r="P26" s="212"/>
      <c r="Q26" s="212"/>
    </row>
    <row r="27" spans="1:17" s="32" customFormat="1" ht="13.5" customHeight="1">
      <c r="A27" s="487"/>
      <c r="B27" s="220">
        <f t="shared" ref="B27:M27" si="4">SUM(B28:B31)</f>
        <v>112.81529800000001</v>
      </c>
      <c r="C27" s="216">
        <f t="shared" si="4"/>
        <v>98.59932400000001</v>
      </c>
      <c r="D27" s="219">
        <f t="shared" si="4"/>
        <v>87.016525999999999</v>
      </c>
      <c r="E27" s="220">
        <f t="shared" si="4"/>
        <v>67.133674529999993</v>
      </c>
      <c r="F27" s="216">
        <f t="shared" si="4"/>
        <v>58.820714000000002</v>
      </c>
      <c r="G27" s="219">
        <f t="shared" si="4"/>
        <v>46.391705000000002</v>
      </c>
      <c r="H27" s="216">
        <f t="shared" si="4"/>
        <v>0</v>
      </c>
      <c r="I27" s="216">
        <f t="shared" si="4"/>
        <v>0</v>
      </c>
      <c r="J27" s="219">
        <f t="shared" si="4"/>
        <v>0</v>
      </c>
      <c r="K27" s="216">
        <f t="shared" si="4"/>
        <v>0</v>
      </c>
      <c r="L27" s="216">
        <f t="shared" si="4"/>
        <v>0</v>
      </c>
      <c r="M27" s="219">
        <f t="shared" si="4"/>
        <v>0</v>
      </c>
      <c r="N27" s="492"/>
      <c r="O27" s="213"/>
      <c r="P27" s="213"/>
      <c r="Q27" s="213"/>
    </row>
    <row r="28" spans="1:17" ht="12" customHeight="1">
      <c r="A28" s="221" t="s">
        <v>0</v>
      </c>
      <c r="B28" s="222">
        <v>0.97311999999999999</v>
      </c>
      <c r="C28" s="223">
        <v>0.82223999999999997</v>
      </c>
      <c r="D28" s="224">
        <v>0.52082000000000006</v>
      </c>
      <c r="E28" s="223">
        <v>0.38656999999999997</v>
      </c>
      <c r="F28" s="223">
        <v>0.33239999999999997</v>
      </c>
      <c r="G28" s="224">
        <v>0.18054000000000003</v>
      </c>
      <c r="H28" s="223">
        <v>0</v>
      </c>
      <c r="I28" s="223">
        <v>0</v>
      </c>
      <c r="J28" s="224">
        <v>0</v>
      </c>
      <c r="K28" s="223">
        <v>0</v>
      </c>
      <c r="L28" s="223">
        <v>0</v>
      </c>
      <c r="M28" s="224">
        <v>0</v>
      </c>
      <c r="N28" s="225">
        <f>SUM(B28:M28)</f>
        <v>3.2156899999999999</v>
      </c>
      <c r="O28" s="212"/>
      <c r="P28" s="212"/>
      <c r="Q28" s="212"/>
    </row>
    <row r="29" spans="1:17" ht="12.75" customHeight="1">
      <c r="A29" s="221" t="s">
        <v>15</v>
      </c>
      <c r="B29" s="222">
        <v>106.89883800000001</v>
      </c>
      <c r="C29" s="223">
        <v>93.563439000000031</v>
      </c>
      <c r="D29" s="224">
        <v>82.143133000000006</v>
      </c>
      <c r="E29" s="223">
        <v>63.306031999999995</v>
      </c>
      <c r="F29" s="223">
        <v>55.814207000000003</v>
      </c>
      <c r="G29" s="224">
        <v>43.851724999999995</v>
      </c>
      <c r="H29" s="223">
        <v>0</v>
      </c>
      <c r="I29" s="223">
        <v>0</v>
      </c>
      <c r="J29" s="224">
        <v>0</v>
      </c>
      <c r="K29" s="223">
        <v>0</v>
      </c>
      <c r="L29" s="223">
        <v>0</v>
      </c>
      <c r="M29" s="224">
        <v>0</v>
      </c>
      <c r="N29" s="225">
        <f>SUM(B29:M29)</f>
        <v>445.57737400000002</v>
      </c>
      <c r="O29" s="212"/>
      <c r="P29" s="212"/>
      <c r="Q29" s="212"/>
    </row>
    <row r="30" spans="1:17" ht="12.75" customHeight="1">
      <c r="A30" s="221" t="s">
        <v>16</v>
      </c>
      <c r="B30" s="222">
        <v>0.90051899999999996</v>
      </c>
      <c r="C30" s="223">
        <v>0.82651799999999997</v>
      </c>
      <c r="D30" s="224">
        <v>0.83472299999999999</v>
      </c>
      <c r="E30" s="223">
        <v>0.40302699999999997</v>
      </c>
      <c r="F30" s="223">
        <v>3.2499999999999999E-3</v>
      </c>
      <c r="G30" s="224">
        <v>3.32E-3</v>
      </c>
      <c r="H30" s="223">
        <v>0</v>
      </c>
      <c r="I30" s="223">
        <v>0</v>
      </c>
      <c r="J30" s="224">
        <v>0</v>
      </c>
      <c r="K30" s="223">
        <v>0</v>
      </c>
      <c r="L30" s="223">
        <v>0</v>
      </c>
      <c r="M30" s="224">
        <v>0</v>
      </c>
      <c r="N30" s="225">
        <f>SUM(B30:M30)</f>
        <v>2.9713569999999998</v>
      </c>
      <c r="O30" s="212"/>
      <c r="P30" s="212"/>
      <c r="Q30" s="212"/>
    </row>
    <row r="31" spans="1:17" ht="12" customHeight="1">
      <c r="A31" s="221" t="s">
        <v>17</v>
      </c>
      <c r="B31" s="222">
        <v>4.042821</v>
      </c>
      <c r="C31" s="223">
        <v>3.3871269999999982</v>
      </c>
      <c r="D31" s="224">
        <v>3.5178499999999988</v>
      </c>
      <c r="E31" s="223">
        <v>3.0380455300000082</v>
      </c>
      <c r="F31" s="223">
        <v>2.6708569999999998</v>
      </c>
      <c r="G31" s="224">
        <v>2.356120000000006</v>
      </c>
      <c r="H31" s="223">
        <v>0</v>
      </c>
      <c r="I31" s="223">
        <v>0</v>
      </c>
      <c r="J31" s="224">
        <v>0</v>
      </c>
      <c r="K31" s="223">
        <v>0</v>
      </c>
      <c r="L31" s="223">
        <v>0</v>
      </c>
      <c r="M31" s="224">
        <v>0</v>
      </c>
      <c r="N31" s="225">
        <f>SUM(B31:M31)</f>
        <v>19.012820530000013</v>
      </c>
      <c r="O31" s="212"/>
      <c r="P31" s="212"/>
      <c r="Q31" s="212"/>
    </row>
    <row r="32" spans="1:17" ht="12" customHeight="1">
      <c r="A32" s="486" t="s">
        <v>6</v>
      </c>
      <c r="B32" s="488">
        <f>SUM(B33:D33)</f>
        <v>20715.229183452953</v>
      </c>
      <c r="C32" s="489"/>
      <c r="D32" s="490"/>
      <c r="E32" s="488">
        <f>SUM(E33:G33)</f>
        <v>15581.351982285938</v>
      </c>
      <c r="F32" s="489"/>
      <c r="G32" s="490"/>
      <c r="H32" s="489">
        <f>SUM(H33:J33)</f>
        <v>0</v>
      </c>
      <c r="I32" s="489"/>
      <c r="J32" s="490"/>
      <c r="K32" s="489">
        <f>SUM(K33:M33)</f>
        <v>0</v>
      </c>
      <c r="L32" s="489"/>
      <c r="M32" s="490"/>
      <c r="N32" s="491">
        <f>SUM(N34:N41)</f>
        <v>36296.581165738884</v>
      </c>
      <c r="O32" s="212"/>
      <c r="P32" s="212"/>
      <c r="Q32" s="212"/>
    </row>
    <row r="33" spans="1:17" s="32" customFormat="1">
      <c r="A33" s="487"/>
      <c r="B33" s="220">
        <f t="shared" ref="B33:M33" si="5">SUM(B34:B41)</f>
        <v>7148.2627916043111</v>
      </c>
      <c r="C33" s="216">
        <f t="shared" si="5"/>
        <v>6750.0646977144434</v>
      </c>
      <c r="D33" s="219">
        <f t="shared" si="5"/>
        <v>6816.9016941341988</v>
      </c>
      <c r="E33" s="220">
        <f t="shared" si="5"/>
        <v>5804.1495845242935</v>
      </c>
      <c r="F33" s="216">
        <f t="shared" si="5"/>
        <v>5397.3758361697264</v>
      </c>
      <c r="G33" s="219">
        <f t="shared" si="5"/>
        <v>4379.8265615919181</v>
      </c>
      <c r="H33" s="216">
        <f t="shared" si="5"/>
        <v>0</v>
      </c>
      <c r="I33" s="216">
        <f t="shared" si="5"/>
        <v>0</v>
      </c>
      <c r="J33" s="219">
        <f t="shared" si="5"/>
        <v>0</v>
      </c>
      <c r="K33" s="216">
        <f t="shared" si="5"/>
        <v>0</v>
      </c>
      <c r="L33" s="216">
        <f t="shared" si="5"/>
        <v>0</v>
      </c>
      <c r="M33" s="219">
        <f t="shared" si="5"/>
        <v>0</v>
      </c>
      <c r="N33" s="492"/>
      <c r="O33" s="213"/>
      <c r="P33" s="213"/>
      <c r="Q33" s="213"/>
    </row>
    <row r="34" spans="1:17" ht="12" customHeight="1">
      <c r="A34" s="221" t="s">
        <v>0</v>
      </c>
      <c r="B34" s="222">
        <f t="shared" ref="B34:M34" si="6">B8-B18</f>
        <v>2554.3962199999996</v>
      </c>
      <c r="C34" s="223">
        <f t="shared" si="6"/>
        <v>2367.3915699999998</v>
      </c>
      <c r="D34" s="224">
        <f t="shared" si="6"/>
        <v>2605.6746200000002</v>
      </c>
      <c r="E34" s="223">
        <f t="shared" si="6"/>
        <v>2382.4932399999998</v>
      </c>
      <c r="F34" s="223">
        <f t="shared" si="6"/>
        <v>2596.1298199999997</v>
      </c>
      <c r="G34" s="224">
        <f t="shared" si="6"/>
        <v>2117.3919999999998</v>
      </c>
      <c r="H34" s="223">
        <f t="shared" si="6"/>
        <v>0</v>
      </c>
      <c r="I34" s="223">
        <f t="shared" si="6"/>
        <v>0</v>
      </c>
      <c r="J34" s="224">
        <f t="shared" si="6"/>
        <v>0</v>
      </c>
      <c r="K34" s="223">
        <f t="shared" si="6"/>
        <v>0</v>
      </c>
      <c r="L34" s="223">
        <f t="shared" si="6"/>
        <v>0</v>
      </c>
      <c r="M34" s="224">
        <f t="shared" si="6"/>
        <v>0</v>
      </c>
      <c r="N34" s="225">
        <f>SUM(B34:M34)</f>
        <v>14623.47747</v>
      </c>
      <c r="O34" s="212"/>
      <c r="P34" s="212"/>
      <c r="Q34" s="212"/>
    </row>
    <row r="35" spans="1:17" ht="12" customHeight="1">
      <c r="A35" s="221" t="s">
        <v>15</v>
      </c>
      <c r="B35" s="222">
        <f t="shared" ref="B35:M35" si="7">B9-B19</f>
        <v>3482.1604359999997</v>
      </c>
      <c r="C35" s="223">
        <f t="shared" si="7"/>
        <v>3271.0382409999993</v>
      </c>
      <c r="D35" s="224">
        <f t="shared" si="7"/>
        <v>2937.3256780000002</v>
      </c>
      <c r="E35" s="223">
        <f t="shared" si="7"/>
        <v>2127.498203000001</v>
      </c>
      <c r="F35" s="223">
        <f t="shared" si="7"/>
        <v>1569.7171469999996</v>
      </c>
      <c r="G35" s="224">
        <f t="shared" si="7"/>
        <v>1071.9909179999997</v>
      </c>
      <c r="H35" s="223">
        <f t="shared" si="7"/>
        <v>0</v>
      </c>
      <c r="I35" s="223">
        <f t="shared" si="7"/>
        <v>0</v>
      </c>
      <c r="J35" s="224">
        <f t="shared" si="7"/>
        <v>0</v>
      </c>
      <c r="K35" s="223">
        <f t="shared" si="7"/>
        <v>0</v>
      </c>
      <c r="L35" s="223">
        <f t="shared" si="7"/>
        <v>0</v>
      </c>
      <c r="M35" s="224">
        <f t="shared" si="7"/>
        <v>0</v>
      </c>
      <c r="N35" s="225">
        <f>SUM(B35:M35)</f>
        <v>14459.730622999998</v>
      </c>
      <c r="O35" s="212"/>
      <c r="P35" s="212"/>
      <c r="Q35" s="212"/>
    </row>
    <row r="36" spans="1:17" ht="12.75" customHeight="1">
      <c r="A36" s="221" t="s">
        <v>16</v>
      </c>
      <c r="B36" s="222">
        <f t="shared" ref="B36:M36" si="8">B10-B20</f>
        <v>274.62389000000002</v>
      </c>
      <c r="C36" s="223">
        <f t="shared" si="8"/>
        <v>263.51080199999996</v>
      </c>
      <c r="D36" s="224">
        <f t="shared" si="8"/>
        <v>231.433165</v>
      </c>
      <c r="E36" s="223">
        <f t="shared" si="8"/>
        <v>225.815088</v>
      </c>
      <c r="F36" s="223">
        <f t="shared" si="8"/>
        <v>182.46772499999997</v>
      </c>
      <c r="G36" s="224">
        <f t="shared" si="8"/>
        <v>127.06743800000001</v>
      </c>
      <c r="H36" s="223">
        <f t="shared" si="8"/>
        <v>0</v>
      </c>
      <c r="I36" s="223">
        <f t="shared" si="8"/>
        <v>0</v>
      </c>
      <c r="J36" s="224">
        <f t="shared" si="8"/>
        <v>0</v>
      </c>
      <c r="K36" s="223">
        <f t="shared" si="8"/>
        <v>0</v>
      </c>
      <c r="L36" s="223">
        <f t="shared" si="8"/>
        <v>0</v>
      </c>
      <c r="M36" s="224">
        <f t="shared" si="8"/>
        <v>0</v>
      </c>
      <c r="N36" s="225">
        <f t="shared" ref="N36:N41" si="9">SUM(B36:M36)</f>
        <v>1304.9181080000001</v>
      </c>
      <c r="O36" s="212"/>
      <c r="P36" s="212"/>
      <c r="Q36" s="212"/>
    </row>
    <row r="37" spans="1:17" ht="12.75" customHeight="1">
      <c r="A37" s="221" t="s">
        <v>17</v>
      </c>
      <c r="B37" s="222">
        <f t="shared" ref="B37:M37" si="10">B11-B21</f>
        <v>367.92322899999982</v>
      </c>
      <c r="C37" s="223">
        <f t="shared" si="10"/>
        <v>336.2726949999992</v>
      </c>
      <c r="D37" s="224">
        <f t="shared" si="10"/>
        <v>341.80071599999962</v>
      </c>
      <c r="E37" s="223">
        <f t="shared" si="10"/>
        <v>292.41905624999941</v>
      </c>
      <c r="F37" s="223">
        <f t="shared" si="10"/>
        <v>282.44099600000004</v>
      </c>
      <c r="G37" s="224">
        <f t="shared" si="10"/>
        <v>253.4912129999999</v>
      </c>
      <c r="H37" s="223">
        <f t="shared" si="10"/>
        <v>0</v>
      </c>
      <c r="I37" s="223">
        <f t="shared" si="10"/>
        <v>0</v>
      </c>
      <c r="J37" s="224">
        <f t="shared" si="10"/>
        <v>0</v>
      </c>
      <c r="K37" s="223">
        <f t="shared" si="10"/>
        <v>0</v>
      </c>
      <c r="L37" s="223">
        <f t="shared" si="10"/>
        <v>0</v>
      </c>
      <c r="M37" s="224">
        <f t="shared" si="10"/>
        <v>0</v>
      </c>
      <c r="N37" s="225">
        <f t="shared" si="9"/>
        <v>1874.3479052499979</v>
      </c>
      <c r="O37" s="212"/>
      <c r="P37" s="212"/>
      <c r="Q37" s="212"/>
    </row>
    <row r="38" spans="1:17" ht="12.75" customHeight="1">
      <c r="A38" s="221" t="s">
        <v>3</v>
      </c>
      <c r="B38" s="222">
        <f t="shared" ref="B38:M38" si="11">B12-B22</f>
        <v>201.4180446278074</v>
      </c>
      <c r="C38" s="223">
        <f t="shared" si="11"/>
        <v>156.2415207303429</v>
      </c>
      <c r="D38" s="224">
        <f t="shared" si="11"/>
        <v>157.3859298865967</v>
      </c>
      <c r="E38" s="223">
        <f t="shared" si="11"/>
        <v>143.86981684212404</v>
      </c>
      <c r="F38" s="223">
        <f t="shared" si="11"/>
        <v>110.15576779279156</v>
      </c>
      <c r="G38" s="224">
        <f t="shared" si="11"/>
        <v>107.77262378255921</v>
      </c>
      <c r="H38" s="223">
        <f t="shared" si="11"/>
        <v>0</v>
      </c>
      <c r="I38" s="223">
        <f t="shared" si="11"/>
        <v>0</v>
      </c>
      <c r="J38" s="224">
        <f t="shared" si="11"/>
        <v>0</v>
      </c>
      <c r="K38" s="223">
        <f t="shared" si="11"/>
        <v>0</v>
      </c>
      <c r="L38" s="223">
        <f t="shared" si="11"/>
        <v>0</v>
      </c>
      <c r="M38" s="224">
        <f t="shared" si="11"/>
        <v>0</v>
      </c>
      <c r="N38" s="225">
        <f t="shared" si="9"/>
        <v>876.84370366222186</v>
      </c>
      <c r="O38" s="212"/>
      <c r="P38" s="212"/>
      <c r="Q38" s="212"/>
    </row>
    <row r="39" spans="1:17" ht="12.75" customHeight="1">
      <c r="A39" s="221" t="s">
        <v>18</v>
      </c>
      <c r="B39" s="222">
        <f t="shared" ref="B39:M39" si="12">B13-B23</f>
        <v>83.472999999999999</v>
      </c>
      <c r="C39" s="223">
        <f t="shared" si="12"/>
        <v>87.07580999999999</v>
      </c>
      <c r="D39" s="224">
        <f t="shared" si="12"/>
        <v>90.741859999999974</v>
      </c>
      <c r="E39" s="223">
        <f t="shared" si="12"/>
        <v>89.583659999999981</v>
      </c>
      <c r="F39" s="223">
        <f t="shared" si="12"/>
        <v>87.767360000000011</v>
      </c>
      <c r="G39" s="224">
        <f t="shared" si="12"/>
        <v>69.786840000000012</v>
      </c>
      <c r="H39" s="223">
        <f t="shared" si="12"/>
        <v>0</v>
      </c>
      <c r="I39" s="223">
        <f t="shared" si="12"/>
        <v>0</v>
      </c>
      <c r="J39" s="224">
        <f t="shared" si="12"/>
        <v>0</v>
      </c>
      <c r="K39" s="223">
        <f t="shared" si="12"/>
        <v>0</v>
      </c>
      <c r="L39" s="223">
        <f t="shared" si="12"/>
        <v>0</v>
      </c>
      <c r="M39" s="224">
        <f t="shared" si="12"/>
        <v>0</v>
      </c>
      <c r="N39" s="225">
        <f t="shared" si="9"/>
        <v>508.42853000000002</v>
      </c>
      <c r="O39" s="212"/>
      <c r="P39" s="212"/>
      <c r="Q39" s="212"/>
    </row>
    <row r="40" spans="1:17" ht="12.75" customHeight="1">
      <c r="A40" s="221" t="s">
        <v>1</v>
      </c>
      <c r="B40" s="222">
        <f t="shared" ref="B40:M40" si="13">B14-B24</f>
        <v>88.50865289623556</v>
      </c>
      <c r="C40" s="223">
        <f t="shared" si="13"/>
        <v>42.730688528476229</v>
      </c>
      <c r="D40" s="224">
        <f t="shared" si="13"/>
        <v>48.138726265673363</v>
      </c>
      <c r="E40" s="223">
        <f t="shared" si="13"/>
        <v>56.92721277267686</v>
      </c>
      <c r="F40" s="223">
        <f t="shared" si="13"/>
        <v>47.233494436680239</v>
      </c>
      <c r="G40" s="224">
        <f t="shared" si="13"/>
        <v>49.020083876953365</v>
      </c>
      <c r="H40" s="223">
        <f t="shared" si="13"/>
        <v>0</v>
      </c>
      <c r="I40" s="223">
        <f t="shared" si="13"/>
        <v>0</v>
      </c>
      <c r="J40" s="224">
        <f t="shared" si="13"/>
        <v>0</v>
      </c>
      <c r="K40" s="223">
        <f t="shared" si="13"/>
        <v>0</v>
      </c>
      <c r="L40" s="223">
        <f t="shared" si="13"/>
        <v>0</v>
      </c>
      <c r="M40" s="224">
        <f t="shared" si="13"/>
        <v>0</v>
      </c>
      <c r="N40" s="225">
        <f t="shared" si="9"/>
        <v>332.55885877669562</v>
      </c>
      <c r="O40" s="212"/>
      <c r="P40" s="212"/>
      <c r="Q40" s="212"/>
    </row>
    <row r="41" spans="1:17">
      <c r="A41" s="226" t="s">
        <v>2</v>
      </c>
      <c r="B41" s="227">
        <f t="shared" ref="B41:M41" si="14">B15-B25</f>
        <v>95.759319080269222</v>
      </c>
      <c r="C41" s="228">
        <f t="shared" si="14"/>
        <v>225.80337045562578</v>
      </c>
      <c r="D41" s="229">
        <f t="shared" si="14"/>
        <v>404.40099898192807</v>
      </c>
      <c r="E41" s="228">
        <f t="shared" si="14"/>
        <v>485.54330765949118</v>
      </c>
      <c r="F41" s="228">
        <f t="shared" si="14"/>
        <v>521.4635259402545</v>
      </c>
      <c r="G41" s="229">
        <f t="shared" si="14"/>
        <v>583.30544493240598</v>
      </c>
      <c r="H41" s="228">
        <f t="shared" si="14"/>
        <v>0</v>
      </c>
      <c r="I41" s="228">
        <f t="shared" si="14"/>
        <v>0</v>
      </c>
      <c r="J41" s="229">
        <f t="shared" si="14"/>
        <v>0</v>
      </c>
      <c r="K41" s="228">
        <f t="shared" si="14"/>
        <v>0</v>
      </c>
      <c r="L41" s="228">
        <f t="shared" si="14"/>
        <v>0</v>
      </c>
      <c r="M41" s="229">
        <f t="shared" si="14"/>
        <v>0</v>
      </c>
      <c r="N41" s="230">
        <f t="shared" si="9"/>
        <v>2316.2759670499745</v>
      </c>
      <c r="O41" s="212"/>
      <c r="P41" s="212"/>
      <c r="Q41" s="212"/>
    </row>
    <row r="42" spans="1:17" s="38" customFormat="1" ht="11.25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15"/>
      <c r="P42" s="215"/>
      <c r="Q42" s="215"/>
    </row>
    <row r="43" spans="1:17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9" type="noConversion"/>
  <conditionalFormatting sqref="B6:D41">
    <cfRule type="expression" dxfId="35" priority="4">
      <formula>SEARCH($B$4,$N$1)</formula>
    </cfRule>
  </conditionalFormatting>
  <conditionalFormatting sqref="B6:G41">
    <cfRule type="expression" dxfId="34" priority="3">
      <formula>SEARCH($E$4,$N$1)</formula>
    </cfRule>
  </conditionalFormatting>
  <conditionalFormatting sqref="B6:J41">
    <cfRule type="expression" dxfId="33" priority="2">
      <formula>SEARCH($H$4,$N$1)</formula>
    </cfRule>
  </conditionalFormatting>
  <conditionalFormatting sqref="B6:M41">
    <cfRule type="expression" dxfId="32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231" t="s">
        <v>374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09" t="str">
        <f>'3.1'!N1</f>
        <v>II. čtvrtletí 2025</v>
      </c>
    </row>
    <row r="2" spans="1:15" s="6" customFormat="1" ht="6" customHeight="1"/>
    <row r="3" spans="1:15" s="6" customFormat="1" ht="12">
      <c r="A3" s="501" t="str">
        <f>'3.1'!A4</f>
        <v>2025</v>
      </c>
      <c r="B3" s="493" t="s">
        <v>179</v>
      </c>
      <c r="C3" s="496"/>
      <c r="D3" s="497"/>
      <c r="E3" s="493" t="s">
        <v>181</v>
      </c>
      <c r="F3" s="496"/>
      <c r="G3" s="497"/>
      <c r="H3" s="493" t="s">
        <v>182</v>
      </c>
      <c r="I3" s="496"/>
      <c r="J3" s="497"/>
      <c r="K3" s="493" t="s">
        <v>183</v>
      </c>
      <c r="L3" s="496"/>
      <c r="M3" s="497"/>
      <c r="N3" s="496" t="s">
        <v>53</v>
      </c>
    </row>
    <row r="4" spans="1:15" s="6" customFormat="1" ht="12" customHeight="1">
      <c r="A4" s="502"/>
      <c r="B4" s="414" t="s">
        <v>60</v>
      </c>
      <c r="C4" s="415" t="s">
        <v>61</v>
      </c>
      <c r="D4" s="416" t="s">
        <v>62</v>
      </c>
      <c r="E4" s="414" t="s">
        <v>63</v>
      </c>
      <c r="F4" s="415" t="s">
        <v>64</v>
      </c>
      <c r="G4" s="416" t="s">
        <v>65</v>
      </c>
      <c r="H4" s="414" t="s">
        <v>66</v>
      </c>
      <c r="I4" s="415" t="s">
        <v>67</v>
      </c>
      <c r="J4" s="416" t="s">
        <v>68</v>
      </c>
      <c r="K4" s="414" t="s">
        <v>69</v>
      </c>
      <c r="L4" s="415" t="s">
        <v>70</v>
      </c>
      <c r="M4" s="416" t="s">
        <v>71</v>
      </c>
      <c r="N4" s="503"/>
    </row>
    <row r="5" spans="1:15" s="6" customFormat="1" ht="12" customHeight="1">
      <c r="A5" s="486" t="s">
        <v>282</v>
      </c>
      <c r="B5" s="504">
        <f>SUM(B6:D6)</f>
        <v>-2945.6829487409132</v>
      </c>
      <c r="C5" s="505"/>
      <c r="D5" s="506"/>
      <c r="E5" s="488">
        <f>SUM(E6:G6)</f>
        <v>-935.77588849215067</v>
      </c>
      <c r="F5" s="489"/>
      <c r="G5" s="490"/>
      <c r="H5" s="488">
        <f>SUM(H6:J6)</f>
        <v>0</v>
      </c>
      <c r="I5" s="489"/>
      <c r="J5" s="490"/>
      <c r="K5" s="488">
        <f>SUM(K6:M6)</f>
        <v>0</v>
      </c>
      <c r="L5" s="489"/>
      <c r="M5" s="490"/>
      <c r="N5" s="491">
        <f>SUM(B6:M6)</f>
        <v>-3881.4588372330636</v>
      </c>
    </row>
    <row r="6" spans="1:15" s="36" customFormat="1" ht="12" customHeight="1">
      <c r="A6" s="487"/>
      <c r="B6" s="220">
        <f t="shared" ref="B6:M6" si="0">B7+B8+B9+B10</f>
        <v>-879.72407309120194</v>
      </c>
      <c r="C6" s="216">
        <f t="shared" si="0"/>
        <v>-951.27025500206844</v>
      </c>
      <c r="D6" s="219">
        <f t="shared" si="0"/>
        <v>-1114.6886206476429</v>
      </c>
      <c r="E6" s="220">
        <f t="shared" si="0"/>
        <v>-797.8540358177097</v>
      </c>
      <c r="F6" s="216">
        <f t="shared" si="0"/>
        <v>-450.95451128988577</v>
      </c>
      <c r="G6" s="219">
        <f t="shared" si="0"/>
        <v>313.03265861544497</v>
      </c>
      <c r="H6" s="220">
        <f t="shared" si="0"/>
        <v>0</v>
      </c>
      <c r="I6" s="216">
        <f t="shared" si="0"/>
        <v>0</v>
      </c>
      <c r="J6" s="219">
        <f t="shared" si="0"/>
        <v>0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492"/>
    </row>
    <row r="7" spans="1:15" s="6" customFormat="1" ht="12" customHeight="1">
      <c r="A7" s="221" t="s">
        <v>49</v>
      </c>
      <c r="B7" s="238">
        <v>1893.8420670748328</v>
      </c>
      <c r="C7" s="233">
        <v>1423.5297449255893</v>
      </c>
      <c r="D7" s="224">
        <v>1266.6138559241017</v>
      </c>
      <c r="E7" s="238">
        <v>999.57382606264582</v>
      </c>
      <c r="F7" s="233">
        <v>1297.3948158894898</v>
      </c>
      <c r="G7" s="224">
        <v>1626.3756730613402</v>
      </c>
      <c r="H7" s="238">
        <v>0</v>
      </c>
      <c r="I7" s="233">
        <v>0</v>
      </c>
      <c r="J7" s="224">
        <v>0</v>
      </c>
      <c r="K7" s="238">
        <v>0</v>
      </c>
      <c r="L7" s="233">
        <v>0</v>
      </c>
      <c r="M7" s="224">
        <v>0</v>
      </c>
      <c r="N7" s="234">
        <f>SUM(B7:M7)</f>
        <v>8507.3299829379994</v>
      </c>
    </row>
    <row r="8" spans="1:15" s="6" customFormat="1" ht="12" customHeight="1">
      <c r="A8" s="221" t="s">
        <v>50</v>
      </c>
      <c r="B8" s="238">
        <v>46.272648000000004</v>
      </c>
      <c r="C8" s="233">
        <v>60.675967000000007</v>
      </c>
      <c r="D8" s="224">
        <v>12.627772999999999</v>
      </c>
      <c r="E8" s="238">
        <v>9.6838999999999995E-2</v>
      </c>
      <c r="F8" s="233">
        <v>0.146036</v>
      </c>
      <c r="G8" s="224">
        <v>0.19920199999999999</v>
      </c>
      <c r="H8" s="238">
        <v>0</v>
      </c>
      <c r="I8" s="233">
        <v>0</v>
      </c>
      <c r="J8" s="224">
        <v>0</v>
      </c>
      <c r="K8" s="238">
        <v>0</v>
      </c>
      <c r="L8" s="233">
        <v>0</v>
      </c>
      <c r="M8" s="224">
        <v>0</v>
      </c>
      <c r="N8" s="234">
        <f>SUM(B8:M8)</f>
        <v>120.01846500000002</v>
      </c>
    </row>
    <row r="9" spans="1:15" s="6" customFormat="1" ht="12" customHeight="1">
      <c r="A9" s="221" t="s">
        <v>51</v>
      </c>
      <c r="B9" s="238">
        <v>-2818.1643241660349</v>
      </c>
      <c r="C9" s="233">
        <v>-2434.9232779276576</v>
      </c>
      <c r="D9" s="224">
        <v>-2386.7784515717444</v>
      </c>
      <c r="E9" s="238">
        <v>-1769.2091428803556</v>
      </c>
      <c r="F9" s="233">
        <v>-1718.3590591793757</v>
      </c>
      <c r="G9" s="224">
        <v>-1281.1767374458952</v>
      </c>
      <c r="H9" s="238">
        <v>0</v>
      </c>
      <c r="I9" s="233">
        <v>0</v>
      </c>
      <c r="J9" s="224">
        <v>0</v>
      </c>
      <c r="K9" s="238">
        <v>0</v>
      </c>
      <c r="L9" s="233">
        <v>0</v>
      </c>
      <c r="M9" s="224">
        <v>0</v>
      </c>
      <c r="N9" s="234">
        <f>SUM(B9:M9)</f>
        <v>-12408.610993171065</v>
      </c>
    </row>
    <row r="10" spans="1:15" s="6" customFormat="1" ht="12" customHeight="1">
      <c r="A10" s="221" t="s">
        <v>52</v>
      </c>
      <c r="B10" s="238">
        <v>-1.674464</v>
      </c>
      <c r="C10" s="233">
        <v>-0.55268899999999999</v>
      </c>
      <c r="D10" s="224">
        <v>-7.1517979999999994</v>
      </c>
      <c r="E10" s="238">
        <v>-28.315557999999996</v>
      </c>
      <c r="F10" s="233">
        <v>-30.136303999999999</v>
      </c>
      <c r="G10" s="224">
        <v>-32.365479000000001</v>
      </c>
      <c r="H10" s="238">
        <v>0</v>
      </c>
      <c r="I10" s="233">
        <v>0</v>
      </c>
      <c r="J10" s="224">
        <v>0</v>
      </c>
      <c r="K10" s="238">
        <v>0</v>
      </c>
      <c r="L10" s="233">
        <v>0</v>
      </c>
      <c r="M10" s="224">
        <v>0</v>
      </c>
      <c r="N10" s="234">
        <f>SUM(B10:M10)</f>
        <v>-100.196292</v>
      </c>
      <c r="O10" s="37"/>
    </row>
    <row r="11" spans="1:15" s="6" customFormat="1" ht="12" customHeight="1">
      <c r="A11" s="486" t="s">
        <v>227</v>
      </c>
      <c r="B11" s="488">
        <f>SUM(B12:D12)</f>
        <v>892.83931550000011</v>
      </c>
      <c r="C11" s="489"/>
      <c r="D11" s="490"/>
      <c r="E11" s="488">
        <f>SUM(E12:G12)</f>
        <v>637.32155199999988</v>
      </c>
      <c r="F11" s="489"/>
      <c r="G11" s="490"/>
      <c r="H11" s="488">
        <f>SUM(H12:J12)</f>
        <v>0</v>
      </c>
      <c r="I11" s="489"/>
      <c r="J11" s="490"/>
      <c r="K11" s="488">
        <f>SUM(K12:M12)</f>
        <v>0</v>
      </c>
      <c r="L11" s="489"/>
      <c r="M11" s="490"/>
      <c r="N11" s="491">
        <f>N13+N14</f>
        <v>1530.1608675000002</v>
      </c>
      <c r="O11" s="37"/>
    </row>
    <row r="12" spans="1:15" s="36" customFormat="1" ht="12" customHeight="1">
      <c r="A12" s="487"/>
      <c r="B12" s="220">
        <f>SUM(B13:B14)</f>
        <v>324.06829700000003</v>
      </c>
      <c r="C12" s="216">
        <f t="shared" ref="C12:M12" si="1">SUM(C13:C14)</f>
        <v>292.57396150000011</v>
      </c>
      <c r="D12" s="219">
        <f t="shared" si="1"/>
        <v>276.19705700000003</v>
      </c>
      <c r="E12" s="220">
        <f t="shared" si="1"/>
        <v>239.29945000000004</v>
      </c>
      <c r="F12" s="216">
        <f t="shared" si="1"/>
        <v>213.21066749999989</v>
      </c>
      <c r="G12" s="219">
        <f t="shared" si="1"/>
        <v>184.81143450000002</v>
      </c>
      <c r="H12" s="220">
        <f t="shared" si="1"/>
        <v>0</v>
      </c>
      <c r="I12" s="216">
        <f t="shared" si="1"/>
        <v>0</v>
      </c>
      <c r="J12" s="219">
        <f t="shared" si="1"/>
        <v>0</v>
      </c>
      <c r="K12" s="220">
        <f t="shared" si="1"/>
        <v>0</v>
      </c>
      <c r="L12" s="216">
        <f t="shared" si="1"/>
        <v>0</v>
      </c>
      <c r="M12" s="219">
        <f t="shared" si="1"/>
        <v>0</v>
      </c>
      <c r="N12" s="492"/>
      <c r="O12" s="37"/>
    </row>
    <row r="13" spans="1:15" s="6" customFormat="1" ht="12" customHeight="1">
      <c r="A13" s="221" t="s">
        <v>58</v>
      </c>
      <c r="B13" s="238">
        <v>102.369632</v>
      </c>
      <c r="C13" s="233">
        <v>92.570464500000099</v>
      </c>
      <c r="D13" s="240">
        <v>84.026356000000007</v>
      </c>
      <c r="E13" s="238">
        <v>73.081554999999994</v>
      </c>
      <c r="F13" s="233">
        <v>83.697998999999896</v>
      </c>
      <c r="G13" s="240">
        <v>60.130020000000002</v>
      </c>
      <c r="H13" s="238">
        <v>0</v>
      </c>
      <c r="I13" s="233">
        <v>0</v>
      </c>
      <c r="J13" s="240">
        <v>0</v>
      </c>
      <c r="K13" s="238">
        <v>0</v>
      </c>
      <c r="L13" s="233">
        <v>0</v>
      </c>
      <c r="M13" s="240">
        <v>0</v>
      </c>
      <c r="N13" s="234">
        <f>SUM(B13:M13)</f>
        <v>495.87602650000002</v>
      </c>
    </row>
    <row r="14" spans="1:15" s="6" customFormat="1" ht="12" customHeight="1">
      <c r="A14" s="221" t="s">
        <v>59</v>
      </c>
      <c r="B14" s="238">
        <v>221.69866500000001</v>
      </c>
      <c r="C14" s="233">
        <v>200.00349699999998</v>
      </c>
      <c r="D14" s="240">
        <v>192.17070100000001</v>
      </c>
      <c r="E14" s="238">
        <v>166.21789500000003</v>
      </c>
      <c r="F14" s="233">
        <v>129.51266849999999</v>
      </c>
      <c r="G14" s="240">
        <v>124.68141450000002</v>
      </c>
      <c r="H14" s="238">
        <v>0</v>
      </c>
      <c r="I14" s="233">
        <v>0</v>
      </c>
      <c r="J14" s="240">
        <v>0</v>
      </c>
      <c r="K14" s="238">
        <v>0</v>
      </c>
      <c r="L14" s="233">
        <v>0</v>
      </c>
      <c r="M14" s="240">
        <v>0</v>
      </c>
      <c r="N14" s="234">
        <f>SUM(B14:M14)</f>
        <v>1034.2848410000001</v>
      </c>
    </row>
    <row r="15" spans="1:15" s="51" customFormat="1" ht="0.75" customHeight="1">
      <c r="A15" s="221"/>
      <c r="B15" s="238"/>
      <c r="C15" s="233"/>
      <c r="D15" s="240"/>
      <c r="E15" s="238"/>
      <c r="F15" s="233"/>
      <c r="G15" s="240"/>
      <c r="H15" s="238"/>
      <c r="I15" s="233"/>
      <c r="J15" s="240"/>
      <c r="K15" s="238"/>
      <c r="L15" s="233"/>
      <c r="M15" s="240"/>
      <c r="N15" s="234"/>
    </row>
    <row r="16" spans="1:15" s="6" customFormat="1" ht="12" customHeight="1">
      <c r="A16" s="486" t="s">
        <v>228</v>
      </c>
      <c r="B16" s="488">
        <f>SUM(B17:D17)</f>
        <v>16109.063729412952</v>
      </c>
      <c r="C16" s="489"/>
      <c r="D16" s="490"/>
      <c r="E16" s="488">
        <f>SUM(E17:G17)</f>
        <v>13548.101283355956</v>
      </c>
      <c r="F16" s="489"/>
      <c r="G16" s="490"/>
      <c r="H16" s="488">
        <f>SUM(H17:J17)</f>
        <v>0</v>
      </c>
      <c r="I16" s="489"/>
      <c r="J16" s="490"/>
      <c r="K16" s="488">
        <f>SUM(K17:M17)</f>
        <v>0</v>
      </c>
      <c r="L16" s="489"/>
      <c r="M16" s="490"/>
      <c r="N16" s="491">
        <f>SUM(B17:M17)</f>
        <v>29657.165012768906</v>
      </c>
    </row>
    <row r="17" spans="1:15" s="36" customFormat="1" ht="12" customHeight="1">
      <c r="A17" s="487"/>
      <c r="B17" s="220">
        <f>B28-B25</f>
        <v>5691.8869755943115</v>
      </c>
      <c r="C17" s="216">
        <f t="shared" ref="C17:M17" si="2">C28-C25</f>
        <v>5240.1423414444453</v>
      </c>
      <c r="D17" s="219">
        <f t="shared" si="2"/>
        <v>5177.0344123741961</v>
      </c>
      <c r="E17" s="220">
        <f t="shared" si="2"/>
        <v>4578.9923587443081</v>
      </c>
      <c r="F17" s="216">
        <f t="shared" si="2"/>
        <v>4561.6893286897248</v>
      </c>
      <c r="G17" s="219">
        <f t="shared" si="2"/>
        <v>4407.4195959219232</v>
      </c>
      <c r="H17" s="220">
        <f t="shared" si="2"/>
        <v>0</v>
      </c>
      <c r="I17" s="216">
        <f t="shared" si="2"/>
        <v>0</v>
      </c>
      <c r="J17" s="219">
        <f t="shared" si="2"/>
        <v>0</v>
      </c>
      <c r="K17" s="220">
        <f t="shared" si="2"/>
        <v>0</v>
      </c>
      <c r="L17" s="216">
        <f t="shared" si="2"/>
        <v>0</v>
      </c>
      <c r="M17" s="219">
        <f t="shared" si="2"/>
        <v>0</v>
      </c>
      <c r="N17" s="492"/>
    </row>
    <row r="18" spans="1:15" s="6" customFormat="1" ht="12" customHeight="1">
      <c r="A18" s="221" t="s">
        <v>151</v>
      </c>
      <c r="B18" s="222">
        <v>624.2814810000001</v>
      </c>
      <c r="C18" s="223">
        <v>544.62265000000002</v>
      </c>
      <c r="D18" s="224">
        <v>653.27919100000008</v>
      </c>
      <c r="E18" s="222">
        <v>626.09470399999998</v>
      </c>
      <c r="F18" s="223">
        <v>629.36368800000014</v>
      </c>
      <c r="G18" s="224">
        <v>671.53118000000006</v>
      </c>
      <c r="H18" s="222">
        <v>0</v>
      </c>
      <c r="I18" s="223">
        <v>0</v>
      </c>
      <c r="J18" s="224">
        <v>0</v>
      </c>
      <c r="K18" s="222">
        <v>0</v>
      </c>
      <c r="L18" s="223">
        <v>0</v>
      </c>
      <c r="M18" s="224">
        <v>0</v>
      </c>
      <c r="N18" s="225">
        <f t="shared" ref="N18:N26" si="3">SUM(B18:M18)</f>
        <v>3749.1728940000003</v>
      </c>
    </row>
    <row r="19" spans="1:15" s="6" customFormat="1" ht="12" customHeight="1">
      <c r="A19" s="221" t="s">
        <v>152</v>
      </c>
      <c r="B19" s="222">
        <v>1977.1593359999999</v>
      </c>
      <c r="C19" s="223">
        <v>1859.7551120000003</v>
      </c>
      <c r="D19" s="224">
        <v>1921.9583520000001</v>
      </c>
      <c r="E19" s="222">
        <v>1811.5195860000001</v>
      </c>
      <c r="F19" s="223">
        <v>1758.3309849999998</v>
      </c>
      <c r="G19" s="224">
        <v>1813.3587359999999</v>
      </c>
      <c r="H19" s="222">
        <v>0</v>
      </c>
      <c r="I19" s="223">
        <v>0</v>
      </c>
      <c r="J19" s="224">
        <v>0</v>
      </c>
      <c r="K19" s="222">
        <v>0</v>
      </c>
      <c r="L19" s="223">
        <v>0</v>
      </c>
      <c r="M19" s="224">
        <v>0</v>
      </c>
      <c r="N19" s="225">
        <f t="shared" si="3"/>
        <v>11142.082107000002</v>
      </c>
    </row>
    <row r="20" spans="1:15" s="6" customFormat="1" ht="12" customHeight="1">
      <c r="A20" s="221" t="s">
        <v>153</v>
      </c>
      <c r="B20" s="222">
        <v>805.64518612651477</v>
      </c>
      <c r="C20" s="223">
        <v>730.61315260085723</v>
      </c>
      <c r="D20" s="224">
        <v>696.39637206588031</v>
      </c>
      <c r="E20" s="222">
        <v>583.51148208465474</v>
      </c>
      <c r="F20" s="223">
        <v>572.29428677134911</v>
      </c>
      <c r="G20" s="224">
        <v>540.93310797371976</v>
      </c>
      <c r="H20" s="222">
        <v>0</v>
      </c>
      <c r="I20" s="223">
        <v>0</v>
      </c>
      <c r="J20" s="224">
        <v>0</v>
      </c>
      <c r="K20" s="222">
        <v>0</v>
      </c>
      <c r="L20" s="223">
        <v>0</v>
      </c>
      <c r="M20" s="224">
        <v>0</v>
      </c>
      <c r="N20" s="225">
        <f t="shared" si="3"/>
        <v>3929.3935876229762</v>
      </c>
    </row>
    <row r="21" spans="1:15" s="6" customFormat="1" ht="12" customHeight="1">
      <c r="A21" s="221" t="s">
        <v>193</v>
      </c>
      <c r="B21" s="222">
        <v>1894.0634721177969</v>
      </c>
      <c r="C21" s="223">
        <v>1718.7024233635857</v>
      </c>
      <c r="D21" s="224">
        <v>1523.880935558318</v>
      </c>
      <c r="E21" s="222">
        <v>1214.883654739639</v>
      </c>
      <c r="F21" s="223">
        <v>1250.4308924783822</v>
      </c>
      <c r="G21" s="224">
        <v>1055.8290951182034</v>
      </c>
      <c r="H21" s="222">
        <v>0</v>
      </c>
      <c r="I21" s="223">
        <v>0</v>
      </c>
      <c r="J21" s="224">
        <v>0</v>
      </c>
      <c r="K21" s="222">
        <v>0</v>
      </c>
      <c r="L21" s="223">
        <v>0</v>
      </c>
      <c r="M21" s="224">
        <v>0</v>
      </c>
      <c r="N21" s="225">
        <f t="shared" si="3"/>
        <v>8657.7904733759242</v>
      </c>
    </row>
    <row r="22" spans="1:15" s="6" customFormat="1" ht="12" customHeight="1">
      <c r="A22" s="221" t="s">
        <v>155</v>
      </c>
      <c r="B22" s="222">
        <v>23.635671000000002</v>
      </c>
      <c r="C22" s="223">
        <v>16.964365000000001</v>
      </c>
      <c r="D22" s="224">
        <v>26.183640000000004</v>
      </c>
      <c r="E22" s="222">
        <v>19.081883999999999</v>
      </c>
      <c r="F22" s="223">
        <v>22.880441999999999</v>
      </c>
      <c r="G22" s="224">
        <v>23.059518000000001</v>
      </c>
      <c r="H22" s="222">
        <v>0</v>
      </c>
      <c r="I22" s="223">
        <v>0</v>
      </c>
      <c r="J22" s="224">
        <v>0</v>
      </c>
      <c r="K22" s="222">
        <v>0</v>
      </c>
      <c r="L22" s="223">
        <v>0</v>
      </c>
      <c r="M22" s="224">
        <v>0</v>
      </c>
      <c r="N22" s="225">
        <f t="shared" si="3"/>
        <v>131.80552000000003</v>
      </c>
    </row>
    <row r="23" spans="1:15" s="6" customFormat="1" ht="12" customHeight="1">
      <c r="A23" s="221" t="s">
        <v>159</v>
      </c>
      <c r="B23" s="222">
        <v>367.10182935000023</v>
      </c>
      <c r="C23" s="223">
        <v>369.48463848000222</v>
      </c>
      <c r="D23" s="224">
        <v>355.33592174999728</v>
      </c>
      <c r="E23" s="222">
        <v>323.90104792001432</v>
      </c>
      <c r="F23" s="223">
        <v>328.38903443999317</v>
      </c>
      <c r="G23" s="224">
        <v>302.70795883000017</v>
      </c>
      <c r="H23" s="222">
        <v>0</v>
      </c>
      <c r="I23" s="223">
        <v>0</v>
      </c>
      <c r="J23" s="224">
        <v>0</v>
      </c>
      <c r="K23" s="222">
        <v>0</v>
      </c>
      <c r="L23" s="223">
        <v>0</v>
      </c>
      <c r="M23" s="224">
        <v>0</v>
      </c>
      <c r="N23" s="225">
        <f t="shared" si="3"/>
        <v>2046.920430770007</v>
      </c>
    </row>
    <row r="24" spans="1:15" s="6" customFormat="1" ht="12" customHeight="1">
      <c r="A24" s="221" t="s">
        <v>184</v>
      </c>
      <c r="B24" s="222">
        <f>'3.1'!B17</f>
        <v>507.55648845999997</v>
      </c>
      <c r="C24" s="223">
        <f>'3.1'!C17</f>
        <v>473.39071076999994</v>
      </c>
      <c r="D24" s="224">
        <f>'3.1'!D17</f>
        <v>477.56109782999994</v>
      </c>
      <c r="E24" s="222">
        <f>'3.1'!E17</f>
        <v>400.48196172000007</v>
      </c>
      <c r="F24" s="223">
        <f>'3.1'!F17</f>
        <v>360.6756279199999</v>
      </c>
      <c r="G24" s="224">
        <f>'3.1'!G17</f>
        <v>298.37129420999997</v>
      </c>
      <c r="H24" s="222">
        <f>'3.1'!H17</f>
        <v>0</v>
      </c>
      <c r="I24" s="223">
        <f>'3.1'!I17</f>
        <v>0</v>
      </c>
      <c r="J24" s="224">
        <f>'3.1'!J17</f>
        <v>0</v>
      </c>
      <c r="K24" s="222">
        <f>'3.1'!K17</f>
        <v>0</v>
      </c>
      <c r="L24" s="223">
        <f>'3.1'!L17</f>
        <v>0</v>
      </c>
      <c r="M24" s="224">
        <f>'3.1'!M17</f>
        <v>0</v>
      </c>
      <c r="N24" s="225">
        <f t="shared" si="3"/>
        <v>2518.0371809099997</v>
      </c>
    </row>
    <row r="25" spans="1:15" s="6" customFormat="1" ht="12" customHeight="1">
      <c r="A25" s="221" t="s">
        <v>185</v>
      </c>
      <c r="B25" s="222">
        <f>'3.1'!B27</f>
        <v>112.81529800000001</v>
      </c>
      <c r="C25" s="223">
        <f>'3.1'!C27</f>
        <v>98.59932400000001</v>
      </c>
      <c r="D25" s="224">
        <f>'3.1'!D27</f>
        <v>87.016525999999999</v>
      </c>
      <c r="E25" s="222">
        <f>'3.1'!E27</f>
        <v>67.133674529999993</v>
      </c>
      <c r="F25" s="223">
        <f>'3.1'!F27</f>
        <v>58.820714000000002</v>
      </c>
      <c r="G25" s="224">
        <f>'3.1'!G27</f>
        <v>46.391705000000002</v>
      </c>
      <c r="H25" s="222">
        <f>'3.1'!H27</f>
        <v>0</v>
      </c>
      <c r="I25" s="223">
        <f>'3.1'!I27</f>
        <v>0</v>
      </c>
      <c r="J25" s="224">
        <f>'3.1'!J27</f>
        <v>0</v>
      </c>
      <c r="K25" s="222">
        <f>'3.1'!K27</f>
        <v>0</v>
      </c>
      <c r="L25" s="223">
        <f>'3.1'!L27</f>
        <v>0</v>
      </c>
      <c r="M25" s="224">
        <f>'3.1'!M27</f>
        <v>0</v>
      </c>
      <c r="N25" s="225">
        <f t="shared" si="3"/>
        <v>470.77724153000003</v>
      </c>
    </row>
    <row r="26" spans="1:15" s="6" customFormat="1" ht="12" customHeight="1">
      <c r="A26" s="221" t="s">
        <v>156</v>
      </c>
      <c r="B26" s="222">
        <v>113.085033</v>
      </c>
      <c r="C26" s="223">
        <v>113.3605</v>
      </c>
      <c r="D26" s="224">
        <v>119.71655799999999</v>
      </c>
      <c r="E26" s="222">
        <v>117.15062</v>
      </c>
      <c r="F26" s="223">
        <v>112.16217</v>
      </c>
      <c r="G26" s="224">
        <v>91.362720000000095</v>
      </c>
      <c r="H26" s="222">
        <v>0</v>
      </c>
      <c r="I26" s="223">
        <v>0</v>
      </c>
      <c r="J26" s="224">
        <v>0</v>
      </c>
      <c r="K26" s="222">
        <v>0</v>
      </c>
      <c r="L26" s="223">
        <v>0</v>
      </c>
      <c r="M26" s="224">
        <v>0</v>
      </c>
      <c r="N26" s="225">
        <f t="shared" si="3"/>
        <v>666.83760100000018</v>
      </c>
    </row>
    <row r="27" spans="1:15" s="6" customFormat="1" ht="12" customHeight="1">
      <c r="A27" s="221" t="s">
        <v>157</v>
      </c>
      <c r="B27" s="222">
        <f t="shared" ref="B27:M27" si="4">B28+B12+B24+B26</f>
        <v>6749.4120920543119</v>
      </c>
      <c r="C27" s="223">
        <f t="shared" si="4"/>
        <v>6218.0668377144448</v>
      </c>
      <c r="D27" s="224">
        <f t="shared" si="4"/>
        <v>6137.5256512041969</v>
      </c>
      <c r="E27" s="222">
        <f t="shared" si="4"/>
        <v>5403.0580649943086</v>
      </c>
      <c r="F27" s="223">
        <f t="shared" si="4"/>
        <v>5306.5585081097242</v>
      </c>
      <c r="G27" s="224">
        <f t="shared" si="4"/>
        <v>5028.3567496319238</v>
      </c>
      <c r="H27" s="222">
        <f t="shared" si="4"/>
        <v>0</v>
      </c>
      <c r="I27" s="223">
        <f t="shared" si="4"/>
        <v>0</v>
      </c>
      <c r="J27" s="224">
        <f t="shared" si="4"/>
        <v>0</v>
      </c>
      <c r="K27" s="222">
        <f t="shared" si="4"/>
        <v>0</v>
      </c>
      <c r="L27" s="223">
        <f t="shared" si="4"/>
        <v>0</v>
      </c>
      <c r="M27" s="224">
        <f t="shared" si="4"/>
        <v>0</v>
      </c>
      <c r="N27" s="225">
        <f>SUM(B27:M27)</f>
        <v>34842.97790370891</v>
      </c>
    </row>
    <row r="28" spans="1:15" s="6" customFormat="1" ht="12" customHeight="1">
      <c r="A28" s="221" t="s">
        <v>158</v>
      </c>
      <c r="B28" s="222">
        <f>B18+B19+B20+B21+B22+B23+B25</f>
        <v>5804.7022735943119</v>
      </c>
      <c r="C28" s="223">
        <f t="shared" ref="C28:M28" si="5">C18+C19+C20+C21+C22+C23+C25</f>
        <v>5338.7416654444451</v>
      </c>
      <c r="D28" s="224">
        <f t="shared" si="5"/>
        <v>5264.0509383741964</v>
      </c>
      <c r="E28" s="222">
        <f t="shared" si="5"/>
        <v>4646.1260332743077</v>
      </c>
      <c r="F28" s="223">
        <f t="shared" si="5"/>
        <v>4620.5100426897252</v>
      </c>
      <c r="G28" s="224">
        <f t="shared" si="5"/>
        <v>4453.8113009219232</v>
      </c>
      <c r="H28" s="222">
        <f t="shared" si="5"/>
        <v>0</v>
      </c>
      <c r="I28" s="223">
        <f t="shared" si="5"/>
        <v>0</v>
      </c>
      <c r="J28" s="224">
        <f t="shared" si="5"/>
        <v>0</v>
      </c>
      <c r="K28" s="222">
        <f>K18+K19+K20+K21+K22+K23+K25</f>
        <v>0</v>
      </c>
      <c r="L28" s="223">
        <f t="shared" si="5"/>
        <v>0</v>
      </c>
      <c r="M28" s="224">
        <f t="shared" si="5"/>
        <v>0</v>
      </c>
      <c r="N28" s="225">
        <f>SUM(B28:M28)</f>
        <v>30127.942254298909</v>
      </c>
    </row>
    <row r="29" spans="1:15" s="115" customFormat="1" ht="12">
      <c r="A29" s="235" t="s">
        <v>253</v>
      </c>
      <c r="B29" s="239">
        <f>'3.1'!B7+'3.2'!B6-'3.2'!B27</f>
        <v>26.68311491879922</v>
      </c>
      <c r="C29" s="236">
        <f>'3.1'!C7+'3.2'!C6-'3.2'!C27</f>
        <v>54.118315767929744</v>
      </c>
      <c r="D29" s="241">
        <f>'3.1'!D7+'3.2'!D6-'3.2'!D27</f>
        <v>42.248520112357255</v>
      </c>
      <c r="E29" s="239">
        <f>'3.1'!E7+'3.2'!E6-'3.2'!E27</f>
        <v>3.71944543227346</v>
      </c>
      <c r="F29" s="236">
        <f>'3.1'!F7+'3.2'!F6-'3.2'!F27</f>
        <v>0.53844469011528417</v>
      </c>
      <c r="G29" s="241">
        <f>'3.1'!G7+'3.2'!G6-'3.2'!G27</f>
        <v>-37.126235214561348</v>
      </c>
      <c r="H29" s="239">
        <f>'3.1'!H7+'3.2'!H6-'3.2'!H27</f>
        <v>0</v>
      </c>
      <c r="I29" s="236">
        <f>'3.1'!I7+'3.2'!I6-'3.2'!I27</f>
        <v>0</v>
      </c>
      <c r="J29" s="241">
        <f>'3.1'!J7+'3.2'!J6-'3.2'!J27</f>
        <v>0</v>
      </c>
      <c r="K29" s="239">
        <f>'3.1'!K7+'3.2'!K6-'3.2'!K27</f>
        <v>0</v>
      </c>
      <c r="L29" s="236">
        <f>'3.1'!L7+'3.2'!L6-'3.2'!L27</f>
        <v>0</v>
      </c>
      <c r="M29" s="241">
        <f>'3.1'!M7+'3.2'!M6-'3.2'!M27</f>
        <v>0</v>
      </c>
      <c r="N29" s="237">
        <f>SUM(B29:M29)</f>
        <v>90.181605706913615</v>
      </c>
    </row>
    <row r="30" spans="1:15" s="4" customFormat="1" ht="11.25">
      <c r="A30" s="232" t="s">
        <v>281</v>
      </c>
      <c r="N30" s="8"/>
    </row>
    <row r="31" spans="1:15" s="6" customFormat="1">
      <c r="A31" s="34" t="s">
        <v>209</v>
      </c>
      <c r="B31" s="35">
        <f>-'3.2'!B24</f>
        <v>-507.55648845999997</v>
      </c>
      <c r="C31" s="35">
        <f>-'3.2'!C24</f>
        <v>-473.39071076999994</v>
      </c>
      <c r="D31" s="35">
        <f>-'3.2'!D24</f>
        <v>-477.56109782999994</v>
      </c>
      <c r="E31" s="35">
        <f>-'3.2'!E24</f>
        <v>-400.48196172000007</v>
      </c>
      <c r="F31" s="35">
        <f>-'3.2'!F24</f>
        <v>-360.6756279199999</v>
      </c>
      <c r="G31" s="35">
        <f>-'3.2'!G24</f>
        <v>-298.37129420999997</v>
      </c>
      <c r="H31" s="35">
        <f>-'3.2'!H24</f>
        <v>0</v>
      </c>
      <c r="I31" s="35">
        <f>-'3.2'!I24</f>
        <v>0</v>
      </c>
      <c r="J31" s="35">
        <f>-'3.2'!J24</f>
        <v>0</v>
      </c>
      <c r="K31" s="35">
        <f>-'3.2'!K24</f>
        <v>0</v>
      </c>
      <c r="L31" s="35">
        <f>-'3.2'!L24</f>
        <v>0</v>
      </c>
      <c r="M31" s="35">
        <f>-'3.2'!M24</f>
        <v>0</v>
      </c>
      <c r="N31" s="35">
        <f>-'3.1'!N17</f>
        <v>0</v>
      </c>
    </row>
    <row r="32" spans="1:15" s="6" customFormat="1">
      <c r="A32" s="34" t="s">
        <v>49</v>
      </c>
      <c r="B32" s="35">
        <f t="shared" ref="B32:N32" si="6">-B7</f>
        <v>-1893.8420670748328</v>
      </c>
      <c r="C32" s="35">
        <f t="shared" si="6"/>
        <v>-1423.5297449255893</v>
      </c>
      <c r="D32" s="35">
        <f t="shared" si="6"/>
        <v>-1266.6138559241017</v>
      </c>
      <c r="E32" s="35">
        <f t="shared" si="6"/>
        <v>-999.57382606264582</v>
      </c>
      <c r="F32" s="35">
        <f t="shared" si="6"/>
        <v>-1297.3948158894898</v>
      </c>
      <c r="G32" s="35">
        <f t="shared" si="6"/>
        <v>-1626.3756730613402</v>
      </c>
      <c r="H32" s="35">
        <f t="shared" si="6"/>
        <v>0</v>
      </c>
      <c r="I32" s="35">
        <f t="shared" si="6"/>
        <v>0</v>
      </c>
      <c r="J32" s="35">
        <f t="shared" si="6"/>
        <v>0</v>
      </c>
      <c r="K32" s="35">
        <f t="shared" si="6"/>
        <v>0</v>
      </c>
      <c r="L32" s="35">
        <f t="shared" si="6"/>
        <v>0</v>
      </c>
      <c r="M32" s="35">
        <f t="shared" si="6"/>
        <v>0</v>
      </c>
      <c r="N32" s="35">
        <f t="shared" si="6"/>
        <v>-8507.3299829379994</v>
      </c>
      <c r="O32" s="37"/>
    </row>
    <row r="33" spans="1:17" s="6" customFormat="1">
      <c r="A33" s="34" t="s">
        <v>50</v>
      </c>
      <c r="B33" s="35">
        <f t="shared" ref="B33:N33" si="7">-B8</f>
        <v>-46.272648000000004</v>
      </c>
      <c r="C33" s="35">
        <f t="shared" si="7"/>
        <v>-60.675967000000007</v>
      </c>
      <c r="D33" s="35">
        <f t="shared" si="7"/>
        <v>-12.627772999999999</v>
      </c>
      <c r="E33" s="35">
        <f t="shared" si="7"/>
        <v>-9.6838999999999995E-2</v>
      </c>
      <c r="F33" s="35">
        <f t="shared" si="7"/>
        <v>-0.146036</v>
      </c>
      <c r="G33" s="35">
        <f t="shared" si="7"/>
        <v>-0.19920199999999999</v>
      </c>
      <c r="H33" s="35">
        <f t="shared" si="7"/>
        <v>0</v>
      </c>
      <c r="I33" s="35">
        <f t="shared" si="7"/>
        <v>0</v>
      </c>
      <c r="J33" s="35">
        <f t="shared" si="7"/>
        <v>0</v>
      </c>
      <c r="K33" s="35">
        <f t="shared" si="7"/>
        <v>0</v>
      </c>
      <c r="L33" s="35">
        <f t="shared" si="7"/>
        <v>0</v>
      </c>
      <c r="M33" s="35">
        <f t="shared" si="7"/>
        <v>0</v>
      </c>
      <c r="N33" s="35">
        <f t="shared" si="7"/>
        <v>-120.01846500000002</v>
      </c>
      <c r="O33" s="37"/>
    </row>
    <row r="34" spans="1:17" s="6" customFormat="1">
      <c r="A34" s="34" t="s">
        <v>51</v>
      </c>
      <c r="B34" s="35">
        <f t="shared" ref="B34:N34" si="8">-B9</f>
        <v>2818.1643241660349</v>
      </c>
      <c r="C34" s="35">
        <f t="shared" si="8"/>
        <v>2434.9232779276576</v>
      </c>
      <c r="D34" s="35">
        <f t="shared" si="8"/>
        <v>2386.7784515717444</v>
      </c>
      <c r="E34" s="35">
        <f t="shared" si="8"/>
        <v>1769.2091428803556</v>
      </c>
      <c r="F34" s="35">
        <f t="shared" si="8"/>
        <v>1718.3590591793757</v>
      </c>
      <c r="G34" s="35">
        <f t="shared" si="8"/>
        <v>1281.1767374458952</v>
      </c>
      <c r="H34" s="35">
        <f t="shared" si="8"/>
        <v>0</v>
      </c>
      <c r="I34" s="35">
        <f t="shared" si="8"/>
        <v>0</v>
      </c>
      <c r="J34" s="35">
        <f t="shared" si="8"/>
        <v>0</v>
      </c>
      <c r="K34" s="35">
        <f t="shared" si="8"/>
        <v>0</v>
      </c>
      <c r="L34" s="35">
        <f t="shared" si="8"/>
        <v>0</v>
      </c>
      <c r="M34" s="35">
        <f t="shared" si="8"/>
        <v>0</v>
      </c>
      <c r="N34" s="35">
        <f t="shared" si="8"/>
        <v>12408.610993171065</v>
      </c>
      <c r="Q34" s="7"/>
    </row>
    <row r="35" spans="1:17" s="6" customFormat="1">
      <c r="A35" s="34" t="s">
        <v>52</v>
      </c>
      <c r="B35" s="35">
        <f t="shared" ref="B35:N35" si="9">-B10</f>
        <v>1.674464</v>
      </c>
      <c r="C35" s="35">
        <f t="shared" si="9"/>
        <v>0.55268899999999999</v>
      </c>
      <c r="D35" s="35">
        <f t="shared" si="9"/>
        <v>7.1517979999999994</v>
      </c>
      <c r="E35" s="35">
        <f t="shared" si="9"/>
        <v>28.315557999999996</v>
      </c>
      <c r="F35" s="35">
        <f t="shared" si="9"/>
        <v>30.136303999999999</v>
      </c>
      <c r="G35" s="35">
        <f t="shared" si="9"/>
        <v>32.365479000000001</v>
      </c>
      <c r="H35" s="35">
        <f t="shared" si="9"/>
        <v>0</v>
      </c>
      <c r="I35" s="35">
        <f t="shared" si="9"/>
        <v>0</v>
      </c>
      <c r="J35" s="35">
        <f t="shared" si="9"/>
        <v>0</v>
      </c>
      <c r="K35" s="35">
        <f t="shared" si="9"/>
        <v>0</v>
      </c>
      <c r="L35" s="35">
        <f t="shared" si="9"/>
        <v>0</v>
      </c>
      <c r="M35" s="35">
        <f t="shared" si="9"/>
        <v>0</v>
      </c>
      <c r="N35" s="35">
        <f t="shared" si="9"/>
        <v>100.196292</v>
      </c>
    </row>
    <row r="36" spans="1:17" s="6" customFormat="1">
      <c r="A36" s="34" t="s">
        <v>227</v>
      </c>
      <c r="B36" s="35">
        <f t="shared" ref="B36:M36" si="10">-B12</f>
        <v>-324.06829700000003</v>
      </c>
      <c r="C36" s="35">
        <f t="shared" si="10"/>
        <v>-292.57396150000011</v>
      </c>
      <c r="D36" s="35">
        <f t="shared" si="10"/>
        <v>-276.19705700000003</v>
      </c>
      <c r="E36" s="35">
        <f t="shared" si="10"/>
        <v>-239.29945000000004</v>
      </c>
      <c r="F36" s="35">
        <f t="shared" si="10"/>
        <v>-213.21066749999989</v>
      </c>
      <c r="G36" s="35">
        <f t="shared" si="10"/>
        <v>-184.81143450000002</v>
      </c>
      <c r="H36" s="35">
        <f t="shared" si="10"/>
        <v>0</v>
      </c>
      <c r="I36" s="35">
        <f t="shared" si="10"/>
        <v>0</v>
      </c>
      <c r="J36" s="35">
        <f t="shared" si="10"/>
        <v>0</v>
      </c>
      <c r="K36" s="35">
        <f t="shared" si="10"/>
        <v>0</v>
      </c>
      <c r="L36" s="35">
        <f t="shared" si="10"/>
        <v>0</v>
      </c>
      <c r="M36" s="35">
        <f t="shared" si="10"/>
        <v>0</v>
      </c>
      <c r="N36" s="35">
        <f>-N11</f>
        <v>-1530.1608675000002</v>
      </c>
    </row>
    <row r="37" spans="1:17" s="6" customFormat="1">
      <c r="A37" s="34" t="s">
        <v>58</v>
      </c>
      <c r="B37" s="35">
        <f t="shared" ref="B37:M37" si="11">-B13</f>
        <v>-102.369632</v>
      </c>
      <c r="C37" s="35">
        <f t="shared" si="11"/>
        <v>-92.570464500000099</v>
      </c>
      <c r="D37" s="35">
        <f t="shared" si="11"/>
        <v>-84.026356000000007</v>
      </c>
      <c r="E37" s="35">
        <f t="shared" si="11"/>
        <v>-73.081554999999994</v>
      </c>
      <c r="F37" s="35">
        <f t="shared" si="11"/>
        <v>-83.697998999999896</v>
      </c>
      <c r="G37" s="35">
        <f t="shared" si="11"/>
        <v>-60.130020000000002</v>
      </c>
      <c r="H37" s="35">
        <f t="shared" si="11"/>
        <v>0</v>
      </c>
      <c r="I37" s="35">
        <f t="shared" si="11"/>
        <v>0</v>
      </c>
      <c r="J37" s="35">
        <f t="shared" si="11"/>
        <v>0</v>
      </c>
      <c r="K37" s="35">
        <f t="shared" si="11"/>
        <v>0</v>
      </c>
      <c r="L37" s="35">
        <f t="shared" si="11"/>
        <v>0</v>
      </c>
      <c r="M37" s="35">
        <f t="shared" si="11"/>
        <v>0</v>
      </c>
      <c r="N37" s="35">
        <f>-N13</f>
        <v>-495.87602650000002</v>
      </c>
    </row>
    <row r="38" spans="1:17" s="6" customFormat="1">
      <c r="A38" s="34" t="s">
        <v>59</v>
      </c>
      <c r="B38" s="35">
        <f t="shared" ref="B38:M38" si="12">-B14</f>
        <v>-221.69866500000001</v>
      </c>
      <c r="C38" s="35">
        <f t="shared" si="12"/>
        <v>-200.00349699999998</v>
      </c>
      <c r="D38" s="35">
        <f t="shared" si="12"/>
        <v>-192.17070100000001</v>
      </c>
      <c r="E38" s="35">
        <f t="shared" si="12"/>
        <v>-166.21789500000003</v>
      </c>
      <c r="F38" s="35">
        <f t="shared" si="12"/>
        <v>-129.51266849999999</v>
      </c>
      <c r="G38" s="35">
        <f t="shared" si="12"/>
        <v>-124.68141450000002</v>
      </c>
      <c r="H38" s="35">
        <f t="shared" si="12"/>
        <v>0</v>
      </c>
      <c r="I38" s="35">
        <f t="shared" si="12"/>
        <v>0</v>
      </c>
      <c r="J38" s="35">
        <f t="shared" si="12"/>
        <v>0</v>
      </c>
      <c r="K38" s="35">
        <f t="shared" si="12"/>
        <v>0</v>
      </c>
      <c r="L38" s="35">
        <f t="shared" si="12"/>
        <v>0</v>
      </c>
      <c r="M38" s="35">
        <f t="shared" si="12"/>
        <v>0</v>
      </c>
      <c r="N38" s="35">
        <f>-N14</f>
        <v>-1034.2848410000001</v>
      </c>
    </row>
    <row r="39" spans="1:17" s="6" customFormat="1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>
      <c r="A40" s="34" t="s">
        <v>165</v>
      </c>
      <c r="B40" s="35">
        <f t="shared" ref="B40:M40" si="13">-B17</f>
        <v>-5691.8869755943115</v>
      </c>
      <c r="C40" s="35">
        <f t="shared" si="13"/>
        <v>-5240.1423414444453</v>
      </c>
      <c r="D40" s="35">
        <f t="shared" si="13"/>
        <v>-5177.0344123741961</v>
      </c>
      <c r="E40" s="35">
        <f t="shared" si="13"/>
        <v>-4578.9923587443081</v>
      </c>
      <c r="F40" s="35">
        <f t="shared" si="13"/>
        <v>-4561.6893286897248</v>
      </c>
      <c r="G40" s="35">
        <f t="shared" si="13"/>
        <v>-4407.4195959219232</v>
      </c>
      <c r="H40" s="35">
        <f t="shared" si="13"/>
        <v>0</v>
      </c>
      <c r="I40" s="35">
        <f t="shared" si="13"/>
        <v>0</v>
      </c>
      <c r="J40" s="35">
        <f t="shared" si="13"/>
        <v>0</v>
      </c>
      <c r="K40" s="35">
        <f t="shared" si="13"/>
        <v>0</v>
      </c>
      <c r="L40" s="35">
        <f t="shared" si="13"/>
        <v>0</v>
      </c>
      <c r="M40" s="35">
        <f t="shared" si="13"/>
        <v>0</v>
      </c>
      <c r="N40" s="35">
        <f>-N16</f>
        <v>-29657.165012768906</v>
      </c>
    </row>
    <row r="41" spans="1:17" s="6" customFormat="1">
      <c r="A41" s="34" t="s">
        <v>151</v>
      </c>
      <c r="B41" s="35">
        <f t="shared" ref="B41:N41" si="14">-B18</f>
        <v>-624.2814810000001</v>
      </c>
      <c r="C41" s="35">
        <f t="shared" si="14"/>
        <v>-544.62265000000002</v>
      </c>
      <c r="D41" s="35">
        <f t="shared" si="14"/>
        <v>-653.27919100000008</v>
      </c>
      <c r="E41" s="35">
        <f t="shared" si="14"/>
        <v>-626.09470399999998</v>
      </c>
      <c r="F41" s="35">
        <f t="shared" si="14"/>
        <v>-629.36368800000014</v>
      </c>
      <c r="G41" s="35">
        <f t="shared" si="14"/>
        <v>-671.53118000000006</v>
      </c>
      <c r="H41" s="35">
        <f t="shared" si="14"/>
        <v>0</v>
      </c>
      <c r="I41" s="35">
        <f t="shared" si="14"/>
        <v>0</v>
      </c>
      <c r="J41" s="35">
        <f t="shared" si="14"/>
        <v>0</v>
      </c>
      <c r="K41" s="35">
        <f t="shared" si="14"/>
        <v>0</v>
      </c>
      <c r="L41" s="35">
        <f t="shared" si="14"/>
        <v>0</v>
      </c>
      <c r="M41" s="35">
        <f t="shared" si="14"/>
        <v>0</v>
      </c>
      <c r="N41" s="35">
        <f t="shared" si="14"/>
        <v>-3749.1728940000003</v>
      </c>
    </row>
    <row r="42" spans="1:17" s="6" customFormat="1">
      <c r="A42" s="34" t="s">
        <v>152</v>
      </c>
      <c r="B42" s="35">
        <f t="shared" ref="B42:N42" si="15">-B19</f>
        <v>-1977.1593359999999</v>
      </c>
      <c r="C42" s="35">
        <f t="shared" si="15"/>
        <v>-1859.7551120000003</v>
      </c>
      <c r="D42" s="35">
        <f t="shared" si="15"/>
        <v>-1921.9583520000001</v>
      </c>
      <c r="E42" s="35">
        <f t="shared" si="15"/>
        <v>-1811.5195860000001</v>
      </c>
      <c r="F42" s="35">
        <f t="shared" si="15"/>
        <v>-1758.3309849999998</v>
      </c>
      <c r="G42" s="35">
        <f t="shared" si="15"/>
        <v>-1813.3587359999999</v>
      </c>
      <c r="H42" s="35">
        <f t="shared" si="15"/>
        <v>0</v>
      </c>
      <c r="I42" s="35">
        <f t="shared" si="15"/>
        <v>0</v>
      </c>
      <c r="J42" s="35">
        <f t="shared" si="15"/>
        <v>0</v>
      </c>
      <c r="K42" s="35">
        <f t="shared" si="15"/>
        <v>0</v>
      </c>
      <c r="L42" s="35">
        <f t="shared" si="15"/>
        <v>0</v>
      </c>
      <c r="M42" s="35">
        <f t="shared" si="15"/>
        <v>0</v>
      </c>
      <c r="N42" s="35">
        <f t="shared" si="15"/>
        <v>-11142.082107000002</v>
      </c>
    </row>
    <row r="43" spans="1:17" s="6" customFormat="1">
      <c r="A43" s="34" t="s">
        <v>153</v>
      </c>
      <c r="B43" s="35">
        <f t="shared" ref="B43:N43" si="16">-B20</f>
        <v>-805.64518612651477</v>
      </c>
      <c r="C43" s="35">
        <f t="shared" si="16"/>
        <v>-730.61315260085723</v>
      </c>
      <c r="D43" s="35">
        <f t="shared" si="16"/>
        <v>-696.39637206588031</v>
      </c>
      <c r="E43" s="35">
        <f t="shared" si="16"/>
        <v>-583.51148208465474</v>
      </c>
      <c r="F43" s="35">
        <f t="shared" si="16"/>
        <v>-572.29428677134911</v>
      </c>
      <c r="G43" s="35">
        <f t="shared" si="16"/>
        <v>-540.93310797371976</v>
      </c>
      <c r="H43" s="35">
        <f t="shared" si="16"/>
        <v>0</v>
      </c>
      <c r="I43" s="35">
        <f t="shared" si="16"/>
        <v>0</v>
      </c>
      <c r="J43" s="35">
        <f t="shared" si="16"/>
        <v>0</v>
      </c>
      <c r="K43" s="35">
        <f t="shared" si="16"/>
        <v>0</v>
      </c>
      <c r="L43" s="35">
        <f t="shared" si="16"/>
        <v>0</v>
      </c>
      <c r="M43" s="35">
        <f t="shared" si="16"/>
        <v>0</v>
      </c>
      <c r="N43" s="35">
        <f t="shared" si="16"/>
        <v>-3929.3935876229762</v>
      </c>
    </row>
    <row r="44" spans="1:17" s="6" customFormat="1">
      <c r="A44" s="34" t="s">
        <v>154</v>
      </c>
      <c r="B44" s="35">
        <f t="shared" ref="B44:N44" si="17">-B21</f>
        <v>-1894.0634721177969</v>
      </c>
      <c r="C44" s="35">
        <f t="shared" si="17"/>
        <v>-1718.7024233635857</v>
      </c>
      <c r="D44" s="35">
        <f t="shared" si="17"/>
        <v>-1523.880935558318</v>
      </c>
      <c r="E44" s="35">
        <f t="shared" si="17"/>
        <v>-1214.883654739639</v>
      </c>
      <c r="F44" s="35">
        <f t="shared" si="17"/>
        <v>-1250.4308924783822</v>
      </c>
      <c r="G44" s="35">
        <f t="shared" si="17"/>
        <v>-1055.8290951182034</v>
      </c>
      <c r="H44" s="35">
        <f t="shared" si="17"/>
        <v>0</v>
      </c>
      <c r="I44" s="35">
        <f t="shared" si="17"/>
        <v>0</v>
      </c>
      <c r="J44" s="35">
        <f t="shared" si="17"/>
        <v>0</v>
      </c>
      <c r="K44" s="35">
        <f t="shared" si="17"/>
        <v>0</v>
      </c>
      <c r="L44" s="35">
        <f t="shared" si="17"/>
        <v>0</v>
      </c>
      <c r="M44" s="35">
        <f t="shared" si="17"/>
        <v>0</v>
      </c>
      <c r="N44" s="35">
        <f t="shared" si="17"/>
        <v>-8657.7904733759242</v>
      </c>
    </row>
    <row r="45" spans="1:17" s="6" customFormat="1">
      <c r="A45" s="34" t="s">
        <v>155</v>
      </c>
      <c r="B45" s="35">
        <f t="shared" ref="B45:N45" si="18">-B22</f>
        <v>-23.635671000000002</v>
      </c>
      <c r="C45" s="35">
        <f t="shared" si="18"/>
        <v>-16.964365000000001</v>
      </c>
      <c r="D45" s="35">
        <f t="shared" si="18"/>
        <v>-26.183640000000004</v>
      </c>
      <c r="E45" s="35">
        <f t="shared" si="18"/>
        <v>-19.081883999999999</v>
      </c>
      <c r="F45" s="35">
        <f t="shared" si="18"/>
        <v>-22.880441999999999</v>
      </c>
      <c r="G45" s="35">
        <f t="shared" si="18"/>
        <v>-23.059518000000001</v>
      </c>
      <c r="H45" s="35">
        <f t="shared" si="18"/>
        <v>0</v>
      </c>
      <c r="I45" s="35">
        <f t="shared" si="18"/>
        <v>0</v>
      </c>
      <c r="J45" s="35">
        <f t="shared" si="18"/>
        <v>0</v>
      </c>
      <c r="K45" s="35">
        <f t="shared" si="18"/>
        <v>0</v>
      </c>
      <c r="L45" s="35">
        <f t="shared" si="18"/>
        <v>0</v>
      </c>
      <c r="M45" s="35">
        <f t="shared" si="18"/>
        <v>0</v>
      </c>
      <c r="N45" s="35">
        <f t="shared" si="18"/>
        <v>-131.80552000000003</v>
      </c>
    </row>
    <row r="46" spans="1:17" s="6" customFormat="1">
      <c r="A46" s="34" t="s">
        <v>159</v>
      </c>
      <c r="B46" s="35">
        <f t="shared" ref="B46:N46" si="19">-B23</f>
        <v>-367.10182935000023</v>
      </c>
      <c r="C46" s="35">
        <f t="shared" si="19"/>
        <v>-369.48463848000222</v>
      </c>
      <c r="D46" s="35">
        <f t="shared" si="19"/>
        <v>-355.33592174999728</v>
      </c>
      <c r="E46" s="35">
        <f t="shared" si="19"/>
        <v>-323.90104792001432</v>
      </c>
      <c r="F46" s="35">
        <f t="shared" si="19"/>
        <v>-328.38903443999317</v>
      </c>
      <c r="G46" s="35">
        <f t="shared" si="19"/>
        <v>-302.70795883000017</v>
      </c>
      <c r="H46" s="35">
        <f t="shared" si="19"/>
        <v>0</v>
      </c>
      <c r="I46" s="35">
        <f t="shared" si="19"/>
        <v>0</v>
      </c>
      <c r="J46" s="35">
        <f t="shared" si="19"/>
        <v>0</v>
      </c>
      <c r="K46" s="35">
        <f t="shared" si="19"/>
        <v>0</v>
      </c>
      <c r="L46" s="35">
        <f t="shared" si="19"/>
        <v>0</v>
      </c>
      <c r="M46" s="35">
        <f t="shared" si="19"/>
        <v>0</v>
      </c>
      <c r="N46" s="35">
        <f t="shared" si="19"/>
        <v>-2046.920430770007</v>
      </c>
    </row>
    <row r="47" spans="1:17" s="6" customFormat="1">
      <c r="A47" s="34" t="s">
        <v>156</v>
      </c>
      <c r="B47" s="35">
        <f t="shared" ref="B47:N47" si="20">-B26</f>
        <v>-113.085033</v>
      </c>
      <c r="C47" s="35">
        <f t="shared" si="20"/>
        <v>-113.3605</v>
      </c>
      <c r="D47" s="35">
        <f t="shared" si="20"/>
        <v>-119.71655799999999</v>
      </c>
      <c r="E47" s="35">
        <f t="shared" si="20"/>
        <v>-117.15062</v>
      </c>
      <c r="F47" s="35">
        <f t="shared" si="20"/>
        <v>-112.16217</v>
      </c>
      <c r="G47" s="35">
        <f t="shared" si="20"/>
        <v>-91.362720000000095</v>
      </c>
      <c r="H47" s="35">
        <f t="shared" si="20"/>
        <v>0</v>
      </c>
      <c r="I47" s="35">
        <f t="shared" si="20"/>
        <v>0</v>
      </c>
      <c r="J47" s="35">
        <f t="shared" si="20"/>
        <v>0</v>
      </c>
      <c r="K47" s="35">
        <f t="shared" si="20"/>
        <v>0</v>
      </c>
      <c r="L47" s="35">
        <f t="shared" si="20"/>
        <v>0</v>
      </c>
      <c r="M47" s="35">
        <f t="shared" si="20"/>
        <v>0</v>
      </c>
      <c r="N47" s="35">
        <f t="shared" si="20"/>
        <v>-666.83760100000018</v>
      </c>
    </row>
    <row r="48" spans="1:17" s="6" customFormat="1">
      <c r="A48" s="34" t="s">
        <v>157</v>
      </c>
      <c r="B48" s="35">
        <f t="shared" ref="B48:N48" si="21">-B27</f>
        <v>-6749.4120920543119</v>
      </c>
      <c r="C48" s="35">
        <f t="shared" si="21"/>
        <v>-6218.0668377144448</v>
      </c>
      <c r="D48" s="35">
        <f t="shared" si="21"/>
        <v>-6137.5256512041969</v>
      </c>
      <c r="E48" s="35">
        <f t="shared" si="21"/>
        <v>-5403.0580649943086</v>
      </c>
      <c r="F48" s="35">
        <f t="shared" si="21"/>
        <v>-5306.5585081097242</v>
      </c>
      <c r="G48" s="35">
        <f t="shared" si="21"/>
        <v>-5028.3567496319238</v>
      </c>
      <c r="H48" s="35">
        <f t="shared" si="21"/>
        <v>0</v>
      </c>
      <c r="I48" s="35">
        <f t="shared" si="21"/>
        <v>0</v>
      </c>
      <c r="J48" s="35">
        <f t="shared" si="21"/>
        <v>0</v>
      </c>
      <c r="K48" s="35">
        <f t="shared" si="21"/>
        <v>0</v>
      </c>
      <c r="L48" s="35">
        <f t="shared" si="21"/>
        <v>0</v>
      </c>
      <c r="M48" s="35">
        <f t="shared" si="21"/>
        <v>0</v>
      </c>
      <c r="N48" s="35">
        <f t="shared" si="21"/>
        <v>-34842.97790370891</v>
      </c>
    </row>
    <row r="49" spans="1:14" s="6" customFormat="1">
      <c r="A49" s="34" t="s">
        <v>158</v>
      </c>
      <c r="B49" s="35">
        <f t="shared" ref="B49:N49" si="22">-B28</f>
        <v>-5804.7022735943119</v>
      </c>
      <c r="C49" s="35">
        <f t="shared" si="22"/>
        <v>-5338.7416654444451</v>
      </c>
      <c r="D49" s="35">
        <f t="shared" si="22"/>
        <v>-5264.0509383741964</v>
      </c>
      <c r="E49" s="35">
        <f t="shared" si="22"/>
        <v>-4646.1260332743077</v>
      </c>
      <c r="F49" s="35">
        <f t="shared" si="22"/>
        <v>-4620.5100426897252</v>
      </c>
      <c r="G49" s="35">
        <f t="shared" si="22"/>
        <v>-4453.8113009219232</v>
      </c>
      <c r="H49" s="35">
        <f t="shared" si="22"/>
        <v>0</v>
      </c>
      <c r="I49" s="35">
        <f t="shared" si="22"/>
        <v>0</v>
      </c>
      <c r="J49" s="35">
        <f t="shared" si="22"/>
        <v>0</v>
      </c>
      <c r="K49" s="35">
        <f t="shared" si="22"/>
        <v>0</v>
      </c>
      <c r="L49" s="35">
        <f t="shared" si="22"/>
        <v>0</v>
      </c>
      <c r="M49" s="35">
        <f t="shared" si="22"/>
        <v>0</v>
      </c>
      <c r="N49" s="35">
        <f t="shared" si="22"/>
        <v>-30127.942254298909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>
      <c r="B52" s="50"/>
    </row>
    <row r="53" spans="1:14">
      <c r="B53" s="50"/>
    </row>
    <row r="54" spans="1:14">
      <c r="B54" s="50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conditionalFormatting sqref="B5:D29">
    <cfRule type="expression" dxfId="31" priority="4">
      <formula>SEARCH($B$3,$N$1)</formula>
    </cfRule>
  </conditionalFormatting>
  <conditionalFormatting sqref="B5:G29">
    <cfRule type="expression" dxfId="30" priority="3">
      <formula>SEARCH($E$3,$N$1)</formula>
    </cfRule>
  </conditionalFormatting>
  <conditionalFormatting sqref="B5:J29">
    <cfRule type="expression" dxfId="29" priority="2">
      <formula>SEARCH($H$3,$N$1)</formula>
    </cfRule>
  </conditionalFormatting>
  <conditionalFormatting sqref="B5:M29">
    <cfRule type="expression" dxfId="2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>
      <c r="A1" s="211" t="s">
        <v>375</v>
      </c>
      <c r="P1" s="209" t="str">
        <f>'3.1'!N1</f>
        <v>II. čtvrtletí 2025</v>
      </c>
    </row>
    <row r="2" spans="1:17" ht="18">
      <c r="A2" s="244" t="s">
        <v>376</v>
      </c>
    </row>
    <row r="3" spans="1:17" ht="6" customHeight="1"/>
    <row r="4" spans="1:17" ht="12" customHeight="1">
      <c r="A4" s="515" t="str">
        <f>'3.1'!A4</f>
        <v>2025</v>
      </c>
      <c r="B4" s="508" t="s">
        <v>19</v>
      </c>
      <c r="C4" s="508"/>
      <c r="D4" s="518"/>
      <c r="E4" s="520" t="s">
        <v>192</v>
      </c>
      <c r="F4" s="508"/>
      <c r="G4" s="518"/>
      <c r="H4" s="520" t="s">
        <v>194</v>
      </c>
      <c r="I4" s="508"/>
      <c r="J4" s="518"/>
      <c r="K4" s="520" t="s">
        <v>6</v>
      </c>
      <c r="L4" s="508"/>
      <c r="M4" s="518"/>
      <c r="N4" s="508" t="s">
        <v>205</v>
      </c>
      <c r="O4" s="508"/>
      <c r="P4" s="508"/>
      <c r="Q4" s="22"/>
    </row>
    <row r="5" spans="1:17" ht="14.1" customHeight="1">
      <c r="A5" s="516"/>
      <c r="B5" s="509" t="s">
        <v>226</v>
      </c>
      <c r="C5" s="509"/>
      <c r="D5" s="519"/>
      <c r="E5" s="509" t="s">
        <v>226</v>
      </c>
      <c r="F5" s="509"/>
      <c r="G5" s="519"/>
      <c r="H5" s="509" t="s">
        <v>226</v>
      </c>
      <c r="I5" s="509"/>
      <c r="J5" s="519"/>
      <c r="K5" s="509" t="s">
        <v>226</v>
      </c>
      <c r="L5" s="509"/>
      <c r="M5" s="519"/>
      <c r="N5" s="509" t="s">
        <v>168</v>
      </c>
      <c r="O5" s="509"/>
      <c r="P5" s="509"/>
      <c r="Q5" s="22"/>
    </row>
    <row r="6" spans="1:17">
      <c r="A6" s="517"/>
      <c r="B6" s="419" t="s">
        <v>63</v>
      </c>
      <c r="C6" s="217" t="s">
        <v>64</v>
      </c>
      <c r="D6" s="249" t="s">
        <v>65</v>
      </c>
      <c r="E6" s="245" t="s">
        <v>63</v>
      </c>
      <c r="F6" s="217" t="s">
        <v>64</v>
      </c>
      <c r="G6" s="249" t="s">
        <v>65</v>
      </c>
      <c r="H6" s="245" t="s">
        <v>63</v>
      </c>
      <c r="I6" s="217" t="s">
        <v>64</v>
      </c>
      <c r="J6" s="249" t="s">
        <v>65</v>
      </c>
      <c r="K6" s="245" t="s">
        <v>63</v>
      </c>
      <c r="L6" s="217" t="s">
        <v>64</v>
      </c>
      <c r="M6" s="249" t="s">
        <v>65</v>
      </c>
      <c r="N6" s="436" t="s">
        <v>63</v>
      </c>
      <c r="O6" s="436" t="s">
        <v>64</v>
      </c>
      <c r="P6" s="436" t="s">
        <v>65</v>
      </c>
      <c r="Q6" s="22"/>
    </row>
    <row r="7" spans="1:17" ht="12.75" customHeight="1">
      <c r="A7" s="510" t="s">
        <v>0</v>
      </c>
      <c r="B7" s="512">
        <f>SUM(B8:D8)</f>
        <v>7508.0384399999994</v>
      </c>
      <c r="C7" s="507"/>
      <c r="D7" s="513"/>
      <c r="E7" s="512">
        <f>SUM(E8:G8)</f>
        <v>412.02337999999997</v>
      </c>
      <c r="F7" s="507"/>
      <c r="G7" s="513"/>
      <c r="H7" s="512">
        <f>SUM(H8:J8)</f>
        <v>0.89950999999999992</v>
      </c>
      <c r="I7" s="507"/>
      <c r="J7" s="513"/>
      <c r="K7" s="512">
        <f>SUM(K8:M8)</f>
        <v>7096.0150599999997</v>
      </c>
      <c r="L7" s="507"/>
      <c r="M7" s="513"/>
      <c r="N7" s="507">
        <f>P8</f>
        <v>4332</v>
      </c>
      <c r="O7" s="507"/>
      <c r="P7" s="507"/>
      <c r="Q7" s="22"/>
    </row>
    <row r="8" spans="1:17" s="110" customFormat="1" ht="15" customHeight="1">
      <c r="A8" s="514"/>
      <c r="B8" s="246">
        <v>2518.8992899999998</v>
      </c>
      <c r="C8" s="243">
        <v>2742.4028899999998</v>
      </c>
      <c r="D8" s="250">
        <v>2246.7362599999997</v>
      </c>
      <c r="E8" s="246">
        <v>136.40604999999999</v>
      </c>
      <c r="F8" s="243">
        <v>146.27307000000002</v>
      </c>
      <c r="G8" s="250">
        <v>129.34425999999999</v>
      </c>
      <c r="H8" s="246">
        <v>0.38656999999999997</v>
      </c>
      <c r="I8" s="243">
        <v>0.33239999999999997</v>
      </c>
      <c r="J8" s="250">
        <v>0.18054000000000003</v>
      </c>
      <c r="K8" s="246">
        <v>2382.4932399999998</v>
      </c>
      <c r="L8" s="243">
        <v>2596.1298199999997</v>
      </c>
      <c r="M8" s="250">
        <v>2117.3919999999998</v>
      </c>
      <c r="N8" s="437">
        <v>4332</v>
      </c>
      <c r="O8" s="437">
        <v>4332</v>
      </c>
      <c r="P8" s="437">
        <v>4332</v>
      </c>
      <c r="Q8" s="98"/>
    </row>
    <row r="9" spans="1:17" s="110" customFormat="1" ht="15" customHeight="1">
      <c r="A9" s="510" t="s">
        <v>15</v>
      </c>
      <c r="B9" s="512">
        <f>SUM(B10:D10)</f>
        <v>5334.8763240000007</v>
      </c>
      <c r="C9" s="507"/>
      <c r="D9" s="513"/>
      <c r="E9" s="512">
        <f>SUM(E10:G10)</f>
        <v>565.67005599999993</v>
      </c>
      <c r="F9" s="507"/>
      <c r="G9" s="513"/>
      <c r="H9" s="512">
        <f>SUM(H10:J10)</f>
        <v>162.97196400000001</v>
      </c>
      <c r="I9" s="507"/>
      <c r="J9" s="513"/>
      <c r="K9" s="512">
        <f>SUM(K10:M10)</f>
        <v>4769.2062680000017</v>
      </c>
      <c r="L9" s="507"/>
      <c r="M9" s="513"/>
      <c r="N9" s="507">
        <f>P10</f>
        <v>9206.2216000000008</v>
      </c>
      <c r="O9" s="507"/>
      <c r="P9" s="507"/>
      <c r="Q9" s="98"/>
    </row>
    <row r="10" spans="1:17" s="110" customFormat="1" ht="15" customHeight="1">
      <c r="A10" s="511"/>
      <c r="B10" s="246">
        <f t="shared" ref="B10:M10" si="0">SUM(B11:B22)</f>
        <v>2363.5046640000005</v>
      </c>
      <c r="C10" s="243">
        <f t="shared" si="0"/>
        <v>1756.6662720000002</v>
      </c>
      <c r="D10" s="250">
        <f t="shared" si="0"/>
        <v>1214.7053879999999</v>
      </c>
      <c r="E10" s="246">
        <f t="shared" si="0"/>
        <v>236.00646099999997</v>
      </c>
      <c r="F10" s="243">
        <f t="shared" si="0"/>
        <v>186.94912500000001</v>
      </c>
      <c r="G10" s="250">
        <f t="shared" si="0"/>
        <v>142.71446999999998</v>
      </c>
      <c r="H10" s="246">
        <f t="shared" si="0"/>
        <v>63.306031999999995</v>
      </c>
      <c r="I10" s="243">
        <f t="shared" si="0"/>
        <v>55.81420700000001</v>
      </c>
      <c r="J10" s="250">
        <f t="shared" si="0"/>
        <v>43.851725000000016</v>
      </c>
      <c r="K10" s="246">
        <f t="shared" si="0"/>
        <v>2127.498203000001</v>
      </c>
      <c r="L10" s="243">
        <f t="shared" si="0"/>
        <v>1569.7171470000001</v>
      </c>
      <c r="M10" s="250">
        <f t="shared" si="0"/>
        <v>1071.990918</v>
      </c>
      <c r="N10" s="437">
        <v>9222.3215999999993</v>
      </c>
      <c r="O10" s="437">
        <v>9222.3215999999993</v>
      </c>
      <c r="P10" s="437">
        <v>9206.2216000000008</v>
      </c>
      <c r="Q10" s="98"/>
    </row>
    <row r="11" spans="1:17" ht="12" customHeight="1">
      <c r="A11" s="214" t="s">
        <v>150</v>
      </c>
      <c r="B11" s="247">
        <v>257.26098099999996</v>
      </c>
      <c r="C11" s="23">
        <v>257.56049499999995</v>
      </c>
      <c r="D11" s="251">
        <v>250.754131</v>
      </c>
      <c r="E11" s="247">
        <v>20.366780999999996</v>
      </c>
      <c r="F11" s="23">
        <v>20.976587000000002</v>
      </c>
      <c r="G11" s="251">
        <v>22.783942999999997</v>
      </c>
      <c r="H11" s="247">
        <v>11.623933999999998</v>
      </c>
      <c r="I11" s="23">
        <v>10.752733000000001</v>
      </c>
      <c r="J11" s="251">
        <v>9.8967949999999991</v>
      </c>
      <c r="K11" s="247">
        <v>236.89419999999996</v>
      </c>
      <c r="L11" s="23">
        <v>236.58390799999995</v>
      </c>
      <c r="M11" s="251">
        <v>227.97018800000001</v>
      </c>
      <c r="N11" s="23"/>
      <c r="O11" s="23"/>
      <c r="P11" s="23"/>
      <c r="Q11" s="22"/>
    </row>
    <row r="12" spans="1:17" ht="12" customHeight="1">
      <c r="A12" s="214" t="s">
        <v>149</v>
      </c>
      <c r="B12" s="247">
        <v>0.8908330000000001</v>
      </c>
      <c r="C12" s="23">
        <v>0.90353299999999992</v>
      </c>
      <c r="D12" s="251">
        <v>0.8098200000000001</v>
      </c>
      <c r="E12" s="247">
        <v>4.5130999999999998E-2</v>
      </c>
      <c r="F12" s="23">
        <v>4.2388999999999996E-2</v>
      </c>
      <c r="G12" s="251">
        <v>3.9795000000000004E-2</v>
      </c>
      <c r="H12" s="247">
        <v>7.6480000000000006E-2</v>
      </c>
      <c r="I12" s="23">
        <v>8.4229999999999999E-2</v>
      </c>
      <c r="J12" s="251">
        <v>7.6189999999999994E-2</v>
      </c>
      <c r="K12" s="247">
        <v>0.84570200000000006</v>
      </c>
      <c r="L12" s="23">
        <v>0.86114399999999991</v>
      </c>
      <c r="M12" s="251">
        <v>0.77002500000000007</v>
      </c>
      <c r="N12" s="23"/>
      <c r="O12" s="23"/>
      <c r="P12" s="23"/>
      <c r="Q12" s="22"/>
    </row>
    <row r="13" spans="1:17" ht="12" customHeight="1">
      <c r="A13" s="214" t="s">
        <v>148</v>
      </c>
      <c r="B13" s="247">
        <v>53.700613000000004</v>
      </c>
      <c r="C13" s="23">
        <v>42.674502000000004</v>
      </c>
      <c r="D13" s="251">
        <v>37.729756999999999</v>
      </c>
      <c r="E13" s="247">
        <v>6.7911799999999998</v>
      </c>
      <c r="F13" s="23">
        <v>5.8124629999999993</v>
      </c>
      <c r="G13" s="251">
        <v>7.1103579999999997</v>
      </c>
      <c r="H13" s="247">
        <v>6.8585870000000009</v>
      </c>
      <c r="I13" s="23">
        <v>6.2312000000000003</v>
      </c>
      <c r="J13" s="251">
        <v>4.0466150000000001</v>
      </c>
      <c r="K13" s="247">
        <v>46.909433000000007</v>
      </c>
      <c r="L13" s="23">
        <v>36.862039000000003</v>
      </c>
      <c r="M13" s="251">
        <v>30.619399000000001</v>
      </c>
      <c r="N13" s="23"/>
      <c r="O13" s="23"/>
      <c r="P13" s="23"/>
      <c r="Q13" s="22"/>
    </row>
    <row r="14" spans="1:17" ht="12" customHeight="1">
      <c r="A14" s="214" t="s">
        <v>147</v>
      </c>
      <c r="B14" s="247">
        <v>1972.6340030000003</v>
      </c>
      <c r="C14" s="23">
        <v>1375.3775510000003</v>
      </c>
      <c r="D14" s="251">
        <v>839.9617219999999</v>
      </c>
      <c r="E14" s="247">
        <v>199.143024</v>
      </c>
      <c r="F14" s="23">
        <v>148.75570099999999</v>
      </c>
      <c r="G14" s="251">
        <v>100.65482</v>
      </c>
      <c r="H14" s="247">
        <v>35.233136999999999</v>
      </c>
      <c r="I14" s="23">
        <v>29.139733999999997</v>
      </c>
      <c r="J14" s="251">
        <v>20.462184000000001</v>
      </c>
      <c r="K14" s="247">
        <v>1773.4909790000004</v>
      </c>
      <c r="L14" s="23">
        <v>1226.6218500000002</v>
      </c>
      <c r="M14" s="251">
        <v>739.30690199999992</v>
      </c>
      <c r="N14" s="23"/>
      <c r="O14" s="23"/>
      <c r="P14" s="23"/>
      <c r="Q14" s="22"/>
    </row>
    <row r="15" spans="1:17" ht="12" customHeight="1">
      <c r="A15" s="214" t="s">
        <v>146</v>
      </c>
      <c r="B15" s="247">
        <v>0</v>
      </c>
      <c r="C15" s="23">
        <v>0</v>
      </c>
      <c r="D15" s="251">
        <v>0</v>
      </c>
      <c r="E15" s="247">
        <v>0</v>
      </c>
      <c r="F15" s="23">
        <v>0</v>
      </c>
      <c r="G15" s="251">
        <v>0</v>
      </c>
      <c r="H15" s="247">
        <v>0</v>
      </c>
      <c r="I15" s="23">
        <v>0</v>
      </c>
      <c r="J15" s="251">
        <v>0</v>
      </c>
      <c r="K15" s="247">
        <v>0</v>
      </c>
      <c r="L15" s="23">
        <v>0</v>
      </c>
      <c r="M15" s="251">
        <v>0</v>
      </c>
      <c r="N15" s="23"/>
      <c r="O15" s="23"/>
      <c r="P15" s="23"/>
      <c r="Q15" s="22"/>
    </row>
    <row r="16" spans="1:17" ht="12" customHeight="1">
      <c r="A16" s="214" t="s">
        <v>145</v>
      </c>
      <c r="B16" s="247">
        <v>5.1698430000000002</v>
      </c>
      <c r="C16" s="23">
        <v>5.011048999999999</v>
      </c>
      <c r="D16" s="251">
        <v>5.6006080000000003</v>
      </c>
      <c r="E16" s="247">
        <v>0.80968899999999999</v>
      </c>
      <c r="F16" s="23">
        <v>0.73313299999999992</v>
      </c>
      <c r="G16" s="251">
        <v>0.82974199999999998</v>
      </c>
      <c r="H16" s="247">
        <v>0.43581799999999998</v>
      </c>
      <c r="I16" s="23">
        <v>0.346383</v>
      </c>
      <c r="J16" s="251">
        <v>0.48802500000000004</v>
      </c>
      <c r="K16" s="247">
        <v>4.3601540000000005</v>
      </c>
      <c r="L16" s="23">
        <v>4.2779159999999994</v>
      </c>
      <c r="M16" s="251">
        <v>4.7708659999999998</v>
      </c>
      <c r="N16" s="23"/>
      <c r="O16" s="23"/>
      <c r="P16" s="23"/>
      <c r="Q16" s="22"/>
    </row>
    <row r="17" spans="1:17" ht="12" customHeight="1">
      <c r="A17" s="214" t="s">
        <v>144</v>
      </c>
      <c r="B17" s="247">
        <v>0.30229300000000003</v>
      </c>
      <c r="C17" s="23">
        <v>0.37565499999999996</v>
      </c>
      <c r="D17" s="251">
        <v>0.108905</v>
      </c>
      <c r="E17" s="247">
        <v>4.1506000000000001E-2</v>
      </c>
      <c r="F17" s="23">
        <v>4.8648999999999998E-2</v>
      </c>
      <c r="G17" s="251">
        <v>1.7232000000000001E-2</v>
      </c>
      <c r="H17" s="247">
        <v>5.104E-3</v>
      </c>
      <c r="I17" s="23">
        <v>5.1489999999999999E-3</v>
      </c>
      <c r="J17" s="251">
        <v>1.206E-3</v>
      </c>
      <c r="K17" s="247">
        <v>0.26078700000000005</v>
      </c>
      <c r="L17" s="23">
        <v>0.32700599999999996</v>
      </c>
      <c r="M17" s="251">
        <v>9.1673000000000004E-2</v>
      </c>
      <c r="N17" s="23"/>
      <c r="O17" s="23"/>
      <c r="P17" s="23"/>
      <c r="Q17" s="22"/>
    </row>
    <row r="18" spans="1:17" ht="12" customHeight="1">
      <c r="A18" s="214" t="s">
        <v>143</v>
      </c>
      <c r="B18" s="247">
        <v>28.240625000000001</v>
      </c>
      <c r="C18" s="23">
        <v>25.720537</v>
      </c>
      <c r="D18" s="251">
        <v>28.918181000000001</v>
      </c>
      <c r="E18" s="247">
        <v>2.6059249999999996</v>
      </c>
      <c r="F18" s="23">
        <v>2.9300660000000001</v>
      </c>
      <c r="G18" s="251">
        <v>3.522491</v>
      </c>
      <c r="H18" s="247">
        <v>3.9419050000000002</v>
      </c>
      <c r="I18" s="23">
        <v>3.7294839999999998</v>
      </c>
      <c r="J18" s="251">
        <v>3.1582370000000002</v>
      </c>
      <c r="K18" s="247">
        <v>25.634700000000002</v>
      </c>
      <c r="L18" s="23">
        <v>22.790471</v>
      </c>
      <c r="M18" s="251">
        <v>25.395690000000002</v>
      </c>
      <c r="N18" s="23"/>
      <c r="O18" s="23"/>
      <c r="P18" s="23"/>
      <c r="Q18" s="22"/>
    </row>
    <row r="19" spans="1:17" ht="12" customHeight="1">
      <c r="A19" s="214" t="s">
        <v>142</v>
      </c>
      <c r="B19" s="247">
        <v>27.908536999999999</v>
      </c>
      <c r="C19" s="23">
        <v>30.912438999999999</v>
      </c>
      <c r="D19" s="251">
        <v>27.399567000000001</v>
      </c>
      <c r="E19" s="247">
        <v>4.6456450000000009</v>
      </c>
      <c r="F19" s="23">
        <v>5.6261140000000003</v>
      </c>
      <c r="G19" s="251">
        <v>5.4817419999999988</v>
      </c>
      <c r="H19" s="247">
        <v>2.3613929999999996</v>
      </c>
      <c r="I19" s="23">
        <v>2.6334959999999996</v>
      </c>
      <c r="J19" s="251">
        <v>2.6710829999999999</v>
      </c>
      <c r="K19" s="247">
        <v>23.262891999999997</v>
      </c>
      <c r="L19" s="23">
        <v>25.286324999999998</v>
      </c>
      <c r="M19" s="251">
        <v>21.917825000000001</v>
      </c>
      <c r="N19" s="23"/>
      <c r="O19" s="23"/>
      <c r="P19" s="23"/>
      <c r="Q19" s="22"/>
    </row>
    <row r="20" spans="1:17" ht="12" customHeight="1">
      <c r="A20" s="214" t="s">
        <v>14</v>
      </c>
      <c r="B20" s="247">
        <v>0</v>
      </c>
      <c r="C20" s="23">
        <v>0</v>
      </c>
      <c r="D20" s="251">
        <v>0</v>
      </c>
      <c r="E20" s="247">
        <v>0</v>
      </c>
      <c r="F20" s="23">
        <v>0</v>
      </c>
      <c r="G20" s="251">
        <v>0</v>
      </c>
      <c r="H20" s="247">
        <v>0</v>
      </c>
      <c r="I20" s="23">
        <v>0</v>
      </c>
      <c r="J20" s="251">
        <v>0</v>
      </c>
      <c r="K20" s="247">
        <v>0</v>
      </c>
      <c r="L20" s="23">
        <v>0</v>
      </c>
      <c r="M20" s="251">
        <v>0</v>
      </c>
      <c r="N20" s="23"/>
      <c r="O20" s="23"/>
      <c r="P20" s="23"/>
      <c r="Q20" s="22"/>
    </row>
    <row r="21" spans="1:17" ht="12" customHeight="1">
      <c r="A21" s="214" t="s">
        <v>141</v>
      </c>
      <c r="B21" s="247">
        <v>0.69030400000000025</v>
      </c>
      <c r="C21" s="23">
        <v>0.59994800000000015</v>
      </c>
      <c r="D21" s="251">
        <v>0.84801800000000016</v>
      </c>
      <c r="E21" s="247">
        <v>7.825399999999999E-2</v>
      </c>
      <c r="F21" s="23">
        <v>7.7982999999999997E-2</v>
      </c>
      <c r="G21" s="251">
        <v>0.10813100000000002</v>
      </c>
      <c r="H21" s="247">
        <v>2.3781E-2</v>
      </c>
      <c r="I21" s="23">
        <v>2.1752000000000004E-2</v>
      </c>
      <c r="J21" s="251">
        <v>4.3473999999999999E-2</v>
      </c>
      <c r="K21" s="247">
        <v>0.6120500000000002</v>
      </c>
      <c r="L21" s="23">
        <v>0.52196500000000012</v>
      </c>
      <c r="M21" s="251">
        <v>0.73988700000000018</v>
      </c>
      <c r="N21" s="23"/>
      <c r="O21" s="23"/>
      <c r="P21" s="23"/>
      <c r="Q21" s="22"/>
    </row>
    <row r="22" spans="1:17" ht="12" customHeight="1">
      <c r="A22" s="218" t="s">
        <v>140</v>
      </c>
      <c r="B22" s="248">
        <v>16.706632000000003</v>
      </c>
      <c r="C22" s="242">
        <v>17.530563000000001</v>
      </c>
      <c r="D22" s="252">
        <v>22.574678999999996</v>
      </c>
      <c r="E22" s="248">
        <v>1.4793259999999999</v>
      </c>
      <c r="F22" s="242">
        <v>1.9460399999999998</v>
      </c>
      <c r="G22" s="252">
        <v>2.1662159999999999</v>
      </c>
      <c r="H22" s="248">
        <v>2.7458930000000006</v>
      </c>
      <c r="I22" s="242">
        <v>2.8700459999999994</v>
      </c>
      <c r="J22" s="252">
        <v>3.0079160000000007</v>
      </c>
      <c r="K22" s="248">
        <v>15.227306000000002</v>
      </c>
      <c r="L22" s="242">
        <v>15.584523000000001</v>
      </c>
      <c r="M22" s="252">
        <v>20.408462999999998</v>
      </c>
      <c r="N22" s="242"/>
      <c r="O22" s="242"/>
      <c r="P22" s="242"/>
      <c r="Q22" s="22"/>
    </row>
    <row r="23" spans="1:17" s="109" customFormat="1" ht="11.25">
      <c r="P23" s="14"/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>
      <c r="A1" s="244" t="s">
        <v>380</v>
      </c>
      <c r="P1" s="209" t="str">
        <f>'3.1'!N1</f>
        <v>II. čtvrtletí 2025</v>
      </c>
    </row>
    <row r="2" spans="1:17" ht="6" customHeight="1"/>
    <row r="3" spans="1:17" ht="12" customHeight="1">
      <c r="A3" s="527" t="str">
        <f>'3.1'!A4</f>
        <v>2025</v>
      </c>
      <c r="B3" s="529" t="s">
        <v>19</v>
      </c>
      <c r="C3" s="530"/>
      <c r="D3" s="531"/>
      <c r="E3" s="529" t="s">
        <v>192</v>
      </c>
      <c r="F3" s="530"/>
      <c r="G3" s="531"/>
      <c r="H3" s="529" t="s">
        <v>194</v>
      </c>
      <c r="I3" s="530"/>
      <c r="J3" s="531"/>
      <c r="K3" s="529" t="s">
        <v>6</v>
      </c>
      <c r="L3" s="530"/>
      <c r="M3" s="531"/>
      <c r="N3" s="526" t="s">
        <v>205</v>
      </c>
      <c r="O3" s="526"/>
      <c r="P3" s="526"/>
      <c r="Q3" s="22"/>
    </row>
    <row r="4" spans="1:17" ht="14.1" customHeight="1">
      <c r="A4" s="528"/>
      <c r="B4" s="532" t="s">
        <v>226</v>
      </c>
      <c r="C4" s="533"/>
      <c r="D4" s="534"/>
      <c r="E4" s="532" t="s">
        <v>226</v>
      </c>
      <c r="F4" s="533"/>
      <c r="G4" s="534"/>
      <c r="H4" s="532" t="s">
        <v>226</v>
      </c>
      <c r="I4" s="533"/>
      <c r="J4" s="534"/>
      <c r="K4" s="532" t="s">
        <v>226</v>
      </c>
      <c r="L4" s="533"/>
      <c r="M4" s="534"/>
      <c r="N4" s="535" t="s">
        <v>168</v>
      </c>
      <c r="O4" s="535"/>
      <c r="P4" s="535"/>
      <c r="Q4" s="22"/>
    </row>
    <row r="5" spans="1:17">
      <c r="A5" s="528"/>
      <c r="B5" s="374" t="s">
        <v>63</v>
      </c>
      <c r="C5" s="373" t="s">
        <v>64</v>
      </c>
      <c r="D5" s="378" t="s">
        <v>65</v>
      </c>
      <c r="E5" s="374" t="s">
        <v>63</v>
      </c>
      <c r="F5" s="373" t="s">
        <v>64</v>
      </c>
      <c r="G5" s="378" t="s">
        <v>65</v>
      </c>
      <c r="H5" s="374" t="s">
        <v>63</v>
      </c>
      <c r="I5" s="373" t="s">
        <v>64</v>
      </c>
      <c r="J5" s="378" t="s">
        <v>65</v>
      </c>
      <c r="K5" s="374" t="s">
        <v>63</v>
      </c>
      <c r="L5" s="373" t="s">
        <v>64</v>
      </c>
      <c r="M5" s="378" t="s">
        <v>65</v>
      </c>
      <c r="N5" s="417" t="s">
        <v>63</v>
      </c>
      <c r="O5" s="417" t="s">
        <v>64</v>
      </c>
      <c r="P5" s="417" t="s">
        <v>65</v>
      </c>
      <c r="Q5" s="22"/>
    </row>
    <row r="6" spans="1:17" ht="12" customHeight="1">
      <c r="A6" s="522" t="s">
        <v>16</v>
      </c>
      <c r="B6" s="524">
        <f>SUM(B7:D7)</f>
        <v>544.69180299999994</v>
      </c>
      <c r="C6" s="521"/>
      <c r="D6" s="525"/>
      <c r="E6" s="524">
        <f>SUM(E7:G7)</f>
        <v>9.3415520000000001</v>
      </c>
      <c r="F6" s="521"/>
      <c r="G6" s="525"/>
      <c r="H6" s="524">
        <f>SUM(H7:J7)</f>
        <v>0.40959699999999993</v>
      </c>
      <c r="I6" s="521"/>
      <c r="J6" s="525"/>
      <c r="K6" s="524">
        <f>SUM(K7:M7)</f>
        <v>535.35025100000007</v>
      </c>
      <c r="L6" s="521"/>
      <c r="M6" s="525"/>
      <c r="N6" s="521">
        <f>P7</f>
        <v>1363.4</v>
      </c>
      <c r="O6" s="521"/>
      <c r="P6" s="521"/>
      <c r="Q6" s="22"/>
    </row>
    <row r="7" spans="1:17" s="111" customFormat="1" ht="15" customHeight="1">
      <c r="A7" s="523"/>
      <c r="B7" s="263">
        <f t="shared" ref="B7:M7" si="0">SUM(B8:B19)</f>
        <v>229.65503000000001</v>
      </c>
      <c r="C7" s="264">
        <f t="shared" si="0"/>
        <v>185.555635</v>
      </c>
      <c r="D7" s="265">
        <f t="shared" si="0"/>
        <v>129.48113799999999</v>
      </c>
      <c r="E7" s="263">
        <f t="shared" si="0"/>
        <v>3.8399420000000002</v>
      </c>
      <c r="F7" s="264">
        <f t="shared" si="0"/>
        <v>3.0879099999999999</v>
      </c>
      <c r="G7" s="265">
        <f t="shared" si="0"/>
        <v>2.4137</v>
      </c>
      <c r="H7" s="263">
        <f t="shared" si="0"/>
        <v>0.40302699999999997</v>
      </c>
      <c r="I7" s="264">
        <f t="shared" si="0"/>
        <v>3.2500000000000003E-3</v>
      </c>
      <c r="J7" s="265">
        <f t="shared" si="0"/>
        <v>3.32E-3</v>
      </c>
      <c r="K7" s="263">
        <f t="shared" si="0"/>
        <v>225.815088</v>
      </c>
      <c r="L7" s="264">
        <f t="shared" si="0"/>
        <v>182.467725</v>
      </c>
      <c r="M7" s="265">
        <f t="shared" si="0"/>
        <v>127.06743800000001</v>
      </c>
      <c r="N7" s="418">
        <v>1363.4</v>
      </c>
      <c r="O7" s="418">
        <v>1363.4</v>
      </c>
      <c r="P7" s="418">
        <v>1363.4</v>
      </c>
      <c r="Q7" s="18"/>
    </row>
    <row r="8" spans="1:17" ht="12" customHeight="1">
      <c r="A8" s="253" t="s">
        <v>150</v>
      </c>
      <c r="B8" s="260">
        <v>0</v>
      </c>
      <c r="C8" s="7">
        <v>0</v>
      </c>
      <c r="D8" s="257">
        <v>0</v>
      </c>
      <c r="E8" s="260">
        <v>0</v>
      </c>
      <c r="F8" s="7">
        <v>0</v>
      </c>
      <c r="G8" s="257">
        <v>0</v>
      </c>
      <c r="H8" s="260">
        <v>0</v>
      </c>
      <c r="I8" s="7">
        <v>0</v>
      </c>
      <c r="J8" s="257">
        <v>0</v>
      </c>
      <c r="K8" s="260">
        <v>0</v>
      </c>
      <c r="L8" s="7">
        <v>0</v>
      </c>
      <c r="M8" s="257">
        <v>0</v>
      </c>
      <c r="N8" s="7"/>
      <c r="O8" s="7"/>
      <c r="P8" s="7"/>
      <c r="Q8" s="22"/>
    </row>
    <row r="9" spans="1:17" ht="12" customHeight="1">
      <c r="A9" s="253" t="s">
        <v>149</v>
      </c>
      <c r="B9" s="260">
        <v>0</v>
      </c>
      <c r="C9" s="7">
        <v>0</v>
      </c>
      <c r="D9" s="257">
        <v>0</v>
      </c>
      <c r="E9" s="260">
        <v>0</v>
      </c>
      <c r="F9" s="7">
        <v>0</v>
      </c>
      <c r="G9" s="257">
        <v>0</v>
      </c>
      <c r="H9" s="260">
        <v>0</v>
      </c>
      <c r="I9" s="7">
        <v>0</v>
      </c>
      <c r="J9" s="257">
        <v>0</v>
      </c>
      <c r="K9" s="260">
        <v>0</v>
      </c>
      <c r="L9" s="7">
        <v>0</v>
      </c>
      <c r="M9" s="257">
        <v>0</v>
      </c>
      <c r="N9" s="7"/>
      <c r="O9" s="7"/>
      <c r="P9" s="7"/>
      <c r="Q9" s="22"/>
    </row>
    <row r="10" spans="1:17" ht="12" customHeight="1">
      <c r="A10" s="253" t="s">
        <v>148</v>
      </c>
      <c r="B10" s="260">
        <v>0</v>
      </c>
      <c r="C10" s="7">
        <v>0</v>
      </c>
      <c r="D10" s="257">
        <v>0</v>
      </c>
      <c r="E10" s="260">
        <v>0</v>
      </c>
      <c r="F10" s="7">
        <v>0</v>
      </c>
      <c r="G10" s="257">
        <v>0</v>
      </c>
      <c r="H10" s="260">
        <v>0</v>
      </c>
      <c r="I10" s="7">
        <v>0</v>
      </c>
      <c r="J10" s="257">
        <v>0</v>
      </c>
      <c r="K10" s="260">
        <v>0</v>
      </c>
      <c r="L10" s="7">
        <v>0</v>
      </c>
      <c r="M10" s="257">
        <v>0</v>
      </c>
      <c r="N10" s="7"/>
      <c r="O10" s="7"/>
      <c r="P10" s="7"/>
      <c r="Q10" s="22"/>
    </row>
    <row r="11" spans="1:17" ht="12" customHeight="1">
      <c r="A11" s="253" t="s">
        <v>147</v>
      </c>
      <c r="B11" s="260">
        <v>9.3390000000000001E-2</v>
      </c>
      <c r="C11" s="7">
        <v>6.9099999999999995E-2</v>
      </c>
      <c r="D11" s="257">
        <v>8.5290000000000005E-2</v>
      </c>
      <c r="E11" s="260">
        <v>1.039E-2</v>
      </c>
      <c r="F11" s="7">
        <v>5.3800000000000002E-3</v>
      </c>
      <c r="G11" s="257">
        <v>3.0299999999999997E-3</v>
      </c>
      <c r="H11" s="260">
        <v>2.2000000000000001E-4</v>
      </c>
      <c r="I11" s="7">
        <v>8.0000000000000007E-5</v>
      </c>
      <c r="J11" s="257">
        <v>2.9999999999999997E-5</v>
      </c>
      <c r="K11" s="260">
        <v>8.3000000000000004E-2</v>
      </c>
      <c r="L11" s="7">
        <v>6.3719999999999999E-2</v>
      </c>
      <c r="M11" s="257">
        <v>8.226E-2</v>
      </c>
      <c r="N11" s="7"/>
      <c r="O11" s="7"/>
      <c r="P11" s="7"/>
      <c r="Q11" s="22"/>
    </row>
    <row r="12" spans="1:17" ht="12" customHeight="1">
      <c r="A12" s="253" t="s">
        <v>146</v>
      </c>
      <c r="B12" s="260">
        <v>0</v>
      </c>
      <c r="C12" s="7">
        <v>0</v>
      </c>
      <c r="D12" s="257">
        <v>0</v>
      </c>
      <c r="E12" s="260">
        <v>0</v>
      </c>
      <c r="F12" s="7">
        <v>0</v>
      </c>
      <c r="G12" s="257">
        <v>0</v>
      </c>
      <c r="H12" s="260">
        <v>0</v>
      </c>
      <c r="I12" s="7">
        <v>0</v>
      </c>
      <c r="J12" s="257">
        <v>0</v>
      </c>
      <c r="K12" s="260">
        <v>0</v>
      </c>
      <c r="L12" s="7">
        <v>0</v>
      </c>
      <c r="M12" s="257">
        <v>0</v>
      </c>
      <c r="N12" s="7"/>
      <c r="O12" s="7"/>
      <c r="P12" s="7"/>
      <c r="Q12" s="22"/>
    </row>
    <row r="13" spans="1:17" ht="12" customHeight="1">
      <c r="A13" s="253" t="s">
        <v>145</v>
      </c>
      <c r="B13" s="260">
        <v>0</v>
      </c>
      <c r="C13" s="7">
        <v>0</v>
      </c>
      <c r="D13" s="257">
        <v>0</v>
      </c>
      <c r="E13" s="260">
        <v>0</v>
      </c>
      <c r="F13" s="7">
        <v>0</v>
      </c>
      <c r="G13" s="257">
        <v>0</v>
      </c>
      <c r="H13" s="260">
        <v>0</v>
      </c>
      <c r="I13" s="7">
        <v>0</v>
      </c>
      <c r="J13" s="257">
        <v>0</v>
      </c>
      <c r="K13" s="260">
        <v>0</v>
      </c>
      <c r="L13" s="7">
        <v>0</v>
      </c>
      <c r="M13" s="257">
        <v>0</v>
      </c>
      <c r="N13" s="7"/>
      <c r="O13" s="7"/>
      <c r="P13" s="7"/>
      <c r="Q13" s="22"/>
    </row>
    <row r="14" spans="1:17" ht="12" customHeight="1">
      <c r="A14" s="253" t="s">
        <v>144</v>
      </c>
      <c r="B14" s="260">
        <v>0</v>
      </c>
      <c r="C14" s="7">
        <v>0</v>
      </c>
      <c r="D14" s="257">
        <v>0</v>
      </c>
      <c r="E14" s="260">
        <v>0</v>
      </c>
      <c r="F14" s="7">
        <v>0</v>
      </c>
      <c r="G14" s="257">
        <v>0</v>
      </c>
      <c r="H14" s="260">
        <v>0</v>
      </c>
      <c r="I14" s="7">
        <v>0</v>
      </c>
      <c r="J14" s="257">
        <v>0</v>
      </c>
      <c r="K14" s="260">
        <v>0</v>
      </c>
      <c r="L14" s="7">
        <v>0</v>
      </c>
      <c r="M14" s="257">
        <v>0</v>
      </c>
      <c r="N14" s="7"/>
      <c r="O14" s="7"/>
      <c r="P14" s="7"/>
      <c r="Q14" s="22"/>
    </row>
    <row r="15" spans="1:17" ht="12" customHeight="1">
      <c r="A15" s="253" t="s">
        <v>143</v>
      </c>
      <c r="B15" s="260">
        <v>0</v>
      </c>
      <c r="C15" s="7">
        <v>0</v>
      </c>
      <c r="D15" s="257">
        <v>0</v>
      </c>
      <c r="E15" s="260">
        <v>0</v>
      </c>
      <c r="F15" s="7">
        <v>0</v>
      </c>
      <c r="G15" s="257">
        <v>0</v>
      </c>
      <c r="H15" s="260">
        <v>0</v>
      </c>
      <c r="I15" s="7">
        <v>0</v>
      </c>
      <c r="J15" s="257">
        <v>0</v>
      </c>
      <c r="K15" s="260">
        <v>0</v>
      </c>
      <c r="L15" s="7">
        <v>0</v>
      </c>
      <c r="M15" s="257">
        <v>0</v>
      </c>
      <c r="N15" s="7"/>
      <c r="O15" s="7"/>
      <c r="P15" s="7"/>
      <c r="Q15" s="22"/>
    </row>
    <row r="16" spans="1:17" ht="12" customHeight="1">
      <c r="A16" s="253" t="s">
        <v>142</v>
      </c>
      <c r="B16" s="260">
        <v>0</v>
      </c>
      <c r="C16" s="7">
        <v>0</v>
      </c>
      <c r="D16" s="257">
        <v>0</v>
      </c>
      <c r="E16" s="260">
        <v>0</v>
      </c>
      <c r="F16" s="7">
        <v>0</v>
      </c>
      <c r="G16" s="257">
        <v>0</v>
      </c>
      <c r="H16" s="260">
        <v>0</v>
      </c>
      <c r="I16" s="7">
        <v>0</v>
      </c>
      <c r="J16" s="257">
        <v>0</v>
      </c>
      <c r="K16" s="260">
        <v>0</v>
      </c>
      <c r="L16" s="7">
        <v>0</v>
      </c>
      <c r="M16" s="257">
        <v>0</v>
      </c>
      <c r="N16" s="7"/>
      <c r="O16" s="7"/>
      <c r="P16" s="7"/>
      <c r="Q16" s="22"/>
    </row>
    <row r="17" spans="1:17" ht="12" customHeight="1">
      <c r="A17" s="253" t="s">
        <v>14</v>
      </c>
      <c r="B17" s="260">
        <v>0</v>
      </c>
      <c r="C17" s="7">
        <v>0</v>
      </c>
      <c r="D17" s="257">
        <v>0</v>
      </c>
      <c r="E17" s="260">
        <v>0</v>
      </c>
      <c r="F17" s="7">
        <v>0</v>
      </c>
      <c r="G17" s="257">
        <v>0</v>
      </c>
      <c r="H17" s="260">
        <v>0</v>
      </c>
      <c r="I17" s="7">
        <v>0</v>
      </c>
      <c r="J17" s="257">
        <v>0</v>
      </c>
      <c r="K17" s="260">
        <v>0</v>
      </c>
      <c r="L17" s="7">
        <v>0</v>
      </c>
      <c r="M17" s="257">
        <v>0</v>
      </c>
      <c r="N17" s="7"/>
      <c r="O17" s="7"/>
      <c r="P17" s="7"/>
      <c r="Q17" s="22"/>
    </row>
    <row r="18" spans="1:17" ht="12" customHeight="1">
      <c r="A18" s="253" t="s">
        <v>141</v>
      </c>
      <c r="B18" s="260">
        <v>0</v>
      </c>
      <c r="C18" s="7">
        <v>0</v>
      </c>
      <c r="D18" s="257">
        <v>0</v>
      </c>
      <c r="E18" s="260">
        <v>0</v>
      </c>
      <c r="F18" s="7">
        <v>0</v>
      </c>
      <c r="G18" s="257">
        <v>0</v>
      </c>
      <c r="H18" s="260">
        <v>0</v>
      </c>
      <c r="I18" s="7">
        <v>0</v>
      </c>
      <c r="J18" s="257">
        <v>0</v>
      </c>
      <c r="K18" s="260">
        <v>0</v>
      </c>
      <c r="L18" s="7">
        <v>0</v>
      </c>
      <c r="M18" s="257">
        <v>0</v>
      </c>
      <c r="N18" s="7"/>
      <c r="O18" s="7"/>
      <c r="P18" s="7"/>
      <c r="Q18" s="22"/>
    </row>
    <row r="19" spans="1:17" ht="12" customHeight="1">
      <c r="A19" s="254" t="s">
        <v>140</v>
      </c>
      <c r="B19" s="261">
        <v>229.56164000000001</v>
      </c>
      <c r="C19" s="256">
        <v>185.486535</v>
      </c>
      <c r="D19" s="258">
        <v>129.395848</v>
      </c>
      <c r="E19" s="261">
        <v>3.8295520000000001</v>
      </c>
      <c r="F19" s="256">
        <v>3.0825299999999998</v>
      </c>
      <c r="G19" s="258">
        <v>2.4106700000000001</v>
      </c>
      <c r="H19" s="261">
        <v>0.40280699999999997</v>
      </c>
      <c r="I19" s="256">
        <v>3.1700000000000001E-3</v>
      </c>
      <c r="J19" s="258">
        <v>3.29E-3</v>
      </c>
      <c r="K19" s="261">
        <v>225.732088</v>
      </c>
      <c r="L19" s="256">
        <v>182.40400500000001</v>
      </c>
      <c r="M19" s="258">
        <v>126.985178</v>
      </c>
      <c r="N19" s="256"/>
      <c r="O19" s="256"/>
      <c r="P19" s="256"/>
      <c r="Q19" s="22"/>
    </row>
    <row r="20" spans="1:17" ht="12" customHeight="1">
      <c r="A20" s="522" t="s">
        <v>17</v>
      </c>
      <c r="B20" s="524">
        <f>SUM(B21:D21)</f>
        <v>882.83321925000018</v>
      </c>
      <c r="C20" s="521"/>
      <c r="D20" s="525"/>
      <c r="E20" s="524">
        <f>SUM(E21:G21)</f>
        <v>54.481953999999988</v>
      </c>
      <c r="F20" s="521"/>
      <c r="G20" s="525"/>
      <c r="H20" s="524">
        <f>SUM(H21:J21)</f>
        <v>8.065022530000002</v>
      </c>
      <c r="I20" s="521"/>
      <c r="J20" s="525"/>
      <c r="K20" s="524">
        <f>SUM(K21:M21)</f>
        <v>828.3512652500001</v>
      </c>
      <c r="L20" s="521"/>
      <c r="M20" s="525"/>
      <c r="N20" s="521">
        <f>P21</f>
        <v>1367.0943600000005</v>
      </c>
      <c r="O20" s="521"/>
      <c r="P20" s="521"/>
      <c r="Q20" s="22"/>
    </row>
    <row r="21" spans="1:17" s="111" customFormat="1" ht="15" customHeight="1">
      <c r="A21" s="523"/>
      <c r="B21" s="263">
        <f>SUM(B22:B33)</f>
        <v>310.58099125000001</v>
      </c>
      <c r="C21" s="264">
        <f t="shared" ref="C21:M21" si="1">SUM(C22:C33)</f>
        <v>300.80724500000008</v>
      </c>
      <c r="D21" s="265">
        <f t="shared" si="1"/>
        <v>271.44498300000009</v>
      </c>
      <c r="E21" s="263">
        <f t="shared" si="1"/>
        <v>18.161934999999996</v>
      </c>
      <c r="F21" s="264">
        <f t="shared" si="1"/>
        <v>18.366249000000003</v>
      </c>
      <c r="G21" s="265">
        <f t="shared" si="1"/>
        <v>17.953769999999995</v>
      </c>
      <c r="H21" s="263">
        <f t="shared" si="1"/>
        <v>3.0380455300000015</v>
      </c>
      <c r="I21" s="264">
        <f t="shared" si="1"/>
        <v>2.6708570000000007</v>
      </c>
      <c r="J21" s="265">
        <f t="shared" si="1"/>
        <v>2.3561199999999993</v>
      </c>
      <c r="K21" s="263">
        <f t="shared" si="1"/>
        <v>292.41905625000004</v>
      </c>
      <c r="L21" s="264">
        <f t="shared" si="1"/>
        <v>282.4409960000001</v>
      </c>
      <c r="M21" s="265">
        <f t="shared" si="1"/>
        <v>253.49121300000007</v>
      </c>
      <c r="N21" s="418">
        <v>1328.0188600000008</v>
      </c>
      <c r="O21" s="418">
        <v>1361.2573601000008</v>
      </c>
      <c r="P21" s="418">
        <v>1367.0943600000005</v>
      </c>
      <c r="Q21" s="18"/>
    </row>
    <row r="22" spans="1:17" ht="12" customHeight="1">
      <c r="A22" s="253" t="s">
        <v>150</v>
      </c>
      <c r="B22" s="260">
        <v>0.160578</v>
      </c>
      <c r="C22" s="7">
        <v>0.16416399999999998</v>
      </c>
      <c r="D22" s="257">
        <v>7.7165999999999998E-2</v>
      </c>
      <c r="E22" s="260">
        <v>1.0724000000000001E-2</v>
      </c>
      <c r="F22" s="7">
        <v>1.1621000000000001E-2</v>
      </c>
      <c r="G22" s="257">
        <v>3.0140000000000002E-3</v>
      </c>
      <c r="H22" s="260">
        <v>0</v>
      </c>
      <c r="I22" s="7">
        <v>0</v>
      </c>
      <c r="J22" s="257">
        <v>0</v>
      </c>
      <c r="K22" s="260">
        <v>0.14985399999999999</v>
      </c>
      <c r="L22" s="7">
        <v>0.15254299999999998</v>
      </c>
      <c r="M22" s="257">
        <v>7.4151999999999996E-2</v>
      </c>
      <c r="N22" s="7"/>
      <c r="O22" s="7"/>
      <c r="P22" s="7"/>
      <c r="Q22" s="22"/>
    </row>
    <row r="23" spans="1:17" ht="12" customHeight="1">
      <c r="A23" s="253" t="s">
        <v>149</v>
      </c>
      <c r="B23" s="260">
        <v>212.48891800000001</v>
      </c>
      <c r="C23" s="7">
        <v>217.6671170000001</v>
      </c>
      <c r="D23" s="257">
        <v>204.82865400000017</v>
      </c>
      <c r="E23" s="260">
        <v>15.389104999999994</v>
      </c>
      <c r="F23" s="7">
        <v>15.735410000000007</v>
      </c>
      <c r="G23" s="257">
        <v>15.796029999999995</v>
      </c>
      <c r="H23" s="260">
        <v>1.7155469999999997</v>
      </c>
      <c r="I23" s="7">
        <v>1.6556550000000001</v>
      </c>
      <c r="J23" s="257">
        <v>1.659157</v>
      </c>
      <c r="K23" s="260">
        <v>197.09981300000001</v>
      </c>
      <c r="L23" s="7">
        <v>201.9317070000001</v>
      </c>
      <c r="M23" s="257">
        <v>189.03262400000017</v>
      </c>
      <c r="N23" s="7"/>
      <c r="O23" s="7"/>
      <c r="P23" s="7"/>
      <c r="Q23" s="22"/>
    </row>
    <row r="24" spans="1:17" ht="12" customHeight="1">
      <c r="A24" s="253" t="s">
        <v>148</v>
      </c>
      <c r="B24" s="260">
        <v>0</v>
      </c>
      <c r="C24" s="7">
        <v>0</v>
      </c>
      <c r="D24" s="257">
        <v>0</v>
      </c>
      <c r="E24" s="260">
        <v>0</v>
      </c>
      <c r="F24" s="7">
        <v>0</v>
      </c>
      <c r="G24" s="257">
        <v>0</v>
      </c>
      <c r="H24" s="260">
        <v>0</v>
      </c>
      <c r="I24" s="7">
        <v>0</v>
      </c>
      <c r="J24" s="257">
        <v>0</v>
      </c>
      <c r="K24" s="260">
        <v>0</v>
      </c>
      <c r="L24" s="7">
        <v>0</v>
      </c>
      <c r="M24" s="257">
        <v>0</v>
      </c>
      <c r="N24" s="7"/>
      <c r="O24" s="7"/>
      <c r="P24" s="7"/>
      <c r="Q24" s="22"/>
    </row>
    <row r="25" spans="1:17" ht="12" customHeight="1">
      <c r="A25" s="253" t="s">
        <v>147</v>
      </c>
      <c r="B25" s="260">
        <v>0</v>
      </c>
      <c r="C25" s="7">
        <v>0</v>
      </c>
      <c r="D25" s="257">
        <v>0</v>
      </c>
      <c r="E25" s="260">
        <v>0</v>
      </c>
      <c r="F25" s="7">
        <v>0</v>
      </c>
      <c r="G25" s="257">
        <v>0</v>
      </c>
      <c r="H25" s="260">
        <v>0</v>
      </c>
      <c r="I25" s="7">
        <v>0</v>
      </c>
      <c r="J25" s="257">
        <v>0</v>
      </c>
      <c r="K25" s="260">
        <v>0</v>
      </c>
      <c r="L25" s="7">
        <v>0</v>
      </c>
      <c r="M25" s="257">
        <v>0</v>
      </c>
      <c r="N25" s="7"/>
      <c r="O25" s="7"/>
      <c r="P25" s="7"/>
      <c r="Q25" s="22"/>
    </row>
    <row r="26" spans="1:17" ht="12" customHeight="1">
      <c r="A26" s="253" t="s">
        <v>146</v>
      </c>
      <c r="B26" s="260">
        <v>0</v>
      </c>
      <c r="C26" s="7">
        <v>0</v>
      </c>
      <c r="D26" s="257">
        <v>0</v>
      </c>
      <c r="E26" s="260">
        <v>0</v>
      </c>
      <c r="F26" s="7">
        <v>0</v>
      </c>
      <c r="G26" s="257">
        <v>0</v>
      </c>
      <c r="H26" s="260">
        <v>0</v>
      </c>
      <c r="I26" s="7">
        <v>0</v>
      </c>
      <c r="J26" s="257">
        <v>0</v>
      </c>
      <c r="K26" s="260">
        <v>0</v>
      </c>
      <c r="L26" s="7">
        <v>0</v>
      </c>
      <c r="M26" s="257">
        <v>0</v>
      </c>
      <c r="N26" s="7"/>
      <c r="O26" s="7"/>
      <c r="P26" s="7"/>
      <c r="Q26" s="22"/>
    </row>
    <row r="27" spans="1:17" ht="12" customHeight="1">
      <c r="A27" s="253" t="s">
        <v>145</v>
      </c>
      <c r="B27" s="260">
        <v>0</v>
      </c>
      <c r="C27" s="7">
        <v>0</v>
      </c>
      <c r="D27" s="257">
        <v>0</v>
      </c>
      <c r="E27" s="260">
        <v>0</v>
      </c>
      <c r="F27" s="7">
        <v>0</v>
      </c>
      <c r="G27" s="257">
        <v>0</v>
      </c>
      <c r="H27" s="260">
        <v>0</v>
      </c>
      <c r="I27" s="7">
        <v>0</v>
      </c>
      <c r="J27" s="257">
        <v>0</v>
      </c>
      <c r="K27" s="260">
        <v>0</v>
      </c>
      <c r="L27" s="7">
        <v>0</v>
      </c>
      <c r="M27" s="257">
        <v>0</v>
      </c>
      <c r="N27" s="7"/>
      <c r="O27" s="7"/>
      <c r="P27" s="7"/>
      <c r="Q27" s="22"/>
    </row>
    <row r="28" spans="1:17" ht="12" customHeight="1">
      <c r="A28" s="253" t="s">
        <v>144</v>
      </c>
      <c r="B28" s="260">
        <v>8.1093999999999999E-2</v>
      </c>
      <c r="C28" s="7">
        <v>7.9394999999999993E-2</v>
      </c>
      <c r="D28" s="257">
        <v>0.41432900000000006</v>
      </c>
      <c r="E28" s="260">
        <v>4.2075000000000008E-2</v>
      </c>
      <c r="F28" s="7">
        <v>4.7789999999999999E-2</v>
      </c>
      <c r="G28" s="257">
        <v>3.3687999999999996E-2</v>
      </c>
      <c r="H28" s="260">
        <v>0</v>
      </c>
      <c r="I28" s="7">
        <v>0</v>
      </c>
      <c r="J28" s="257">
        <v>0</v>
      </c>
      <c r="K28" s="260">
        <v>3.9018999999999991E-2</v>
      </c>
      <c r="L28" s="7">
        <v>3.1604999999999994E-2</v>
      </c>
      <c r="M28" s="257">
        <v>0.38064100000000006</v>
      </c>
      <c r="N28" s="7"/>
      <c r="O28" s="7"/>
      <c r="P28" s="7"/>
      <c r="Q28" s="22"/>
    </row>
    <row r="29" spans="1:17" ht="12" customHeight="1">
      <c r="A29" s="253" t="s">
        <v>143</v>
      </c>
      <c r="B29" s="260">
        <v>0</v>
      </c>
      <c r="C29" s="7">
        <v>0</v>
      </c>
      <c r="D29" s="257">
        <v>0</v>
      </c>
      <c r="E29" s="260">
        <v>0</v>
      </c>
      <c r="F29" s="7">
        <v>0</v>
      </c>
      <c r="G29" s="257">
        <v>0</v>
      </c>
      <c r="H29" s="260">
        <v>0</v>
      </c>
      <c r="I29" s="7">
        <v>0</v>
      </c>
      <c r="J29" s="257">
        <v>0</v>
      </c>
      <c r="K29" s="260">
        <v>0</v>
      </c>
      <c r="L29" s="7">
        <v>0</v>
      </c>
      <c r="M29" s="257">
        <v>0</v>
      </c>
      <c r="N29" s="7"/>
      <c r="O29" s="7"/>
      <c r="P29" s="7"/>
      <c r="Q29" s="22"/>
    </row>
    <row r="30" spans="1:17" ht="12" customHeight="1">
      <c r="A30" s="253" t="s">
        <v>142</v>
      </c>
      <c r="B30" s="260">
        <v>18.883826000000006</v>
      </c>
      <c r="C30" s="7">
        <v>20.461792999999997</v>
      </c>
      <c r="D30" s="257">
        <v>19.473929000000009</v>
      </c>
      <c r="E30" s="260">
        <v>0.68954299999999991</v>
      </c>
      <c r="F30" s="7">
        <v>0.79115400000000002</v>
      </c>
      <c r="G30" s="257">
        <v>0.84824199999999983</v>
      </c>
      <c r="H30" s="260">
        <v>5.0150000000000004E-3</v>
      </c>
      <c r="I30" s="7">
        <v>5.2490000000000002E-3</v>
      </c>
      <c r="J30" s="257">
        <v>1.7899999999999999E-4</v>
      </c>
      <c r="K30" s="260">
        <v>18.194283000000006</v>
      </c>
      <c r="L30" s="7">
        <v>19.670638999999998</v>
      </c>
      <c r="M30" s="257">
        <v>18.62568700000001</v>
      </c>
      <c r="N30" s="7"/>
      <c r="O30" s="7"/>
      <c r="P30" s="7"/>
      <c r="Q30" s="22"/>
    </row>
    <row r="31" spans="1:17" ht="12" customHeight="1">
      <c r="A31" s="253" t="s">
        <v>14</v>
      </c>
      <c r="B31" s="260">
        <v>0</v>
      </c>
      <c r="C31" s="7">
        <v>0</v>
      </c>
      <c r="D31" s="257">
        <v>0</v>
      </c>
      <c r="E31" s="260">
        <v>0</v>
      </c>
      <c r="F31" s="7">
        <v>0</v>
      </c>
      <c r="G31" s="257">
        <v>0</v>
      </c>
      <c r="H31" s="260">
        <v>0</v>
      </c>
      <c r="I31" s="7">
        <v>0</v>
      </c>
      <c r="J31" s="257">
        <v>0</v>
      </c>
      <c r="K31" s="260">
        <v>0</v>
      </c>
      <c r="L31" s="7">
        <v>0</v>
      </c>
      <c r="M31" s="257">
        <v>0</v>
      </c>
      <c r="N31" s="7"/>
      <c r="O31" s="7"/>
      <c r="P31" s="7"/>
      <c r="Q31" s="22"/>
    </row>
    <row r="32" spans="1:17" ht="12" customHeight="1">
      <c r="A32" s="253" t="s">
        <v>141</v>
      </c>
      <c r="B32" s="260">
        <v>0.53409800000000029</v>
      </c>
      <c r="C32" s="7">
        <v>0.57171900000000009</v>
      </c>
      <c r="D32" s="257">
        <v>0.55562699999999998</v>
      </c>
      <c r="E32" s="260">
        <v>8.3499999999999977E-2</v>
      </c>
      <c r="F32" s="7">
        <v>0.10617599999999998</v>
      </c>
      <c r="G32" s="257">
        <v>7.9420000000000018E-2</v>
      </c>
      <c r="H32" s="260">
        <v>5.739000000000001E-3</v>
      </c>
      <c r="I32" s="7">
        <v>5.561E-3</v>
      </c>
      <c r="J32" s="257">
        <v>5.6340000000000001E-3</v>
      </c>
      <c r="K32" s="260">
        <v>0.45059800000000033</v>
      </c>
      <c r="L32" s="7">
        <v>0.4655430000000001</v>
      </c>
      <c r="M32" s="257">
        <v>0.47620699999999994</v>
      </c>
      <c r="N32" s="7"/>
      <c r="O32" s="7"/>
      <c r="P32" s="7"/>
      <c r="Q32" s="22"/>
    </row>
    <row r="33" spans="1:17" ht="12" customHeight="1">
      <c r="A33" s="254" t="s">
        <v>140</v>
      </c>
      <c r="B33" s="262">
        <v>78.432477249999977</v>
      </c>
      <c r="C33" s="255">
        <v>61.863056999999998</v>
      </c>
      <c r="D33" s="259">
        <v>46.095277999999922</v>
      </c>
      <c r="E33" s="262">
        <v>1.9469880000000004</v>
      </c>
      <c r="F33" s="255">
        <v>1.6740979999999981</v>
      </c>
      <c r="G33" s="259">
        <v>1.1933760000000004</v>
      </c>
      <c r="H33" s="262">
        <v>1.3117445300000019</v>
      </c>
      <c r="I33" s="255">
        <v>1.0043920000000004</v>
      </c>
      <c r="J33" s="259">
        <v>0.69114999999999949</v>
      </c>
      <c r="K33" s="262">
        <v>76.485489249999972</v>
      </c>
      <c r="L33" s="255">
        <v>60.188958999999997</v>
      </c>
      <c r="M33" s="259">
        <v>44.901901999999922</v>
      </c>
      <c r="N33" s="256"/>
      <c r="O33" s="256"/>
      <c r="P33" s="256"/>
      <c r="Q33" s="22"/>
    </row>
    <row r="34" spans="1:17" s="109" customFormat="1" ht="11.25">
      <c r="P34" s="14"/>
      <c r="Q34" s="15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22</vt:i4>
      </vt:variant>
    </vt:vector>
  </HeadingPairs>
  <TitlesOfParts>
    <vt:vector size="61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'7.10'!Oblast_tisku</vt:lpstr>
      <vt:lpstr>'7.11'!Oblast_tisku</vt:lpstr>
      <vt:lpstr>'7.12'!Oblast_tisku</vt:lpstr>
      <vt:lpstr>'7.13'!Oblast_tisku</vt:lpstr>
      <vt:lpstr>'7.14'!Oblast_tisku</vt:lpstr>
      <vt:lpstr>'7.2'!Oblast_tisku</vt:lpstr>
      <vt:lpstr>'7.3'!Oblast_tisku</vt:lpstr>
      <vt:lpstr>'7.4'!Oblast_tisku</vt:lpstr>
      <vt:lpstr>'7.5'!Oblast_tisku</vt:lpstr>
      <vt:lpstr>'7.6'!Oblast_tisku</vt:lpstr>
      <vt:lpstr>'7.7'!Oblast_tisku</vt:lpstr>
      <vt:lpstr>'7.8'!Oblast_tisku</vt:lpstr>
      <vt:lpstr>'7.9'!Oblast_tisku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2025-08-05T07:00:52Z</cp:lastPrinted>
  <dcterms:created xsi:type="dcterms:W3CDTF">2006-03-02T11:20:40Z</dcterms:created>
  <dcterms:modified xsi:type="dcterms:W3CDTF">2025-08-08T07:13:23Z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